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20376" windowHeight="6732"/>
  </bookViews>
  <sheets>
    <sheet name="ONYX - TACS" sheetId="1" r:id="rId1"/>
    <sheet name="Hoja1" sheetId="14" r:id="rId2"/>
    <sheet name="TODAMERICA" sheetId="10" r:id="rId3"/>
    <sheet name="PEPE" sheetId="11" r:id="rId4"/>
    <sheet name="YVONNE" sheetId="12" r:id="rId5"/>
    <sheet name="FRIEDA" sheetId="13" r:id="rId6"/>
  </sheets>
  <definedNames>
    <definedName name="_xlnm._FilterDatabase" localSheetId="5" hidden="1">FRIEDA!$A$3:$AE$3</definedName>
    <definedName name="_xlnm._FilterDatabase" localSheetId="0" hidden="1">'ONYX - TACS'!$A$3:$AE$3</definedName>
    <definedName name="_xlnm._FilterDatabase" localSheetId="2" hidden="1">TODAMERICA!$A$3:$AE$3</definedName>
    <definedName name="_xlnm._FilterDatabase" localSheetId="4" hidden="1">YVONNE!$A$3:$AE$3</definedName>
    <definedName name="COMISIONES" localSheetId="5">#REF!</definedName>
    <definedName name="COMISIONES" localSheetId="2">#REF!</definedName>
    <definedName name="COMISIONES" localSheetId="4">#REF!</definedName>
    <definedName name="COMISIONES">#REF!</definedName>
    <definedName name="pagado" localSheetId="5">#REF!</definedName>
    <definedName name="pagado" localSheetId="2">#REF!</definedName>
    <definedName name="pagado" localSheetId="4">#REF!</definedName>
    <definedName name="pagado">#REF!</definedName>
    <definedName name="todo" localSheetId="5">#REF!</definedName>
    <definedName name="todo" localSheetId="2">#REF!</definedName>
    <definedName name="todo" localSheetId="4">#REF!</definedName>
    <definedName name="todo">#REF!</definedName>
    <definedName name="VEND" localSheetId="5">#REF!</definedName>
    <definedName name="VEND" localSheetId="2">#REF!</definedName>
    <definedName name="VEND" localSheetId="4">#REF!</definedName>
    <definedName name="VEN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10" l="1"/>
  <c r="Y11" i="10"/>
  <c r="Y10" i="10"/>
  <c r="Y9" i="10"/>
  <c r="X11" i="10"/>
  <c r="X10" i="10"/>
  <c r="X9" i="10"/>
  <c r="V12" i="10"/>
  <c r="P773" i="1" l="1"/>
  <c r="P662" i="1"/>
  <c r="V771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664" i="1"/>
  <c r="S657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664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P771" i="1"/>
  <c r="V660" i="1" l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560" i="1"/>
  <c r="T6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560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4" i="1"/>
  <c r="P660" i="1"/>
  <c r="Y10" i="13" l="1"/>
  <c r="X10" i="13"/>
  <c r="T10" i="13"/>
  <c r="V10" i="13"/>
  <c r="P558" i="1" l="1"/>
  <c r="V496" i="1"/>
  <c r="V504" i="1"/>
  <c r="V505" i="1"/>
  <c r="V507" i="1"/>
  <c r="V508" i="1"/>
  <c r="V509" i="1"/>
  <c r="V510" i="1"/>
  <c r="V511" i="1"/>
  <c r="V512" i="1"/>
  <c r="V513" i="1"/>
  <c r="V516" i="1"/>
  <c r="V518" i="1"/>
  <c r="V519" i="1"/>
  <c r="V520" i="1"/>
  <c r="V524" i="1"/>
  <c r="V525" i="1"/>
  <c r="V526" i="1"/>
  <c r="V527" i="1"/>
  <c r="V529" i="1"/>
  <c r="V532" i="1"/>
  <c r="V536" i="1"/>
  <c r="V539" i="1"/>
  <c r="V542" i="1"/>
  <c r="V546" i="1"/>
  <c r="V549" i="1"/>
  <c r="V551" i="1"/>
  <c r="U496" i="1"/>
  <c r="U504" i="1"/>
  <c r="U505" i="1"/>
  <c r="U507" i="1"/>
  <c r="U508" i="1"/>
  <c r="U509" i="1"/>
  <c r="U510" i="1"/>
  <c r="U511" i="1"/>
  <c r="U512" i="1"/>
  <c r="U513" i="1"/>
  <c r="U516" i="1"/>
  <c r="U518" i="1"/>
  <c r="U519" i="1"/>
  <c r="U520" i="1"/>
  <c r="U524" i="1"/>
  <c r="U525" i="1"/>
  <c r="U526" i="1"/>
  <c r="U527" i="1"/>
  <c r="U529" i="1"/>
  <c r="U532" i="1"/>
  <c r="U536" i="1"/>
  <c r="U539" i="1"/>
  <c r="U542" i="1"/>
  <c r="U546" i="1"/>
  <c r="U549" i="1"/>
  <c r="U551" i="1"/>
  <c r="T496" i="1"/>
  <c r="T504" i="1"/>
  <c r="T505" i="1"/>
  <c r="T507" i="1"/>
  <c r="T508" i="1"/>
  <c r="T509" i="1"/>
  <c r="T510" i="1"/>
  <c r="T511" i="1"/>
  <c r="T512" i="1"/>
  <c r="T513" i="1"/>
  <c r="T516" i="1"/>
  <c r="T518" i="1"/>
  <c r="T519" i="1"/>
  <c r="T520" i="1"/>
  <c r="T524" i="1"/>
  <c r="T525" i="1"/>
  <c r="T526" i="1"/>
  <c r="T527" i="1"/>
  <c r="T529" i="1"/>
  <c r="T532" i="1"/>
  <c r="T536" i="1"/>
  <c r="T539" i="1"/>
  <c r="T542" i="1"/>
  <c r="T546" i="1"/>
  <c r="T549" i="1"/>
  <c r="T551" i="1"/>
  <c r="S496" i="1"/>
  <c r="S504" i="1"/>
  <c r="S505" i="1"/>
  <c r="S507" i="1"/>
  <c r="S508" i="1"/>
  <c r="S509" i="1"/>
  <c r="S510" i="1"/>
  <c r="S511" i="1"/>
  <c r="S512" i="1"/>
  <c r="S513" i="1"/>
  <c r="S516" i="1"/>
  <c r="S518" i="1"/>
  <c r="S519" i="1"/>
  <c r="S520" i="1"/>
  <c r="S524" i="1"/>
  <c r="S525" i="1"/>
  <c r="S526" i="1"/>
  <c r="S527" i="1"/>
  <c r="S529" i="1"/>
  <c r="S532" i="1"/>
  <c r="S536" i="1"/>
  <c r="S539" i="1"/>
  <c r="S542" i="1"/>
  <c r="S546" i="1"/>
  <c r="S549" i="1"/>
  <c r="S551" i="1"/>
  <c r="R496" i="1" l="1"/>
  <c r="R504" i="1"/>
  <c r="R505" i="1"/>
  <c r="R507" i="1"/>
  <c r="R508" i="1"/>
  <c r="R509" i="1"/>
  <c r="R510" i="1"/>
  <c r="R511" i="1"/>
  <c r="R512" i="1"/>
  <c r="R513" i="1"/>
  <c r="R516" i="1"/>
  <c r="R518" i="1"/>
  <c r="R519" i="1"/>
  <c r="R520" i="1"/>
  <c r="R521" i="1"/>
  <c r="R524" i="1"/>
  <c r="R525" i="1"/>
  <c r="R526" i="1"/>
  <c r="R527" i="1"/>
  <c r="R529" i="1"/>
  <c r="R532" i="1"/>
  <c r="R536" i="1"/>
  <c r="R539" i="1"/>
  <c r="R542" i="1"/>
  <c r="R546" i="1"/>
  <c r="R549" i="1"/>
  <c r="R551" i="1"/>
  <c r="R553" i="1"/>
  <c r="R483" i="1"/>
  <c r="Q555" i="1"/>
  <c r="R555" i="1" s="1"/>
  <c r="Q553" i="1"/>
  <c r="Q552" i="1"/>
  <c r="Q550" i="1"/>
  <c r="Q548" i="1"/>
  <c r="R548" i="1" s="1"/>
  <c r="Q547" i="1"/>
  <c r="Q545" i="1"/>
  <c r="R545" i="1" s="1"/>
  <c r="Q544" i="1"/>
  <c r="R544" i="1" s="1"/>
  <c r="Q543" i="1"/>
  <c r="Q541" i="1"/>
  <c r="R541" i="1" s="1"/>
  <c r="Q540" i="1"/>
  <c r="R540" i="1" s="1"/>
  <c r="Q538" i="1"/>
  <c r="Q537" i="1"/>
  <c r="R537" i="1" s="1"/>
  <c r="Q535" i="1"/>
  <c r="Q534" i="1"/>
  <c r="R534" i="1" s="1"/>
  <c r="Q533" i="1"/>
  <c r="R533" i="1" s="1"/>
  <c r="Q531" i="1"/>
  <c r="Q530" i="1"/>
  <c r="R530" i="1" s="1"/>
  <c r="Q528" i="1"/>
  <c r="R528" i="1" s="1"/>
  <c r="Q523" i="1"/>
  <c r="Q522" i="1"/>
  <c r="Q521" i="1"/>
  <c r="Q517" i="1"/>
  <c r="R517" i="1" s="1"/>
  <c r="Q515" i="1"/>
  <c r="Q514" i="1"/>
  <c r="Q506" i="1"/>
  <c r="R506" i="1" s="1"/>
  <c r="Q503" i="1"/>
  <c r="Q502" i="1"/>
  <c r="Q501" i="1"/>
  <c r="R501" i="1" s="1"/>
  <c r="Q500" i="1"/>
  <c r="R500" i="1" s="1"/>
  <c r="Q499" i="1"/>
  <c r="Q498" i="1"/>
  <c r="Q497" i="1"/>
  <c r="R497" i="1" s="1"/>
  <c r="Q495" i="1"/>
  <c r="Q494" i="1"/>
  <c r="T528" i="1" l="1"/>
  <c r="V528" i="1" s="1"/>
  <c r="U497" i="1"/>
  <c r="S497" i="1"/>
  <c r="T497" i="1" s="1"/>
  <c r="V497" i="1" s="1"/>
  <c r="U501" i="1"/>
  <c r="S501" i="1"/>
  <c r="T501" i="1" s="1"/>
  <c r="U514" i="1"/>
  <c r="S514" i="1"/>
  <c r="U522" i="1"/>
  <c r="S522" i="1"/>
  <c r="S531" i="1"/>
  <c r="U531" i="1"/>
  <c r="U537" i="1"/>
  <c r="S537" i="1"/>
  <c r="T537" i="1" s="1"/>
  <c r="S543" i="1"/>
  <c r="U543" i="1"/>
  <c r="U548" i="1"/>
  <c r="S548" i="1"/>
  <c r="S554" i="1"/>
  <c r="U554" i="1"/>
  <c r="U498" i="1"/>
  <c r="S498" i="1"/>
  <c r="U502" i="1"/>
  <c r="S502" i="1"/>
  <c r="S515" i="1"/>
  <c r="U515" i="1"/>
  <c r="S523" i="1"/>
  <c r="U523" i="1"/>
  <c r="S533" i="1"/>
  <c r="T533" i="1" s="1"/>
  <c r="V533" i="1" s="1"/>
  <c r="U533" i="1"/>
  <c r="U538" i="1"/>
  <c r="S538" i="1"/>
  <c r="U544" i="1"/>
  <c r="S544" i="1"/>
  <c r="T544" i="1" s="1"/>
  <c r="U550" i="1"/>
  <c r="S550" i="1"/>
  <c r="S555" i="1"/>
  <c r="T555" i="1" s="1"/>
  <c r="V555" i="1" s="1"/>
  <c r="U555" i="1"/>
  <c r="R554" i="1"/>
  <c r="T554" i="1" s="1"/>
  <c r="R550" i="1"/>
  <c r="T550" i="1" s="1"/>
  <c r="V550" i="1" s="1"/>
  <c r="R538" i="1"/>
  <c r="R522" i="1"/>
  <c r="T522" i="1" s="1"/>
  <c r="R514" i="1"/>
  <c r="R502" i="1"/>
  <c r="T502" i="1" s="1"/>
  <c r="V502" i="1" s="1"/>
  <c r="R498" i="1"/>
  <c r="S503" i="1"/>
  <c r="U503" i="1"/>
  <c r="S534" i="1"/>
  <c r="T534" i="1" s="1"/>
  <c r="U534" i="1"/>
  <c r="U552" i="1"/>
  <c r="S552" i="1"/>
  <c r="U494" i="1"/>
  <c r="S494" i="1"/>
  <c r="S517" i="1"/>
  <c r="T517" i="1" s="1"/>
  <c r="U517" i="1"/>
  <c r="U540" i="1"/>
  <c r="S540" i="1"/>
  <c r="T540" i="1" s="1"/>
  <c r="S495" i="1"/>
  <c r="U495" i="1"/>
  <c r="S535" i="1"/>
  <c r="U535" i="1"/>
  <c r="T548" i="1"/>
  <c r="S499" i="1"/>
  <c r="U499" i="1"/>
  <c r="U528" i="1"/>
  <c r="S528" i="1"/>
  <c r="S545" i="1"/>
  <c r="T545" i="1" s="1"/>
  <c r="U545" i="1"/>
  <c r="U500" i="1"/>
  <c r="S500" i="1"/>
  <c r="T500" i="1" s="1"/>
  <c r="S506" i="1"/>
  <c r="T506" i="1" s="1"/>
  <c r="U506" i="1"/>
  <c r="U521" i="1"/>
  <c r="S521" i="1"/>
  <c r="T521" i="1" s="1"/>
  <c r="U530" i="1"/>
  <c r="S530" i="1"/>
  <c r="T530" i="1" s="1"/>
  <c r="V530" i="1" s="1"/>
  <c r="U541" i="1"/>
  <c r="S541" i="1"/>
  <c r="T541" i="1" s="1"/>
  <c r="S547" i="1"/>
  <c r="U547" i="1"/>
  <c r="U553" i="1"/>
  <c r="S553" i="1"/>
  <c r="T553" i="1" s="1"/>
  <c r="V553" i="1" s="1"/>
  <c r="R494" i="1"/>
  <c r="R552" i="1"/>
  <c r="T552" i="1" s="1"/>
  <c r="V552" i="1" s="1"/>
  <c r="R547" i="1"/>
  <c r="R543" i="1"/>
  <c r="R535" i="1"/>
  <c r="R531" i="1"/>
  <c r="T531" i="1" s="1"/>
  <c r="V531" i="1" s="1"/>
  <c r="R523" i="1"/>
  <c r="R515" i="1"/>
  <c r="R503" i="1"/>
  <c r="T503" i="1" s="1"/>
  <c r="V503" i="1" s="1"/>
  <c r="R499" i="1"/>
  <c r="T499" i="1" s="1"/>
  <c r="R495" i="1"/>
  <c r="S413" i="1"/>
  <c r="R413" i="1"/>
  <c r="T413" i="1" s="1"/>
  <c r="V413" i="1" s="1"/>
  <c r="Q487" i="1"/>
  <c r="Q481" i="1"/>
  <c r="Q475" i="1"/>
  <c r="Q469" i="1"/>
  <c r="Q463" i="1"/>
  <c r="Q457" i="1"/>
  <c r="Q451" i="1"/>
  <c r="Q448" i="1"/>
  <c r="Q445" i="1"/>
  <c r="Q442" i="1"/>
  <c r="Q439" i="1"/>
  <c r="Q436" i="1"/>
  <c r="Q433" i="1"/>
  <c r="Q430" i="1"/>
  <c r="Q427" i="1"/>
  <c r="Q424" i="1"/>
  <c r="Q421" i="1"/>
  <c r="Q418" i="1"/>
  <c r="Q415" i="1"/>
  <c r="Q413" i="1"/>
  <c r="U413" i="1" s="1"/>
  <c r="Q412" i="1"/>
  <c r="Q410" i="1"/>
  <c r="Q409" i="1"/>
  <c r="P489" i="1"/>
  <c r="V499" i="1" l="1"/>
  <c r="V545" i="1"/>
  <c r="V534" i="1"/>
  <c r="V548" i="1"/>
  <c r="T514" i="1"/>
  <c r="V514" i="1" s="1"/>
  <c r="T515" i="1"/>
  <c r="V515" i="1" s="1"/>
  <c r="V540" i="1"/>
  <c r="V522" i="1"/>
  <c r="V544" i="1"/>
  <c r="V537" i="1"/>
  <c r="V501" i="1"/>
  <c r="T535" i="1"/>
  <c r="V535" i="1" s="1"/>
  <c r="V506" i="1"/>
  <c r="T494" i="1"/>
  <c r="V541" i="1"/>
  <c r="V517" i="1"/>
  <c r="T495" i="1"/>
  <c r="V495" i="1" s="1"/>
  <c r="T523" i="1"/>
  <c r="V523" i="1" s="1"/>
  <c r="T547" i="1"/>
  <c r="V547" i="1" s="1"/>
  <c r="T498" i="1"/>
  <c r="V498" i="1" s="1"/>
  <c r="T538" i="1"/>
  <c r="V538" i="1" s="1"/>
  <c r="V521" i="1"/>
  <c r="V554" i="1"/>
  <c r="T543" i="1"/>
  <c r="V543" i="1" s="1"/>
  <c r="V500" i="1"/>
  <c r="S457" i="1"/>
  <c r="R457" i="1"/>
  <c r="T457" i="1" s="1"/>
  <c r="U457" i="1"/>
  <c r="S463" i="1"/>
  <c r="R463" i="1"/>
  <c r="U463" i="1"/>
  <c r="U442" i="1"/>
  <c r="S442" i="1"/>
  <c r="R442" i="1"/>
  <c r="T442" i="1" s="1"/>
  <c r="V442" i="1" s="1"/>
  <c r="U436" i="1"/>
  <c r="S436" i="1"/>
  <c r="R436" i="1"/>
  <c r="T436" i="1" s="1"/>
  <c r="V436" i="1" s="1"/>
  <c r="S409" i="1"/>
  <c r="R409" i="1"/>
  <c r="T409" i="1" s="1"/>
  <c r="S410" i="1"/>
  <c r="R410" i="1"/>
  <c r="T410" i="1" s="1"/>
  <c r="S475" i="1"/>
  <c r="R475" i="1"/>
  <c r="T475" i="1" s="1"/>
  <c r="V475" i="1" s="1"/>
  <c r="U475" i="1"/>
  <c r="U409" i="1"/>
  <c r="S421" i="1"/>
  <c r="R421" i="1"/>
  <c r="U421" i="1"/>
  <c r="S469" i="1"/>
  <c r="R469" i="1"/>
  <c r="T469" i="1" s="1"/>
  <c r="U469" i="1"/>
  <c r="U448" i="1"/>
  <c r="S448" i="1"/>
  <c r="R448" i="1"/>
  <c r="T448" i="1" s="1"/>
  <c r="V448" i="1" s="1"/>
  <c r="S481" i="1"/>
  <c r="R481" i="1"/>
  <c r="T481" i="1" s="1"/>
  <c r="U481" i="1"/>
  <c r="U410" i="1"/>
  <c r="U418" i="1"/>
  <c r="S418" i="1"/>
  <c r="R418" i="1"/>
  <c r="S439" i="1"/>
  <c r="R439" i="1"/>
  <c r="T439" i="1" s="1"/>
  <c r="U439" i="1"/>
  <c r="U424" i="1"/>
  <c r="S424" i="1"/>
  <c r="R424" i="1"/>
  <c r="U412" i="1"/>
  <c r="S412" i="1"/>
  <c r="R412" i="1"/>
  <c r="T412" i="1" s="1"/>
  <c r="V412" i="1" s="1"/>
  <c r="S427" i="1"/>
  <c r="R427" i="1"/>
  <c r="T427" i="1" s="1"/>
  <c r="V427" i="1" s="1"/>
  <c r="U427" i="1"/>
  <c r="S445" i="1"/>
  <c r="R445" i="1"/>
  <c r="T445" i="1" s="1"/>
  <c r="U445" i="1"/>
  <c r="U430" i="1"/>
  <c r="S430" i="1"/>
  <c r="R430" i="1"/>
  <c r="S415" i="1"/>
  <c r="R415" i="1"/>
  <c r="T415" i="1" s="1"/>
  <c r="U415" i="1"/>
  <c r="S433" i="1"/>
  <c r="R433" i="1"/>
  <c r="T433" i="1" s="1"/>
  <c r="V433" i="1" s="1"/>
  <c r="U433" i="1"/>
  <c r="S451" i="1"/>
  <c r="R451" i="1"/>
  <c r="T451" i="1" s="1"/>
  <c r="U451" i="1"/>
  <c r="S487" i="1"/>
  <c r="R487" i="1"/>
  <c r="T487" i="1" s="1"/>
  <c r="V487" i="1" s="1"/>
  <c r="U487" i="1"/>
  <c r="Q414" i="1"/>
  <c r="Q420" i="1"/>
  <c r="Q426" i="1"/>
  <c r="Q432" i="1"/>
  <c r="Q438" i="1"/>
  <c r="Q444" i="1"/>
  <c r="Q450" i="1"/>
  <c r="Q456" i="1"/>
  <c r="Q462" i="1"/>
  <c r="Q468" i="1"/>
  <c r="Q474" i="1"/>
  <c r="Q480" i="1"/>
  <c r="Q486" i="1"/>
  <c r="Q422" i="1"/>
  <c r="Q434" i="1"/>
  <c r="Q446" i="1"/>
  <c r="Q458" i="1"/>
  <c r="Q470" i="1"/>
  <c r="Q476" i="1"/>
  <c r="Q482" i="1"/>
  <c r="Q416" i="1"/>
  <c r="Q428" i="1"/>
  <c r="Q440" i="1"/>
  <c r="Q452" i="1"/>
  <c r="Q464" i="1"/>
  <c r="Q411" i="1"/>
  <c r="Q417" i="1"/>
  <c r="Q423" i="1"/>
  <c r="Q429" i="1"/>
  <c r="Q435" i="1"/>
  <c r="Q441" i="1"/>
  <c r="Q447" i="1"/>
  <c r="Q453" i="1"/>
  <c r="Q459" i="1"/>
  <c r="Q465" i="1"/>
  <c r="Q471" i="1"/>
  <c r="Q477" i="1"/>
  <c r="Q483" i="1"/>
  <c r="Q454" i="1"/>
  <c r="Q460" i="1"/>
  <c r="Q466" i="1"/>
  <c r="Q472" i="1"/>
  <c r="Q478" i="1"/>
  <c r="Q484" i="1"/>
  <c r="Q419" i="1"/>
  <c r="Q425" i="1"/>
  <c r="Q431" i="1"/>
  <c r="Q437" i="1"/>
  <c r="Q443" i="1"/>
  <c r="Q449" i="1"/>
  <c r="Q455" i="1"/>
  <c r="Q461" i="1"/>
  <c r="Q467" i="1"/>
  <c r="Q473" i="1"/>
  <c r="Q479" i="1"/>
  <c r="Q485" i="1"/>
  <c r="T558" i="1" l="1"/>
  <c r="V494" i="1"/>
  <c r="V558" i="1" s="1"/>
  <c r="S458" i="1"/>
  <c r="R458" i="1"/>
  <c r="T458" i="1" s="1"/>
  <c r="U458" i="1"/>
  <c r="U461" i="1"/>
  <c r="S461" i="1"/>
  <c r="R461" i="1"/>
  <c r="U425" i="1"/>
  <c r="S425" i="1"/>
  <c r="R425" i="1"/>
  <c r="T425" i="1" s="1"/>
  <c r="V425" i="1" s="1"/>
  <c r="U460" i="1"/>
  <c r="S460" i="1"/>
  <c r="R460" i="1"/>
  <c r="S459" i="1"/>
  <c r="R459" i="1"/>
  <c r="T459" i="1" s="1"/>
  <c r="U459" i="1"/>
  <c r="S423" i="1"/>
  <c r="R423" i="1"/>
  <c r="T423" i="1" s="1"/>
  <c r="V423" i="1" s="1"/>
  <c r="U423" i="1"/>
  <c r="S428" i="1"/>
  <c r="R428" i="1"/>
  <c r="T428" i="1" s="1"/>
  <c r="U428" i="1"/>
  <c r="S446" i="1"/>
  <c r="R446" i="1"/>
  <c r="T446" i="1" s="1"/>
  <c r="V446" i="1" s="1"/>
  <c r="U446" i="1"/>
  <c r="U468" i="1"/>
  <c r="S468" i="1"/>
  <c r="R468" i="1"/>
  <c r="T468" i="1" s="1"/>
  <c r="V468" i="1" s="1"/>
  <c r="U432" i="1"/>
  <c r="S432" i="1"/>
  <c r="R432" i="1"/>
  <c r="T421" i="1"/>
  <c r="V421" i="1" s="1"/>
  <c r="T463" i="1"/>
  <c r="V463" i="1" s="1"/>
  <c r="U467" i="1"/>
  <c r="S467" i="1"/>
  <c r="R467" i="1"/>
  <c r="T467" i="1" s="1"/>
  <c r="V467" i="1" s="1"/>
  <c r="S429" i="1"/>
  <c r="R429" i="1"/>
  <c r="U429" i="1"/>
  <c r="U474" i="1"/>
  <c r="S474" i="1"/>
  <c r="R474" i="1"/>
  <c r="T474" i="1" s="1"/>
  <c r="V474" i="1" s="1"/>
  <c r="U454" i="1"/>
  <c r="S454" i="1"/>
  <c r="R454" i="1"/>
  <c r="T454" i="1" s="1"/>
  <c r="S434" i="1"/>
  <c r="R434" i="1"/>
  <c r="U434" i="1"/>
  <c r="U462" i="1"/>
  <c r="S462" i="1"/>
  <c r="R462" i="1"/>
  <c r="T462" i="1" s="1"/>
  <c r="U426" i="1"/>
  <c r="S426" i="1"/>
  <c r="R426" i="1"/>
  <c r="T426" i="1" s="1"/>
  <c r="V426" i="1" s="1"/>
  <c r="V410" i="1"/>
  <c r="U431" i="1"/>
  <c r="S431" i="1"/>
  <c r="R431" i="1"/>
  <c r="T431" i="1" s="1"/>
  <c r="V431" i="1" s="1"/>
  <c r="S440" i="1"/>
  <c r="R440" i="1"/>
  <c r="T440" i="1" s="1"/>
  <c r="V440" i="1" s="1"/>
  <c r="U440" i="1"/>
  <c r="U438" i="1"/>
  <c r="S438" i="1"/>
  <c r="R438" i="1"/>
  <c r="T438" i="1" s="1"/>
  <c r="V438" i="1" s="1"/>
  <c r="S453" i="1"/>
  <c r="R453" i="1"/>
  <c r="T453" i="1" s="1"/>
  <c r="V453" i="1" s="1"/>
  <c r="U453" i="1"/>
  <c r="S483" i="1"/>
  <c r="T483" i="1"/>
  <c r="U483" i="1"/>
  <c r="S482" i="1"/>
  <c r="R482" i="1"/>
  <c r="T482" i="1" s="1"/>
  <c r="V482" i="1" s="1"/>
  <c r="U482" i="1"/>
  <c r="U420" i="1"/>
  <c r="S420" i="1"/>
  <c r="R420" i="1"/>
  <c r="T420" i="1" s="1"/>
  <c r="V420" i="1" s="1"/>
  <c r="V451" i="1"/>
  <c r="V415" i="1"/>
  <c r="V445" i="1"/>
  <c r="V439" i="1"/>
  <c r="S465" i="1"/>
  <c r="R465" i="1"/>
  <c r="T465" i="1" s="1"/>
  <c r="V465" i="1" s="1"/>
  <c r="U465" i="1"/>
  <c r="U455" i="1"/>
  <c r="R455" i="1"/>
  <c r="T455" i="1" s="1"/>
  <c r="S455" i="1"/>
  <c r="S416" i="1"/>
  <c r="R416" i="1"/>
  <c r="T416" i="1" s="1"/>
  <c r="V416" i="1" s="1"/>
  <c r="U416" i="1"/>
  <c r="U449" i="1"/>
  <c r="R449" i="1"/>
  <c r="T449" i="1" s="1"/>
  <c r="S449" i="1"/>
  <c r="S447" i="1"/>
  <c r="R447" i="1"/>
  <c r="T447" i="1" s="1"/>
  <c r="V447" i="1" s="1"/>
  <c r="U447" i="1"/>
  <c r="S422" i="1"/>
  <c r="R422" i="1"/>
  <c r="U422" i="1"/>
  <c r="U443" i="1"/>
  <c r="S443" i="1"/>
  <c r="R443" i="1"/>
  <c r="S441" i="1"/>
  <c r="R441" i="1"/>
  <c r="U441" i="1"/>
  <c r="S476" i="1"/>
  <c r="R476" i="1"/>
  <c r="T476" i="1" s="1"/>
  <c r="V476" i="1" s="1"/>
  <c r="U476" i="1"/>
  <c r="U450" i="1"/>
  <c r="S450" i="1"/>
  <c r="R450" i="1"/>
  <c r="U414" i="1"/>
  <c r="S414" i="1"/>
  <c r="R414" i="1"/>
  <c r="V481" i="1"/>
  <c r="V469" i="1"/>
  <c r="V409" i="1"/>
  <c r="V457" i="1"/>
  <c r="U466" i="1"/>
  <c r="S466" i="1"/>
  <c r="R466" i="1"/>
  <c r="U419" i="1"/>
  <c r="R419" i="1"/>
  <c r="S419" i="1"/>
  <c r="S417" i="1"/>
  <c r="R417" i="1"/>
  <c r="T417" i="1" s="1"/>
  <c r="V417" i="1" s="1"/>
  <c r="U417" i="1"/>
  <c r="U485" i="1"/>
  <c r="R485" i="1"/>
  <c r="S485" i="1"/>
  <c r="U484" i="1"/>
  <c r="S484" i="1"/>
  <c r="R484" i="1"/>
  <c r="S411" i="1"/>
  <c r="R411" i="1"/>
  <c r="T411" i="1" s="1"/>
  <c r="U411" i="1"/>
  <c r="U456" i="1"/>
  <c r="S456" i="1"/>
  <c r="R456" i="1"/>
  <c r="U479" i="1"/>
  <c r="S479" i="1"/>
  <c r="R479" i="1"/>
  <c r="T479" i="1" s="1"/>
  <c r="V479" i="1" s="1"/>
  <c r="U478" i="1"/>
  <c r="S478" i="1"/>
  <c r="R478" i="1"/>
  <c r="S477" i="1"/>
  <c r="R477" i="1"/>
  <c r="T477" i="1" s="1"/>
  <c r="U477" i="1"/>
  <c r="S464" i="1"/>
  <c r="R464" i="1"/>
  <c r="T464" i="1" s="1"/>
  <c r="V464" i="1" s="1"/>
  <c r="U464" i="1"/>
  <c r="U486" i="1"/>
  <c r="S486" i="1"/>
  <c r="R486" i="1"/>
  <c r="T486" i="1" s="1"/>
  <c r="V486" i="1" s="1"/>
  <c r="U473" i="1"/>
  <c r="S473" i="1"/>
  <c r="R473" i="1"/>
  <c r="U437" i="1"/>
  <c r="R437" i="1"/>
  <c r="S437" i="1"/>
  <c r="U472" i="1"/>
  <c r="S472" i="1"/>
  <c r="R472" i="1"/>
  <c r="S471" i="1"/>
  <c r="R471" i="1"/>
  <c r="T471" i="1" s="1"/>
  <c r="U471" i="1"/>
  <c r="S435" i="1"/>
  <c r="R435" i="1"/>
  <c r="T435" i="1" s="1"/>
  <c r="V435" i="1" s="1"/>
  <c r="U435" i="1"/>
  <c r="S452" i="1"/>
  <c r="R452" i="1"/>
  <c r="T452" i="1" s="1"/>
  <c r="U452" i="1"/>
  <c r="S470" i="1"/>
  <c r="R470" i="1"/>
  <c r="T470" i="1" s="1"/>
  <c r="V470" i="1" s="1"/>
  <c r="U470" i="1"/>
  <c r="U480" i="1"/>
  <c r="S480" i="1"/>
  <c r="R480" i="1"/>
  <c r="T480" i="1" s="1"/>
  <c r="V480" i="1" s="1"/>
  <c r="U444" i="1"/>
  <c r="S444" i="1"/>
  <c r="R444" i="1"/>
  <c r="T430" i="1"/>
  <c r="V430" i="1" s="1"/>
  <c r="T424" i="1"/>
  <c r="V424" i="1" s="1"/>
  <c r="T418" i="1"/>
  <c r="V418" i="1" s="1"/>
  <c r="P405" i="1"/>
  <c r="Q403" i="1" s="1"/>
  <c r="S403" i="1" l="1"/>
  <c r="U403" i="1"/>
  <c r="R403" i="1"/>
  <c r="T403" i="1" s="1"/>
  <c r="V403" i="1" s="1"/>
  <c r="Q292" i="1"/>
  <c r="Q310" i="1"/>
  <c r="Q322" i="1"/>
  <c r="Q334" i="1"/>
  <c r="Q346" i="1"/>
  <c r="Q364" i="1"/>
  <c r="Q293" i="1"/>
  <c r="Q299" i="1"/>
  <c r="Q311" i="1"/>
  <c r="Q323" i="1"/>
  <c r="Q335" i="1"/>
  <c r="Q341" i="1"/>
  <c r="Q353" i="1"/>
  <c r="Q365" i="1"/>
  <c r="Q371" i="1"/>
  <c r="Q395" i="1"/>
  <c r="Q288" i="1"/>
  <c r="Q294" i="1"/>
  <c r="Q300" i="1"/>
  <c r="Q306" i="1"/>
  <c r="Q312" i="1"/>
  <c r="Q318" i="1"/>
  <c r="Q324" i="1"/>
  <c r="Q330" i="1"/>
  <c r="Q336" i="1"/>
  <c r="Q342" i="1"/>
  <c r="Q348" i="1"/>
  <c r="Q354" i="1"/>
  <c r="Q360" i="1"/>
  <c r="Q366" i="1"/>
  <c r="Q372" i="1"/>
  <c r="Q378" i="1"/>
  <c r="Q384" i="1"/>
  <c r="Q390" i="1"/>
  <c r="Q396" i="1"/>
  <c r="Q402" i="1"/>
  <c r="Q295" i="1"/>
  <c r="Q313" i="1"/>
  <c r="Q331" i="1"/>
  <c r="Q337" i="1"/>
  <c r="Q343" i="1"/>
  <c r="Q349" i="1"/>
  <c r="Q355" i="1"/>
  <c r="Q361" i="1"/>
  <c r="Q367" i="1"/>
  <c r="Q373" i="1"/>
  <c r="Q379" i="1"/>
  <c r="Q385" i="1"/>
  <c r="Q391" i="1"/>
  <c r="Q397" i="1"/>
  <c r="Q301" i="1"/>
  <c r="Q319" i="1"/>
  <c r="Q284" i="1"/>
  <c r="Q296" i="1"/>
  <c r="Q302" i="1"/>
  <c r="Q308" i="1"/>
  <c r="Q314" i="1"/>
  <c r="Q320" i="1"/>
  <c r="Q326" i="1"/>
  <c r="Q332" i="1"/>
  <c r="Q338" i="1"/>
  <c r="Q344" i="1"/>
  <c r="Q350" i="1"/>
  <c r="Q356" i="1"/>
  <c r="Q362" i="1"/>
  <c r="Q368" i="1"/>
  <c r="Q374" i="1"/>
  <c r="Q380" i="1"/>
  <c r="Q386" i="1"/>
  <c r="Q392" i="1"/>
  <c r="Q398" i="1"/>
  <c r="Q404" i="1"/>
  <c r="Q289" i="1"/>
  <c r="Q307" i="1"/>
  <c r="Q325" i="1"/>
  <c r="Q290" i="1"/>
  <c r="Q285" i="1"/>
  <c r="Q291" i="1"/>
  <c r="Q297" i="1"/>
  <c r="Q303" i="1"/>
  <c r="Q309" i="1"/>
  <c r="Q315" i="1"/>
  <c r="Q321" i="1"/>
  <c r="Q327" i="1"/>
  <c r="Q333" i="1"/>
  <c r="Q339" i="1"/>
  <c r="Q345" i="1"/>
  <c r="Q351" i="1"/>
  <c r="Q357" i="1"/>
  <c r="Q363" i="1"/>
  <c r="Q369" i="1"/>
  <c r="Q375" i="1"/>
  <c r="Q381" i="1"/>
  <c r="Q387" i="1"/>
  <c r="Q393" i="1"/>
  <c r="Q399" i="1"/>
  <c r="Q298" i="1"/>
  <c r="Q316" i="1"/>
  <c r="Q340" i="1"/>
  <c r="Q358" i="1"/>
  <c r="Q370" i="1"/>
  <c r="Q376" i="1"/>
  <c r="Q382" i="1"/>
  <c r="Q388" i="1"/>
  <c r="Q394" i="1"/>
  <c r="Q400" i="1"/>
  <c r="Q286" i="1"/>
  <c r="Q304" i="1"/>
  <c r="Q328" i="1"/>
  <c r="Q352" i="1"/>
  <c r="Q287" i="1"/>
  <c r="Q305" i="1"/>
  <c r="Q317" i="1"/>
  <c r="Q329" i="1"/>
  <c r="Q347" i="1"/>
  <c r="Q359" i="1"/>
  <c r="Q377" i="1"/>
  <c r="Q383" i="1"/>
  <c r="Q389" i="1"/>
  <c r="Q401" i="1"/>
  <c r="T444" i="1"/>
  <c r="V444" i="1" s="1"/>
  <c r="T472" i="1"/>
  <c r="V472" i="1" s="1"/>
  <c r="T473" i="1"/>
  <c r="V473" i="1" s="1"/>
  <c r="T478" i="1"/>
  <c r="V478" i="1" s="1"/>
  <c r="T456" i="1"/>
  <c r="V456" i="1" s="1"/>
  <c r="T484" i="1"/>
  <c r="V484" i="1" s="1"/>
  <c r="T466" i="1"/>
  <c r="V466" i="1" s="1"/>
  <c r="T441" i="1"/>
  <c r="V441" i="1" s="1"/>
  <c r="T422" i="1"/>
  <c r="V422" i="1" s="1"/>
  <c r="V449" i="1"/>
  <c r="V455" i="1"/>
  <c r="T432" i="1"/>
  <c r="V432" i="1" s="1"/>
  <c r="T460" i="1"/>
  <c r="V460" i="1" s="1"/>
  <c r="T461" i="1"/>
  <c r="V461" i="1" s="1"/>
  <c r="T414" i="1"/>
  <c r="V414" i="1" s="1"/>
  <c r="T443" i="1"/>
  <c r="V443" i="1" s="1"/>
  <c r="T434" i="1"/>
  <c r="V434" i="1" s="1"/>
  <c r="V452" i="1"/>
  <c r="V471" i="1"/>
  <c r="T437" i="1"/>
  <c r="V437" i="1" s="1"/>
  <c r="V477" i="1"/>
  <c r="V411" i="1"/>
  <c r="V489" i="1" s="1"/>
  <c r="T485" i="1"/>
  <c r="V485" i="1" s="1"/>
  <c r="T419" i="1"/>
  <c r="V419" i="1" s="1"/>
  <c r="T489" i="1"/>
  <c r="V483" i="1"/>
  <c r="V462" i="1"/>
  <c r="V454" i="1"/>
  <c r="V428" i="1"/>
  <c r="V459" i="1"/>
  <c r="V458" i="1"/>
  <c r="P492" i="1"/>
  <c r="T450" i="1"/>
  <c r="V450" i="1" s="1"/>
  <c r="T429" i="1"/>
  <c r="V429" i="1" s="1"/>
  <c r="V7" i="13"/>
  <c r="X7" i="13" s="1"/>
  <c r="U359" i="1" l="1"/>
  <c r="R359" i="1"/>
  <c r="S359" i="1"/>
  <c r="U352" i="1"/>
  <c r="R352" i="1"/>
  <c r="T352" i="1" s="1"/>
  <c r="V352" i="1" s="1"/>
  <c r="S352" i="1"/>
  <c r="U388" i="1"/>
  <c r="R388" i="1"/>
  <c r="S388" i="1"/>
  <c r="U316" i="1"/>
  <c r="R316" i="1"/>
  <c r="T316" i="1" s="1"/>
  <c r="V316" i="1" s="1"/>
  <c r="S316" i="1"/>
  <c r="U375" i="1"/>
  <c r="R375" i="1"/>
  <c r="S375" i="1"/>
  <c r="U339" i="1"/>
  <c r="R339" i="1"/>
  <c r="T339" i="1" s="1"/>
  <c r="V339" i="1" s="1"/>
  <c r="S339" i="1"/>
  <c r="U303" i="1"/>
  <c r="R303" i="1"/>
  <c r="S303" i="1"/>
  <c r="S307" i="1"/>
  <c r="U307" i="1"/>
  <c r="R307" i="1"/>
  <c r="U380" i="1"/>
  <c r="S380" i="1"/>
  <c r="R380" i="1"/>
  <c r="T380" i="1" s="1"/>
  <c r="V380" i="1" s="1"/>
  <c r="U344" i="1"/>
  <c r="S344" i="1"/>
  <c r="R344" i="1"/>
  <c r="U308" i="1"/>
  <c r="S308" i="1"/>
  <c r="R308" i="1"/>
  <c r="T308" i="1" s="1"/>
  <c r="V308" i="1" s="1"/>
  <c r="S367" i="1"/>
  <c r="U367" i="1"/>
  <c r="R367" i="1"/>
  <c r="T367" i="1" s="1"/>
  <c r="S331" i="1"/>
  <c r="U331" i="1"/>
  <c r="R331" i="1"/>
  <c r="T331" i="1" s="1"/>
  <c r="V331" i="1" s="1"/>
  <c r="U384" i="1"/>
  <c r="S384" i="1"/>
  <c r="R384" i="1"/>
  <c r="U348" i="1"/>
  <c r="S348" i="1"/>
  <c r="R348" i="1"/>
  <c r="T348" i="1" s="1"/>
  <c r="V348" i="1" s="1"/>
  <c r="U312" i="1"/>
  <c r="S312" i="1"/>
  <c r="R312" i="1"/>
  <c r="U371" i="1"/>
  <c r="S371" i="1"/>
  <c r="R371" i="1"/>
  <c r="T371" i="1" s="1"/>
  <c r="V371" i="1" s="1"/>
  <c r="U311" i="1"/>
  <c r="S311" i="1"/>
  <c r="R311" i="1"/>
  <c r="U322" i="1"/>
  <c r="R322" i="1"/>
  <c r="S322" i="1"/>
  <c r="U328" i="1"/>
  <c r="R328" i="1"/>
  <c r="T328" i="1" s="1"/>
  <c r="V328" i="1" s="1"/>
  <c r="S328" i="1"/>
  <c r="U382" i="1"/>
  <c r="R382" i="1"/>
  <c r="S382" i="1"/>
  <c r="U298" i="1"/>
  <c r="S298" i="1"/>
  <c r="R298" i="1"/>
  <c r="S369" i="1"/>
  <c r="R369" i="1"/>
  <c r="T369" i="1" s="1"/>
  <c r="U369" i="1"/>
  <c r="S333" i="1"/>
  <c r="R333" i="1"/>
  <c r="T333" i="1" s="1"/>
  <c r="V333" i="1" s="1"/>
  <c r="U333" i="1"/>
  <c r="U297" i="1"/>
  <c r="S297" i="1"/>
  <c r="R297" i="1"/>
  <c r="T297" i="1" s="1"/>
  <c r="V297" i="1" s="1"/>
  <c r="S289" i="1"/>
  <c r="U289" i="1"/>
  <c r="R289" i="1"/>
  <c r="T289" i="1" s="1"/>
  <c r="U374" i="1"/>
  <c r="S374" i="1"/>
  <c r="R374" i="1"/>
  <c r="T374" i="1" s="1"/>
  <c r="V374" i="1" s="1"/>
  <c r="U338" i="1"/>
  <c r="S338" i="1"/>
  <c r="R338" i="1"/>
  <c r="U302" i="1"/>
  <c r="S302" i="1"/>
  <c r="R302" i="1"/>
  <c r="T302" i="1" s="1"/>
  <c r="V302" i="1" s="1"/>
  <c r="S397" i="1"/>
  <c r="U397" i="1"/>
  <c r="R397" i="1"/>
  <c r="T397" i="1" s="1"/>
  <c r="S361" i="1"/>
  <c r="U361" i="1"/>
  <c r="R361" i="1"/>
  <c r="T361" i="1" s="1"/>
  <c r="V361" i="1" s="1"/>
  <c r="S313" i="1"/>
  <c r="U313" i="1"/>
  <c r="R313" i="1"/>
  <c r="T313" i="1" s="1"/>
  <c r="U378" i="1"/>
  <c r="S378" i="1"/>
  <c r="R378" i="1"/>
  <c r="T378" i="1" s="1"/>
  <c r="V378" i="1" s="1"/>
  <c r="U342" i="1"/>
  <c r="S342" i="1"/>
  <c r="R342" i="1"/>
  <c r="U306" i="1"/>
  <c r="S306" i="1"/>
  <c r="R306" i="1"/>
  <c r="T306" i="1" s="1"/>
  <c r="V306" i="1" s="1"/>
  <c r="U365" i="1"/>
  <c r="R365" i="1"/>
  <c r="T365" i="1" s="1"/>
  <c r="V365" i="1" s="1"/>
  <c r="S365" i="1"/>
  <c r="U299" i="1"/>
  <c r="S299" i="1"/>
  <c r="R299" i="1"/>
  <c r="T299" i="1" s="1"/>
  <c r="V299" i="1" s="1"/>
  <c r="U310" i="1"/>
  <c r="R310" i="1"/>
  <c r="T310" i="1" s="1"/>
  <c r="V310" i="1" s="1"/>
  <c r="S310" i="1"/>
  <c r="U401" i="1"/>
  <c r="R401" i="1"/>
  <c r="S401" i="1"/>
  <c r="U329" i="1"/>
  <c r="R329" i="1"/>
  <c r="T329" i="1" s="1"/>
  <c r="V329" i="1" s="1"/>
  <c r="S329" i="1"/>
  <c r="U304" i="1"/>
  <c r="S304" i="1"/>
  <c r="R304" i="1"/>
  <c r="T304" i="1" s="1"/>
  <c r="V304" i="1" s="1"/>
  <c r="U376" i="1"/>
  <c r="S376" i="1"/>
  <c r="R376" i="1"/>
  <c r="R399" i="1"/>
  <c r="S399" i="1"/>
  <c r="U399" i="1"/>
  <c r="R363" i="1"/>
  <c r="S363" i="1"/>
  <c r="U363" i="1"/>
  <c r="R327" i="1"/>
  <c r="S327" i="1"/>
  <c r="U327" i="1"/>
  <c r="U291" i="1"/>
  <c r="R291" i="1"/>
  <c r="T291" i="1" s="1"/>
  <c r="V291" i="1" s="1"/>
  <c r="S291" i="1"/>
  <c r="U404" i="1"/>
  <c r="R404" i="1"/>
  <c r="S404" i="1"/>
  <c r="U368" i="1"/>
  <c r="S368" i="1"/>
  <c r="R368" i="1"/>
  <c r="U332" i="1"/>
  <c r="S332" i="1"/>
  <c r="R332" i="1"/>
  <c r="T332" i="1" s="1"/>
  <c r="V332" i="1" s="1"/>
  <c r="U296" i="1"/>
  <c r="S296" i="1"/>
  <c r="R296" i="1"/>
  <c r="S391" i="1"/>
  <c r="U391" i="1"/>
  <c r="R391" i="1"/>
  <c r="T391" i="1" s="1"/>
  <c r="V391" i="1" s="1"/>
  <c r="S355" i="1"/>
  <c r="U355" i="1"/>
  <c r="R355" i="1"/>
  <c r="T355" i="1" s="1"/>
  <c r="S295" i="1"/>
  <c r="U295" i="1"/>
  <c r="R295" i="1"/>
  <c r="T295" i="1" s="1"/>
  <c r="V295" i="1" s="1"/>
  <c r="U372" i="1"/>
  <c r="S372" i="1"/>
  <c r="R372" i="1"/>
  <c r="U336" i="1"/>
  <c r="S336" i="1"/>
  <c r="R336" i="1"/>
  <c r="T336" i="1" s="1"/>
  <c r="V336" i="1" s="1"/>
  <c r="U300" i="1"/>
  <c r="S300" i="1"/>
  <c r="R300" i="1"/>
  <c r="U353" i="1"/>
  <c r="R353" i="1"/>
  <c r="S353" i="1"/>
  <c r="U293" i="1"/>
  <c r="R293" i="1"/>
  <c r="T293" i="1" s="1"/>
  <c r="V293" i="1" s="1"/>
  <c r="S293" i="1"/>
  <c r="U292" i="1"/>
  <c r="R292" i="1"/>
  <c r="S292" i="1"/>
  <c r="U347" i="1"/>
  <c r="S347" i="1"/>
  <c r="R347" i="1"/>
  <c r="U389" i="1"/>
  <c r="R389" i="1"/>
  <c r="S389" i="1"/>
  <c r="U317" i="1"/>
  <c r="R317" i="1"/>
  <c r="T317" i="1" s="1"/>
  <c r="V317" i="1" s="1"/>
  <c r="S317" i="1"/>
  <c r="U286" i="1"/>
  <c r="R286" i="1"/>
  <c r="S286" i="1"/>
  <c r="U370" i="1"/>
  <c r="S370" i="1"/>
  <c r="R370" i="1"/>
  <c r="R393" i="1"/>
  <c r="S393" i="1"/>
  <c r="U393" i="1"/>
  <c r="R357" i="1"/>
  <c r="S357" i="1"/>
  <c r="U357" i="1"/>
  <c r="R321" i="1"/>
  <c r="S321" i="1"/>
  <c r="U321" i="1"/>
  <c r="S285" i="1"/>
  <c r="U285" i="1"/>
  <c r="R285" i="1"/>
  <c r="T285" i="1" s="1"/>
  <c r="U398" i="1"/>
  <c r="S398" i="1"/>
  <c r="R398" i="1"/>
  <c r="T398" i="1" s="1"/>
  <c r="V398" i="1" s="1"/>
  <c r="U362" i="1"/>
  <c r="S362" i="1"/>
  <c r="R362" i="1"/>
  <c r="U326" i="1"/>
  <c r="S326" i="1"/>
  <c r="R326" i="1"/>
  <c r="T326" i="1" s="1"/>
  <c r="V326" i="1" s="1"/>
  <c r="U284" i="1"/>
  <c r="S284" i="1"/>
  <c r="R284" i="1"/>
  <c r="S385" i="1"/>
  <c r="U385" i="1"/>
  <c r="R385" i="1"/>
  <c r="T385" i="1" s="1"/>
  <c r="V385" i="1" s="1"/>
  <c r="S349" i="1"/>
  <c r="U349" i="1"/>
  <c r="R349" i="1"/>
  <c r="T349" i="1" s="1"/>
  <c r="U402" i="1"/>
  <c r="R402" i="1"/>
  <c r="S402" i="1"/>
  <c r="U366" i="1"/>
  <c r="R366" i="1"/>
  <c r="T366" i="1" s="1"/>
  <c r="V366" i="1" s="1"/>
  <c r="S366" i="1"/>
  <c r="U330" i="1"/>
  <c r="R330" i="1"/>
  <c r="S330" i="1"/>
  <c r="U294" i="1"/>
  <c r="R294" i="1"/>
  <c r="T294" i="1" s="1"/>
  <c r="V294" i="1" s="1"/>
  <c r="S294" i="1"/>
  <c r="U341" i="1"/>
  <c r="S341" i="1"/>
  <c r="R341" i="1"/>
  <c r="T341" i="1" s="1"/>
  <c r="V341" i="1" s="1"/>
  <c r="U364" i="1"/>
  <c r="R364" i="1"/>
  <c r="T364" i="1" s="1"/>
  <c r="V364" i="1" s="1"/>
  <c r="S364" i="1"/>
  <c r="U383" i="1"/>
  <c r="S383" i="1"/>
  <c r="R383" i="1"/>
  <c r="T383" i="1" s="1"/>
  <c r="V383" i="1" s="1"/>
  <c r="U305" i="1"/>
  <c r="S305" i="1"/>
  <c r="R305" i="1"/>
  <c r="R400" i="1"/>
  <c r="U400" i="1"/>
  <c r="S400" i="1"/>
  <c r="U358" i="1"/>
  <c r="R358" i="1"/>
  <c r="T358" i="1" s="1"/>
  <c r="V358" i="1" s="1"/>
  <c r="S358" i="1"/>
  <c r="R387" i="1"/>
  <c r="U387" i="1"/>
  <c r="S387" i="1"/>
  <c r="R351" i="1"/>
  <c r="U351" i="1"/>
  <c r="S351" i="1"/>
  <c r="R315" i="1"/>
  <c r="U315" i="1"/>
  <c r="S315" i="1"/>
  <c r="U290" i="1"/>
  <c r="S290" i="1"/>
  <c r="R290" i="1"/>
  <c r="U392" i="1"/>
  <c r="S392" i="1"/>
  <c r="R392" i="1"/>
  <c r="T392" i="1" s="1"/>
  <c r="V392" i="1" s="1"/>
  <c r="U356" i="1"/>
  <c r="S356" i="1"/>
  <c r="R356" i="1"/>
  <c r="U320" i="1"/>
  <c r="S320" i="1"/>
  <c r="R320" i="1"/>
  <c r="T320" i="1" s="1"/>
  <c r="V320" i="1" s="1"/>
  <c r="S319" i="1"/>
  <c r="U319" i="1"/>
  <c r="R319" i="1"/>
  <c r="T319" i="1" s="1"/>
  <c r="S379" i="1"/>
  <c r="U379" i="1"/>
  <c r="R379" i="1"/>
  <c r="T379" i="1" s="1"/>
  <c r="V379" i="1" s="1"/>
  <c r="S343" i="1"/>
  <c r="U343" i="1"/>
  <c r="R343" i="1"/>
  <c r="T343" i="1" s="1"/>
  <c r="U396" i="1"/>
  <c r="R396" i="1"/>
  <c r="S396" i="1"/>
  <c r="U360" i="1"/>
  <c r="R360" i="1"/>
  <c r="T360" i="1" s="1"/>
  <c r="V360" i="1" s="1"/>
  <c r="S360" i="1"/>
  <c r="U324" i="1"/>
  <c r="R324" i="1"/>
  <c r="S324" i="1"/>
  <c r="U288" i="1"/>
  <c r="R288" i="1"/>
  <c r="T288" i="1" s="1"/>
  <c r="V288" i="1" s="1"/>
  <c r="S288" i="1"/>
  <c r="U335" i="1"/>
  <c r="S335" i="1"/>
  <c r="R335" i="1"/>
  <c r="T335" i="1" s="1"/>
  <c r="V335" i="1" s="1"/>
  <c r="U346" i="1"/>
  <c r="R346" i="1"/>
  <c r="T346" i="1" s="1"/>
  <c r="V346" i="1" s="1"/>
  <c r="S346" i="1"/>
  <c r="U377" i="1"/>
  <c r="S377" i="1"/>
  <c r="R377" i="1"/>
  <c r="T377" i="1" s="1"/>
  <c r="V377" i="1" s="1"/>
  <c r="U287" i="1"/>
  <c r="R287" i="1"/>
  <c r="T287" i="1" s="1"/>
  <c r="V287" i="1" s="1"/>
  <c r="S287" i="1"/>
  <c r="U394" i="1"/>
  <c r="R394" i="1"/>
  <c r="S394" i="1"/>
  <c r="U340" i="1"/>
  <c r="S340" i="1"/>
  <c r="R340" i="1"/>
  <c r="R381" i="1"/>
  <c r="U381" i="1"/>
  <c r="S381" i="1"/>
  <c r="R345" i="1"/>
  <c r="U345" i="1"/>
  <c r="S345" i="1"/>
  <c r="U309" i="1"/>
  <c r="R309" i="1"/>
  <c r="S309" i="1"/>
  <c r="S325" i="1"/>
  <c r="U325" i="1"/>
  <c r="R325" i="1"/>
  <c r="T325" i="1" s="1"/>
  <c r="U386" i="1"/>
  <c r="S386" i="1"/>
  <c r="R386" i="1"/>
  <c r="T386" i="1" s="1"/>
  <c r="V386" i="1" s="1"/>
  <c r="U350" i="1"/>
  <c r="S350" i="1"/>
  <c r="R350" i="1"/>
  <c r="U314" i="1"/>
  <c r="S314" i="1"/>
  <c r="R314" i="1"/>
  <c r="T314" i="1" s="1"/>
  <c r="V314" i="1" s="1"/>
  <c r="S301" i="1"/>
  <c r="U301" i="1"/>
  <c r="R301" i="1"/>
  <c r="T301" i="1" s="1"/>
  <c r="S373" i="1"/>
  <c r="U373" i="1"/>
  <c r="R373" i="1"/>
  <c r="T373" i="1" s="1"/>
  <c r="V373" i="1" s="1"/>
  <c r="S337" i="1"/>
  <c r="U337" i="1"/>
  <c r="R337" i="1"/>
  <c r="T337" i="1" s="1"/>
  <c r="U390" i="1"/>
  <c r="S390" i="1"/>
  <c r="R390" i="1"/>
  <c r="T390" i="1" s="1"/>
  <c r="V390" i="1" s="1"/>
  <c r="U354" i="1"/>
  <c r="S354" i="1"/>
  <c r="R354" i="1"/>
  <c r="U318" i="1"/>
  <c r="S318" i="1"/>
  <c r="R318" i="1"/>
  <c r="T318" i="1" s="1"/>
  <c r="V318" i="1" s="1"/>
  <c r="U395" i="1"/>
  <c r="R395" i="1"/>
  <c r="T395" i="1" s="1"/>
  <c r="V395" i="1" s="1"/>
  <c r="S395" i="1"/>
  <c r="U323" i="1"/>
  <c r="R323" i="1"/>
  <c r="S323" i="1"/>
  <c r="U334" i="1"/>
  <c r="S334" i="1"/>
  <c r="R334" i="1"/>
  <c r="Y7" i="13"/>
  <c r="T334" i="1" l="1"/>
  <c r="V334" i="1" s="1"/>
  <c r="T354" i="1"/>
  <c r="V354" i="1" s="1"/>
  <c r="V337" i="1"/>
  <c r="V301" i="1"/>
  <c r="T350" i="1"/>
  <c r="V350" i="1" s="1"/>
  <c r="V325" i="1"/>
  <c r="T340" i="1"/>
  <c r="V340" i="1" s="1"/>
  <c r="V343" i="1"/>
  <c r="V319" i="1"/>
  <c r="T356" i="1"/>
  <c r="V356" i="1" s="1"/>
  <c r="T290" i="1"/>
  <c r="V290" i="1" s="1"/>
  <c r="T305" i="1"/>
  <c r="V305" i="1" s="1"/>
  <c r="V349" i="1"/>
  <c r="T284" i="1"/>
  <c r="T362" i="1"/>
  <c r="V362" i="1" s="1"/>
  <c r="V285" i="1"/>
  <c r="T370" i="1"/>
  <c r="V370" i="1" s="1"/>
  <c r="T347" i="1"/>
  <c r="V347" i="1" s="1"/>
  <c r="T300" i="1"/>
  <c r="V300" i="1" s="1"/>
  <c r="T372" i="1"/>
  <c r="V372" i="1" s="1"/>
  <c r="V355" i="1"/>
  <c r="T296" i="1"/>
  <c r="V296" i="1" s="1"/>
  <c r="T368" i="1"/>
  <c r="V368" i="1" s="1"/>
  <c r="T376" i="1"/>
  <c r="V376" i="1" s="1"/>
  <c r="T342" i="1"/>
  <c r="V342" i="1" s="1"/>
  <c r="V313" i="1"/>
  <c r="V397" i="1"/>
  <c r="T338" i="1"/>
  <c r="V338" i="1" s="1"/>
  <c r="V289" i="1"/>
  <c r="T298" i="1"/>
  <c r="V298" i="1" s="1"/>
  <c r="T311" i="1"/>
  <c r="V311" i="1" s="1"/>
  <c r="T312" i="1"/>
  <c r="V312" i="1" s="1"/>
  <c r="T384" i="1"/>
  <c r="V384" i="1" s="1"/>
  <c r="V367" i="1"/>
  <c r="T344" i="1"/>
  <c r="V344" i="1" s="1"/>
  <c r="T307" i="1"/>
  <c r="V307" i="1" s="1"/>
  <c r="P407" i="1"/>
  <c r="T345" i="1"/>
  <c r="V345" i="1" s="1"/>
  <c r="T351" i="1"/>
  <c r="V351" i="1" s="1"/>
  <c r="T357" i="1"/>
  <c r="V357" i="1" s="1"/>
  <c r="T363" i="1"/>
  <c r="V363" i="1" s="1"/>
  <c r="T323" i="1"/>
  <c r="V323" i="1" s="1"/>
  <c r="T394" i="1"/>
  <c r="V394" i="1" s="1"/>
  <c r="T324" i="1"/>
  <c r="V324" i="1" s="1"/>
  <c r="T330" i="1"/>
  <c r="V330" i="1" s="1"/>
  <c r="T402" i="1"/>
  <c r="V402" i="1" s="1"/>
  <c r="T286" i="1"/>
  <c r="V286" i="1" s="1"/>
  <c r="T389" i="1"/>
  <c r="V389" i="1" s="1"/>
  <c r="T292" i="1"/>
  <c r="V292" i="1" s="1"/>
  <c r="T353" i="1"/>
  <c r="V353" i="1" s="1"/>
  <c r="T404" i="1"/>
  <c r="V404" i="1" s="1"/>
  <c r="T401" i="1"/>
  <c r="V401" i="1" s="1"/>
  <c r="V369" i="1"/>
  <c r="T382" i="1"/>
  <c r="V382" i="1" s="1"/>
  <c r="T322" i="1"/>
  <c r="V322" i="1" s="1"/>
  <c r="T303" i="1"/>
  <c r="V303" i="1" s="1"/>
  <c r="T375" i="1"/>
  <c r="V375" i="1" s="1"/>
  <c r="T388" i="1"/>
  <c r="V388" i="1" s="1"/>
  <c r="T359" i="1"/>
  <c r="V359" i="1" s="1"/>
  <c r="T309" i="1"/>
  <c r="V309" i="1" s="1"/>
  <c r="T396" i="1"/>
  <c r="V396" i="1" s="1"/>
  <c r="T381" i="1"/>
  <c r="V381" i="1" s="1"/>
  <c r="T315" i="1"/>
  <c r="V315" i="1" s="1"/>
  <c r="T387" i="1"/>
  <c r="V387" i="1" s="1"/>
  <c r="T400" i="1"/>
  <c r="V400" i="1" s="1"/>
  <c r="T321" i="1"/>
  <c r="V321" i="1" s="1"/>
  <c r="T393" i="1"/>
  <c r="V393" i="1" s="1"/>
  <c r="T327" i="1"/>
  <c r="V327" i="1" s="1"/>
  <c r="T399" i="1"/>
  <c r="V399" i="1" s="1"/>
  <c r="Y10" i="12"/>
  <c r="Y8" i="12"/>
  <c r="Y7" i="12"/>
  <c r="Y6" i="12"/>
  <c r="Y5" i="12"/>
  <c r="T405" i="1" l="1"/>
  <c r="V284" i="1"/>
  <c r="V405" i="1" s="1"/>
  <c r="P269" i="1"/>
  <c r="Q264" i="1" s="1"/>
  <c r="P280" i="1"/>
  <c r="R264" i="1" l="1"/>
  <c r="S264" i="1"/>
  <c r="Q172" i="1"/>
  <c r="Q279" i="1"/>
  <c r="Q156" i="1"/>
  <c r="Q162" i="1"/>
  <c r="Q168" i="1"/>
  <c r="Q174" i="1"/>
  <c r="Q180" i="1"/>
  <c r="Q186" i="1"/>
  <c r="Q192" i="1"/>
  <c r="Q198" i="1"/>
  <c r="Q204" i="1"/>
  <c r="Q210" i="1"/>
  <c r="Q216" i="1"/>
  <c r="Q222" i="1"/>
  <c r="Q228" i="1"/>
  <c r="Q234" i="1"/>
  <c r="Q241" i="1"/>
  <c r="Q247" i="1"/>
  <c r="Q253" i="1"/>
  <c r="Q259" i="1"/>
  <c r="Q265" i="1"/>
  <c r="Q157" i="1"/>
  <c r="Q175" i="1"/>
  <c r="Q181" i="1"/>
  <c r="Q193" i="1"/>
  <c r="Q199" i="1"/>
  <c r="Q205" i="1"/>
  <c r="Q211" i="1"/>
  <c r="Q217" i="1"/>
  <c r="Q223" i="1"/>
  <c r="Q229" i="1"/>
  <c r="Q235" i="1"/>
  <c r="Q242" i="1"/>
  <c r="Q248" i="1"/>
  <c r="Q254" i="1"/>
  <c r="Q260" i="1"/>
  <c r="Q266" i="1"/>
  <c r="Q154" i="1"/>
  <c r="Q163" i="1"/>
  <c r="Q187" i="1"/>
  <c r="Q152" i="1"/>
  <c r="Q158" i="1"/>
  <c r="Q164" i="1"/>
  <c r="Q170" i="1"/>
  <c r="Q176" i="1"/>
  <c r="Q182" i="1"/>
  <c r="Q188" i="1"/>
  <c r="Q194" i="1"/>
  <c r="Q200" i="1"/>
  <c r="Q206" i="1"/>
  <c r="Q212" i="1"/>
  <c r="Q218" i="1"/>
  <c r="Q224" i="1"/>
  <c r="Q230" i="1"/>
  <c r="Q236" i="1"/>
  <c r="Q243" i="1"/>
  <c r="Q249" i="1"/>
  <c r="Q255" i="1"/>
  <c r="Q261" i="1"/>
  <c r="Q267" i="1"/>
  <c r="Q169" i="1"/>
  <c r="Q153" i="1"/>
  <c r="Q159" i="1"/>
  <c r="Q165" i="1"/>
  <c r="Q171" i="1"/>
  <c r="Q177" i="1"/>
  <c r="Q183" i="1"/>
  <c r="Q189" i="1"/>
  <c r="Q195" i="1"/>
  <c r="Q201" i="1"/>
  <c r="Q207" i="1"/>
  <c r="Q213" i="1"/>
  <c r="Q219" i="1"/>
  <c r="Q225" i="1"/>
  <c r="Q231" i="1"/>
  <c r="Q237" i="1"/>
  <c r="Q244" i="1"/>
  <c r="Q250" i="1"/>
  <c r="Q256" i="1"/>
  <c r="Q262" i="1"/>
  <c r="Q268" i="1"/>
  <c r="Q160" i="1"/>
  <c r="Q178" i="1"/>
  <c r="Q190" i="1"/>
  <c r="Q196" i="1"/>
  <c r="Q202" i="1"/>
  <c r="Q208" i="1"/>
  <c r="Q214" i="1"/>
  <c r="Q220" i="1"/>
  <c r="Q226" i="1"/>
  <c r="Q232" i="1"/>
  <c r="Q238" i="1"/>
  <c r="Q245" i="1"/>
  <c r="Q251" i="1"/>
  <c r="Q257" i="1"/>
  <c r="Q263" i="1"/>
  <c r="Q151" i="1"/>
  <c r="Q239" i="1"/>
  <c r="Q166" i="1"/>
  <c r="Q184" i="1"/>
  <c r="Q155" i="1"/>
  <c r="Q161" i="1"/>
  <c r="Q167" i="1"/>
  <c r="Q173" i="1"/>
  <c r="Q179" i="1"/>
  <c r="Q185" i="1"/>
  <c r="Q191" i="1"/>
  <c r="Q197" i="1"/>
  <c r="Q203" i="1"/>
  <c r="Q209" i="1"/>
  <c r="Q215" i="1"/>
  <c r="Q221" i="1"/>
  <c r="Q227" i="1"/>
  <c r="Q233" i="1"/>
  <c r="Q240" i="1"/>
  <c r="Q246" i="1"/>
  <c r="Q252" i="1"/>
  <c r="Q258" i="1"/>
  <c r="Q273" i="1"/>
  <c r="V7" i="10"/>
  <c r="R246" i="1" l="1"/>
  <c r="S246" i="1"/>
  <c r="R209" i="1"/>
  <c r="S209" i="1"/>
  <c r="R173" i="1"/>
  <c r="S173" i="1"/>
  <c r="R239" i="1"/>
  <c r="S239" i="1"/>
  <c r="R238" i="1"/>
  <c r="S238" i="1"/>
  <c r="R202" i="1"/>
  <c r="S202" i="1"/>
  <c r="S268" i="1"/>
  <c r="R268" i="1"/>
  <c r="R231" i="1"/>
  <c r="S231" i="1"/>
  <c r="R195" i="1"/>
  <c r="S195" i="1"/>
  <c r="R159" i="1"/>
  <c r="S159" i="1"/>
  <c r="R249" i="1"/>
  <c r="S249" i="1"/>
  <c r="R212" i="1"/>
  <c r="S212" i="1"/>
  <c r="R176" i="1"/>
  <c r="S176" i="1"/>
  <c r="R163" i="1"/>
  <c r="S163" i="1"/>
  <c r="R242" i="1"/>
  <c r="S242" i="1"/>
  <c r="R205" i="1"/>
  <c r="S205" i="1"/>
  <c r="R265" i="1"/>
  <c r="S265" i="1"/>
  <c r="R228" i="1"/>
  <c r="S228" i="1"/>
  <c r="R192" i="1"/>
  <c r="S192" i="1"/>
  <c r="R156" i="1"/>
  <c r="S156" i="1"/>
  <c r="R167" i="1"/>
  <c r="S167" i="1"/>
  <c r="R196" i="1"/>
  <c r="S196" i="1"/>
  <c r="R189" i="1"/>
  <c r="S189" i="1"/>
  <c r="R153" i="1"/>
  <c r="S153" i="1"/>
  <c r="R243" i="1"/>
  <c r="S243" i="1"/>
  <c r="R206" i="1"/>
  <c r="S206" i="1"/>
  <c r="R170" i="1"/>
  <c r="S170" i="1"/>
  <c r="R154" i="1"/>
  <c r="S154" i="1"/>
  <c r="R235" i="1"/>
  <c r="S235" i="1"/>
  <c r="R199" i="1"/>
  <c r="S199" i="1"/>
  <c r="R259" i="1"/>
  <c r="S259" i="1"/>
  <c r="R222" i="1"/>
  <c r="S222" i="1"/>
  <c r="R186" i="1"/>
  <c r="S186" i="1"/>
  <c r="R279" i="1"/>
  <c r="S279" i="1"/>
  <c r="R151" i="1"/>
  <c r="S151" i="1"/>
  <c r="R233" i="1"/>
  <c r="S233" i="1"/>
  <c r="R263" i="1"/>
  <c r="S263" i="1"/>
  <c r="R226" i="1"/>
  <c r="S226" i="1"/>
  <c r="R190" i="1"/>
  <c r="S190" i="1"/>
  <c r="R256" i="1"/>
  <c r="S256" i="1"/>
  <c r="R219" i="1"/>
  <c r="S219" i="1"/>
  <c r="R183" i="1"/>
  <c r="S183" i="1"/>
  <c r="R169" i="1"/>
  <c r="S169" i="1"/>
  <c r="R236" i="1"/>
  <c r="S236" i="1"/>
  <c r="R200" i="1"/>
  <c r="S200" i="1"/>
  <c r="R164" i="1"/>
  <c r="S164" i="1"/>
  <c r="R266" i="1"/>
  <c r="S266" i="1"/>
  <c r="R229" i="1"/>
  <c r="S229" i="1"/>
  <c r="R193" i="1"/>
  <c r="S193" i="1"/>
  <c r="R253" i="1"/>
  <c r="S253" i="1"/>
  <c r="R216" i="1"/>
  <c r="S216" i="1"/>
  <c r="R180" i="1"/>
  <c r="S180" i="1"/>
  <c r="R240" i="1"/>
  <c r="S240" i="1"/>
  <c r="R262" i="1"/>
  <c r="S262" i="1"/>
  <c r="R197" i="1"/>
  <c r="S197" i="1"/>
  <c r="R191" i="1"/>
  <c r="S191" i="1"/>
  <c r="R220" i="1"/>
  <c r="S220" i="1"/>
  <c r="R178" i="1"/>
  <c r="S178" i="1"/>
  <c r="R250" i="1"/>
  <c r="S250" i="1"/>
  <c r="R213" i="1"/>
  <c r="S213" i="1"/>
  <c r="R177" i="1"/>
  <c r="S177" i="1"/>
  <c r="R267" i="1"/>
  <c r="S267" i="1"/>
  <c r="R230" i="1"/>
  <c r="S230" i="1"/>
  <c r="R194" i="1"/>
  <c r="S194" i="1"/>
  <c r="R158" i="1"/>
  <c r="S158" i="1"/>
  <c r="R260" i="1"/>
  <c r="S260" i="1"/>
  <c r="R223" i="1"/>
  <c r="S223" i="1"/>
  <c r="R181" i="1"/>
  <c r="S181" i="1"/>
  <c r="R247" i="1"/>
  <c r="S247" i="1"/>
  <c r="R210" i="1"/>
  <c r="S210" i="1"/>
  <c r="R174" i="1"/>
  <c r="S174" i="1"/>
  <c r="R172" i="1"/>
  <c r="S172" i="1"/>
  <c r="R225" i="1"/>
  <c r="S225" i="1"/>
  <c r="R273" i="1"/>
  <c r="S273" i="1"/>
  <c r="R155" i="1"/>
  <c r="S155" i="1"/>
  <c r="R221" i="1"/>
  <c r="S221" i="1"/>
  <c r="R185" i="1"/>
  <c r="S185" i="1"/>
  <c r="R184" i="1"/>
  <c r="S184" i="1"/>
  <c r="R251" i="1"/>
  <c r="S251" i="1"/>
  <c r="R214" i="1"/>
  <c r="S214" i="1"/>
  <c r="R160" i="1"/>
  <c r="S160" i="1"/>
  <c r="R244" i="1"/>
  <c r="S244" i="1"/>
  <c r="R207" i="1"/>
  <c r="S207" i="1"/>
  <c r="R171" i="1"/>
  <c r="S171" i="1"/>
  <c r="R261" i="1"/>
  <c r="S261" i="1"/>
  <c r="R224" i="1"/>
  <c r="S224" i="1"/>
  <c r="R188" i="1"/>
  <c r="S188" i="1"/>
  <c r="R152" i="1"/>
  <c r="S152" i="1"/>
  <c r="R254" i="1"/>
  <c r="S254" i="1"/>
  <c r="R217" i="1"/>
  <c r="S217" i="1"/>
  <c r="R175" i="1"/>
  <c r="S175" i="1"/>
  <c r="R241" i="1"/>
  <c r="S241" i="1"/>
  <c r="R204" i="1"/>
  <c r="S204" i="1"/>
  <c r="R168" i="1"/>
  <c r="S168" i="1"/>
  <c r="R203" i="1"/>
  <c r="S203" i="1"/>
  <c r="R232" i="1"/>
  <c r="S232" i="1"/>
  <c r="R161" i="1"/>
  <c r="S161" i="1"/>
  <c r="R227" i="1"/>
  <c r="S227" i="1"/>
  <c r="R257" i="1"/>
  <c r="S257" i="1"/>
  <c r="R258" i="1"/>
  <c r="S258" i="1"/>
  <c r="R252" i="1"/>
  <c r="S252" i="1"/>
  <c r="R215" i="1"/>
  <c r="S215" i="1"/>
  <c r="R179" i="1"/>
  <c r="S179" i="1"/>
  <c r="R166" i="1"/>
  <c r="S166" i="1"/>
  <c r="R245" i="1"/>
  <c r="S245" i="1"/>
  <c r="R208" i="1"/>
  <c r="S208" i="1"/>
  <c r="R237" i="1"/>
  <c r="S237" i="1"/>
  <c r="R201" i="1"/>
  <c r="S201" i="1"/>
  <c r="R165" i="1"/>
  <c r="S165" i="1"/>
  <c r="R255" i="1"/>
  <c r="S255" i="1"/>
  <c r="R218" i="1"/>
  <c r="S218" i="1"/>
  <c r="R182" i="1"/>
  <c r="S182" i="1"/>
  <c r="R187" i="1"/>
  <c r="S187" i="1"/>
  <c r="R248" i="1"/>
  <c r="S248" i="1"/>
  <c r="R211" i="1"/>
  <c r="S211" i="1"/>
  <c r="R157" i="1"/>
  <c r="S157" i="1"/>
  <c r="R234" i="1"/>
  <c r="S234" i="1"/>
  <c r="R198" i="1"/>
  <c r="S198" i="1"/>
  <c r="R162" i="1"/>
  <c r="S162" i="1"/>
  <c r="Y6" i="10"/>
  <c r="X6" i="10"/>
  <c r="Y5" i="10"/>
  <c r="Y7" i="10" s="1"/>
  <c r="X5" i="10"/>
  <c r="P271" i="1" l="1"/>
  <c r="P147" i="1"/>
  <c r="Q140" i="1" s="1"/>
  <c r="Q146" i="1" l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145" i="1"/>
  <c r="S145" i="1" s="1"/>
  <c r="Q135" i="1"/>
  <c r="Q129" i="1"/>
  <c r="Q124" i="1"/>
  <c r="Q119" i="1"/>
  <c r="Q113" i="1"/>
  <c r="Q108" i="1"/>
  <c r="Q103" i="1"/>
  <c r="Q97" i="1"/>
  <c r="Q92" i="1"/>
  <c r="Q87" i="1"/>
  <c r="Q81" i="1"/>
  <c r="Q76" i="1"/>
  <c r="Q71" i="1"/>
  <c r="Q65" i="1"/>
  <c r="Q68" i="1"/>
  <c r="Q75" i="1"/>
  <c r="Q83" i="1"/>
  <c r="Q89" i="1"/>
  <c r="Q96" i="1"/>
  <c r="Q104" i="1"/>
  <c r="Q111" i="1"/>
  <c r="Q117" i="1"/>
  <c r="Q125" i="1"/>
  <c r="Q132" i="1"/>
  <c r="Q139" i="1"/>
  <c r="Q63" i="1"/>
  <c r="Q69" i="1"/>
  <c r="Q77" i="1"/>
  <c r="Q84" i="1"/>
  <c r="Q91" i="1"/>
  <c r="Q99" i="1"/>
  <c r="Q105" i="1"/>
  <c r="Q112" i="1"/>
  <c r="Q120" i="1"/>
  <c r="Q127" i="1"/>
  <c r="Q133" i="1"/>
  <c r="Q141" i="1"/>
  <c r="Q64" i="1"/>
  <c r="Q72" i="1"/>
  <c r="Q79" i="1"/>
  <c r="Q85" i="1"/>
  <c r="Q93" i="1"/>
  <c r="Q100" i="1"/>
  <c r="Q107" i="1"/>
  <c r="Q115" i="1"/>
  <c r="Q121" i="1"/>
  <c r="Q128" i="1"/>
  <c r="Q136" i="1"/>
  <c r="Q143" i="1"/>
  <c r="Q67" i="1"/>
  <c r="Q73" i="1"/>
  <c r="Q80" i="1"/>
  <c r="Q88" i="1"/>
  <c r="Q95" i="1"/>
  <c r="Q101" i="1"/>
  <c r="Q109" i="1"/>
  <c r="Q116" i="1"/>
  <c r="Q123" i="1"/>
  <c r="Q131" i="1"/>
  <c r="Q137" i="1"/>
  <c r="Q144" i="1"/>
  <c r="U131" i="1" l="1"/>
  <c r="S131" i="1"/>
  <c r="R131" i="1"/>
  <c r="T131" i="1" s="1"/>
  <c r="V131" i="1" s="1"/>
  <c r="U73" i="1"/>
  <c r="S73" i="1"/>
  <c r="R73" i="1"/>
  <c r="U100" i="1"/>
  <c r="S100" i="1"/>
  <c r="R100" i="1"/>
  <c r="U127" i="1"/>
  <c r="R127" i="1"/>
  <c r="T127" i="1" s="1"/>
  <c r="V127" i="1" s="1"/>
  <c r="S127" i="1"/>
  <c r="U69" i="1"/>
  <c r="S69" i="1"/>
  <c r="R69" i="1"/>
  <c r="T69" i="1" s="1"/>
  <c r="V69" i="1" s="1"/>
  <c r="R96" i="1"/>
  <c r="S96" i="1"/>
  <c r="U96" i="1"/>
  <c r="U81" i="1"/>
  <c r="S81" i="1"/>
  <c r="R81" i="1"/>
  <c r="U124" i="1"/>
  <c r="S124" i="1"/>
  <c r="R124" i="1"/>
  <c r="U78" i="1"/>
  <c r="S78" i="1"/>
  <c r="R78" i="1"/>
  <c r="T78" i="1" s="1"/>
  <c r="V78" i="1" s="1"/>
  <c r="U94" i="1"/>
  <c r="S94" i="1"/>
  <c r="R94" i="1"/>
  <c r="U110" i="1"/>
  <c r="S110" i="1"/>
  <c r="R110" i="1"/>
  <c r="U142" i="1"/>
  <c r="S142" i="1"/>
  <c r="R142" i="1"/>
  <c r="U123" i="1"/>
  <c r="R123" i="1"/>
  <c r="S123" i="1"/>
  <c r="U67" i="1"/>
  <c r="S67" i="1"/>
  <c r="R67" i="1"/>
  <c r="U121" i="1"/>
  <c r="S121" i="1"/>
  <c r="R121" i="1"/>
  <c r="R64" i="1"/>
  <c r="S64" i="1"/>
  <c r="U64" i="1"/>
  <c r="U91" i="1"/>
  <c r="S91" i="1"/>
  <c r="R91" i="1"/>
  <c r="T91" i="1" s="1"/>
  <c r="V91" i="1" s="1"/>
  <c r="U117" i="1"/>
  <c r="S117" i="1"/>
  <c r="R117" i="1"/>
  <c r="U65" i="1"/>
  <c r="S65" i="1"/>
  <c r="R65" i="1"/>
  <c r="U108" i="1"/>
  <c r="S108" i="1"/>
  <c r="R108" i="1"/>
  <c r="U129" i="1"/>
  <c r="S129" i="1"/>
  <c r="R129" i="1"/>
  <c r="T129" i="1" s="1"/>
  <c r="V129" i="1" s="1"/>
  <c r="U82" i="1"/>
  <c r="S82" i="1"/>
  <c r="R82" i="1"/>
  <c r="U98" i="1"/>
  <c r="S98" i="1"/>
  <c r="R98" i="1"/>
  <c r="U146" i="1"/>
  <c r="S146" i="1"/>
  <c r="R146" i="1"/>
  <c r="U116" i="1"/>
  <c r="S116" i="1"/>
  <c r="R116" i="1"/>
  <c r="T116" i="1" s="1"/>
  <c r="V116" i="1" s="1"/>
  <c r="U143" i="1"/>
  <c r="R143" i="1"/>
  <c r="S143" i="1"/>
  <c r="U141" i="1"/>
  <c r="S141" i="1"/>
  <c r="R141" i="1"/>
  <c r="U137" i="1"/>
  <c r="S137" i="1"/>
  <c r="R137" i="1"/>
  <c r="U109" i="1"/>
  <c r="S109" i="1"/>
  <c r="R109" i="1"/>
  <c r="T109" i="1" s="1"/>
  <c r="V109" i="1" s="1"/>
  <c r="R80" i="1"/>
  <c r="U80" i="1"/>
  <c r="S80" i="1"/>
  <c r="R136" i="1"/>
  <c r="U136" i="1"/>
  <c r="S136" i="1"/>
  <c r="U107" i="1"/>
  <c r="S107" i="1"/>
  <c r="R107" i="1"/>
  <c r="U79" i="1"/>
  <c r="R79" i="1"/>
  <c r="S79" i="1"/>
  <c r="U133" i="1"/>
  <c r="S133" i="1"/>
  <c r="R133" i="1"/>
  <c r="U105" i="1"/>
  <c r="S105" i="1"/>
  <c r="R105" i="1"/>
  <c r="U77" i="1"/>
  <c r="S77" i="1"/>
  <c r="R77" i="1"/>
  <c r="U132" i="1"/>
  <c r="S132" i="1"/>
  <c r="R132" i="1"/>
  <c r="T132" i="1" s="1"/>
  <c r="V132" i="1" s="1"/>
  <c r="R104" i="1"/>
  <c r="U104" i="1"/>
  <c r="S104" i="1"/>
  <c r="U75" i="1"/>
  <c r="S75" i="1"/>
  <c r="R75" i="1"/>
  <c r="U76" i="1"/>
  <c r="S76" i="1"/>
  <c r="R76" i="1"/>
  <c r="U97" i="1"/>
  <c r="S97" i="1"/>
  <c r="R97" i="1"/>
  <c r="T97" i="1" s="1"/>
  <c r="V97" i="1" s="1"/>
  <c r="S119" i="1"/>
  <c r="U119" i="1"/>
  <c r="R119" i="1"/>
  <c r="U140" i="1"/>
  <c r="S140" i="1"/>
  <c r="R140" i="1"/>
  <c r="U74" i="1"/>
  <c r="S74" i="1"/>
  <c r="R74" i="1"/>
  <c r="U90" i="1"/>
  <c r="S90" i="1"/>
  <c r="R90" i="1"/>
  <c r="T90" i="1" s="1"/>
  <c r="V90" i="1" s="1"/>
  <c r="U106" i="1"/>
  <c r="S106" i="1"/>
  <c r="R106" i="1"/>
  <c r="U122" i="1"/>
  <c r="S122" i="1"/>
  <c r="R122" i="1"/>
  <c r="U138" i="1"/>
  <c r="S138" i="1"/>
  <c r="R138" i="1"/>
  <c r="U101" i="1"/>
  <c r="S101" i="1"/>
  <c r="R101" i="1"/>
  <c r="T101" i="1" s="1"/>
  <c r="V101" i="1" s="1"/>
  <c r="R128" i="1"/>
  <c r="S128" i="1"/>
  <c r="U128" i="1"/>
  <c r="R72" i="1"/>
  <c r="U72" i="1"/>
  <c r="S72" i="1"/>
  <c r="U99" i="1"/>
  <c r="S99" i="1"/>
  <c r="R99" i="1"/>
  <c r="U125" i="1"/>
  <c r="S125" i="1"/>
  <c r="R125" i="1"/>
  <c r="T125" i="1" s="1"/>
  <c r="V125" i="1" s="1"/>
  <c r="U68" i="1"/>
  <c r="S68" i="1"/>
  <c r="R68" i="1"/>
  <c r="R103" i="1"/>
  <c r="U103" i="1"/>
  <c r="S103" i="1"/>
  <c r="U145" i="1"/>
  <c r="R145" i="1"/>
  <c r="U126" i="1"/>
  <c r="S126" i="1"/>
  <c r="R126" i="1"/>
  <c r="U95" i="1"/>
  <c r="R95" i="1"/>
  <c r="S95" i="1"/>
  <c r="U93" i="1"/>
  <c r="S93" i="1"/>
  <c r="R93" i="1"/>
  <c r="R120" i="1"/>
  <c r="S120" i="1"/>
  <c r="U120" i="1"/>
  <c r="U63" i="1"/>
  <c r="S63" i="1"/>
  <c r="R63" i="1"/>
  <c r="T63" i="1" s="1"/>
  <c r="U89" i="1"/>
  <c r="S89" i="1"/>
  <c r="R89" i="1"/>
  <c r="T89" i="1" s="1"/>
  <c r="S87" i="1"/>
  <c r="U87" i="1"/>
  <c r="R87" i="1"/>
  <c r="U66" i="1"/>
  <c r="S66" i="1"/>
  <c r="R66" i="1"/>
  <c r="U114" i="1"/>
  <c r="S114" i="1"/>
  <c r="R114" i="1"/>
  <c r="T114" i="1" s="1"/>
  <c r="U130" i="1"/>
  <c r="S130" i="1"/>
  <c r="R130" i="1"/>
  <c r="T130" i="1" s="1"/>
  <c r="V130" i="1" s="1"/>
  <c r="R144" i="1"/>
  <c r="T144" i="1" s="1"/>
  <c r="V144" i="1" s="1"/>
  <c r="U144" i="1"/>
  <c r="S144" i="1"/>
  <c r="R88" i="1"/>
  <c r="S88" i="1"/>
  <c r="U88" i="1"/>
  <c r="U115" i="1"/>
  <c r="R115" i="1"/>
  <c r="S115" i="1"/>
  <c r="U85" i="1"/>
  <c r="S85" i="1"/>
  <c r="R85" i="1"/>
  <c r="T85" i="1" s="1"/>
  <c r="V85" i="1" s="1"/>
  <c r="R112" i="1"/>
  <c r="T112" i="1" s="1"/>
  <c r="V112" i="1" s="1"/>
  <c r="U112" i="1"/>
  <c r="S112" i="1"/>
  <c r="U84" i="1"/>
  <c r="S84" i="1"/>
  <c r="R84" i="1"/>
  <c r="U139" i="1"/>
  <c r="S139" i="1"/>
  <c r="R139" i="1"/>
  <c r="T139" i="1" s="1"/>
  <c r="U111" i="1"/>
  <c r="R111" i="1"/>
  <c r="S111" i="1"/>
  <c r="U83" i="1"/>
  <c r="S83" i="1"/>
  <c r="R83" i="1"/>
  <c r="R71" i="1"/>
  <c r="S71" i="1"/>
  <c r="U71" i="1"/>
  <c r="U92" i="1"/>
  <c r="S92" i="1"/>
  <c r="R92" i="1"/>
  <c r="T92" i="1" s="1"/>
  <c r="U113" i="1"/>
  <c r="S113" i="1"/>
  <c r="R113" i="1"/>
  <c r="T113" i="1" s="1"/>
  <c r="V113" i="1" s="1"/>
  <c r="R135" i="1"/>
  <c r="T135" i="1" s="1"/>
  <c r="V135" i="1" s="1"/>
  <c r="S135" i="1"/>
  <c r="U135" i="1"/>
  <c r="U70" i="1"/>
  <c r="S70" i="1"/>
  <c r="R70" i="1"/>
  <c r="U86" i="1"/>
  <c r="S86" i="1"/>
  <c r="R86" i="1"/>
  <c r="T86" i="1" s="1"/>
  <c r="U102" i="1"/>
  <c r="S102" i="1"/>
  <c r="R102" i="1"/>
  <c r="T102" i="1" s="1"/>
  <c r="V102" i="1" s="1"/>
  <c r="U118" i="1"/>
  <c r="S118" i="1"/>
  <c r="R118" i="1"/>
  <c r="U134" i="1"/>
  <c r="S134" i="1"/>
  <c r="R134" i="1"/>
  <c r="T119" i="1" l="1"/>
  <c r="V89" i="1"/>
  <c r="T68" i="1"/>
  <c r="V68" i="1" s="1"/>
  <c r="T106" i="1"/>
  <c r="V106" i="1" s="1"/>
  <c r="V119" i="1"/>
  <c r="T133" i="1"/>
  <c r="V133" i="1" s="1"/>
  <c r="T146" i="1"/>
  <c r="T82" i="1"/>
  <c r="V82" i="1" s="1"/>
  <c r="T117" i="1"/>
  <c r="V117" i="1" s="1"/>
  <c r="T67" i="1"/>
  <c r="V67" i="1" s="1"/>
  <c r="T94" i="1"/>
  <c r="V94" i="1" s="1"/>
  <c r="T73" i="1"/>
  <c r="V73" i="1" s="1"/>
  <c r="T128" i="1"/>
  <c r="V128" i="1" s="1"/>
  <c r="T96" i="1"/>
  <c r="V86" i="1"/>
  <c r="V139" i="1"/>
  <c r="V114" i="1"/>
  <c r="V63" i="1"/>
  <c r="T126" i="1"/>
  <c r="V126" i="1" s="1"/>
  <c r="V92" i="1"/>
  <c r="T103" i="1"/>
  <c r="V103" i="1" s="1"/>
  <c r="T72" i="1"/>
  <c r="V72" i="1" s="1"/>
  <c r="T136" i="1"/>
  <c r="V136" i="1" s="1"/>
  <c r="T71" i="1"/>
  <c r="V71" i="1" s="1"/>
  <c r="T115" i="1"/>
  <c r="V115" i="1" s="1"/>
  <c r="T88" i="1"/>
  <c r="V88" i="1" s="1"/>
  <c r="T64" i="1"/>
  <c r="V64" i="1" s="1"/>
  <c r="T134" i="1"/>
  <c r="V134" i="1" s="1"/>
  <c r="T70" i="1"/>
  <c r="V70" i="1" s="1"/>
  <c r="T84" i="1"/>
  <c r="V84" i="1" s="1"/>
  <c r="T66" i="1"/>
  <c r="V66" i="1" s="1"/>
  <c r="T145" i="1"/>
  <c r="V145" i="1" s="1"/>
  <c r="T99" i="1"/>
  <c r="V99" i="1" s="1"/>
  <c r="T138" i="1"/>
  <c r="V138" i="1" s="1"/>
  <c r="T74" i="1"/>
  <c r="V74" i="1" s="1"/>
  <c r="T76" i="1"/>
  <c r="V76" i="1" s="1"/>
  <c r="T104" i="1"/>
  <c r="V104" i="1" s="1"/>
  <c r="T77" i="1"/>
  <c r="V77" i="1" s="1"/>
  <c r="T107" i="1"/>
  <c r="V107" i="1" s="1"/>
  <c r="T80" i="1"/>
  <c r="V80" i="1" s="1"/>
  <c r="T137" i="1"/>
  <c r="V137" i="1" s="1"/>
  <c r="V146" i="1"/>
  <c r="T108" i="1"/>
  <c r="V108" i="1" s="1"/>
  <c r="T142" i="1"/>
  <c r="V142" i="1" s="1"/>
  <c r="T124" i="1"/>
  <c r="V124" i="1" s="1"/>
  <c r="V96" i="1"/>
  <c r="P149" i="1"/>
  <c r="T79" i="1"/>
  <c r="V79" i="1" s="1"/>
  <c r="T123" i="1"/>
  <c r="V123" i="1" s="1"/>
  <c r="T120" i="1"/>
  <c r="V120" i="1" s="1"/>
  <c r="T118" i="1"/>
  <c r="V118" i="1" s="1"/>
  <c r="T83" i="1"/>
  <c r="V83" i="1" s="1"/>
  <c r="T111" i="1"/>
  <c r="V111" i="1" s="1"/>
  <c r="T87" i="1"/>
  <c r="V87" i="1" s="1"/>
  <c r="T93" i="1"/>
  <c r="V93" i="1" s="1"/>
  <c r="T95" i="1"/>
  <c r="V95" i="1" s="1"/>
  <c r="T122" i="1"/>
  <c r="V122" i="1" s="1"/>
  <c r="T140" i="1"/>
  <c r="V140" i="1" s="1"/>
  <c r="T75" i="1"/>
  <c r="V75" i="1" s="1"/>
  <c r="T105" i="1"/>
  <c r="V105" i="1" s="1"/>
  <c r="T141" i="1"/>
  <c r="V141" i="1" s="1"/>
  <c r="T143" i="1"/>
  <c r="V143" i="1" s="1"/>
  <c r="T98" i="1"/>
  <c r="V98" i="1" s="1"/>
  <c r="T65" i="1"/>
  <c r="V65" i="1" s="1"/>
  <c r="T121" i="1"/>
  <c r="V121" i="1" s="1"/>
  <c r="T110" i="1"/>
  <c r="V110" i="1" s="1"/>
  <c r="T81" i="1"/>
  <c r="V81" i="1" s="1"/>
  <c r="T100" i="1"/>
  <c r="V100" i="1" s="1"/>
  <c r="V147" i="1" l="1"/>
  <c r="P5" i="1"/>
  <c r="P6" i="1"/>
  <c r="P61" i="1" l="1"/>
  <c r="Q22" i="1"/>
  <c r="S22" i="1" s="1"/>
  <c r="Q57" i="1"/>
  <c r="Q60" i="1"/>
  <c r="Q6" i="1"/>
  <c r="S6" i="1" s="1"/>
  <c r="U22" i="1"/>
  <c r="Q10" i="1"/>
  <c r="Q58" i="1"/>
  <c r="Q46" i="1"/>
  <c r="Q30" i="1"/>
  <c r="Q14" i="1"/>
  <c r="Q42" i="1"/>
  <c r="Q5" i="1"/>
  <c r="Q54" i="1"/>
  <c r="Q38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9" i="1"/>
  <c r="Q13" i="1"/>
  <c r="Q17" i="1"/>
  <c r="Q21" i="1"/>
  <c r="Q25" i="1"/>
  <c r="Q29" i="1"/>
  <c r="Q33" i="1"/>
  <c r="Q37" i="1"/>
  <c r="Q41" i="1"/>
  <c r="Q45" i="1"/>
  <c r="Q49" i="1"/>
  <c r="Q5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26" i="1"/>
  <c r="Q59" i="1"/>
  <c r="Q50" i="1"/>
  <c r="Q34" i="1"/>
  <c r="Q18" i="1"/>
  <c r="R6" i="1" l="1"/>
  <c r="R22" i="1"/>
  <c r="T6" i="1"/>
  <c r="U6" i="1"/>
  <c r="T22" i="1"/>
  <c r="V22" i="1" s="1"/>
  <c r="U18" i="1"/>
  <c r="S18" i="1"/>
  <c r="R18" i="1"/>
  <c r="T18" i="1" s="1"/>
  <c r="S47" i="1"/>
  <c r="U47" i="1"/>
  <c r="R47" i="1"/>
  <c r="T47" i="1" s="1"/>
  <c r="V47" i="1" s="1"/>
  <c r="S31" i="1"/>
  <c r="U31" i="1"/>
  <c r="R31" i="1"/>
  <c r="S15" i="1"/>
  <c r="U15" i="1"/>
  <c r="R15" i="1"/>
  <c r="R49" i="1"/>
  <c r="U49" i="1"/>
  <c r="S49" i="1"/>
  <c r="R33" i="1"/>
  <c r="U33" i="1"/>
  <c r="S33" i="1"/>
  <c r="R17" i="1"/>
  <c r="U17" i="1"/>
  <c r="S17" i="1"/>
  <c r="R56" i="1"/>
  <c r="S56" i="1"/>
  <c r="U56" i="1"/>
  <c r="R40" i="1"/>
  <c r="S40" i="1"/>
  <c r="U40" i="1"/>
  <c r="R24" i="1"/>
  <c r="S24" i="1"/>
  <c r="U24" i="1"/>
  <c r="S8" i="1"/>
  <c r="R8" i="1"/>
  <c r="U8" i="1"/>
  <c r="S5" i="1"/>
  <c r="R5" i="1"/>
  <c r="U5" i="1"/>
  <c r="U46" i="1"/>
  <c r="S46" i="1"/>
  <c r="R46" i="1"/>
  <c r="T46" i="1" s="1"/>
  <c r="R57" i="1"/>
  <c r="U57" i="1"/>
  <c r="S57" i="1"/>
  <c r="U34" i="1"/>
  <c r="S34" i="1"/>
  <c r="R34" i="1"/>
  <c r="U26" i="1"/>
  <c r="S26" i="1"/>
  <c r="R26" i="1"/>
  <c r="S43" i="1"/>
  <c r="U43" i="1"/>
  <c r="R43" i="1"/>
  <c r="S27" i="1"/>
  <c r="U27" i="1"/>
  <c r="R27" i="1"/>
  <c r="U11" i="1"/>
  <c r="S11" i="1"/>
  <c r="R11" i="1"/>
  <c r="R45" i="1"/>
  <c r="U45" i="1"/>
  <c r="S45" i="1"/>
  <c r="S59" i="1"/>
  <c r="U59" i="1"/>
  <c r="R59" i="1"/>
  <c r="S51" i="1"/>
  <c r="U51" i="1"/>
  <c r="R51" i="1"/>
  <c r="S35" i="1"/>
  <c r="U35" i="1"/>
  <c r="R35" i="1"/>
  <c r="S19" i="1"/>
  <c r="U19" i="1"/>
  <c r="R19" i="1"/>
  <c r="R53" i="1"/>
  <c r="U53" i="1"/>
  <c r="S53" i="1"/>
  <c r="R37" i="1"/>
  <c r="U37" i="1"/>
  <c r="S37" i="1"/>
  <c r="R21" i="1"/>
  <c r="U21" i="1"/>
  <c r="S21" i="1"/>
  <c r="R60" i="1"/>
  <c r="S60" i="1"/>
  <c r="U60" i="1"/>
  <c r="R44" i="1"/>
  <c r="S44" i="1"/>
  <c r="U44" i="1"/>
  <c r="R28" i="1"/>
  <c r="S28" i="1"/>
  <c r="U28" i="1"/>
  <c r="R12" i="1"/>
  <c r="T12" i="1" s="1"/>
  <c r="S12" i="1"/>
  <c r="U12" i="1"/>
  <c r="U54" i="1"/>
  <c r="S54" i="1"/>
  <c r="R54" i="1"/>
  <c r="U30" i="1"/>
  <c r="S30" i="1"/>
  <c r="R30" i="1"/>
  <c r="T30" i="1" s="1"/>
  <c r="U10" i="1"/>
  <c r="R10" i="1"/>
  <c r="S10" i="1"/>
  <c r="U42" i="1"/>
  <c r="S42" i="1"/>
  <c r="R42" i="1"/>
  <c r="U58" i="1"/>
  <c r="S58" i="1"/>
  <c r="R58" i="1"/>
  <c r="R29" i="1"/>
  <c r="U29" i="1"/>
  <c r="S29" i="1"/>
  <c r="R13" i="1"/>
  <c r="U13" i="1"/>
  <c r="S13" i="1"/>
  <c r="R52" i="1"/>
  <c r="T52" i="1" s="1"/>
  <c r="S52" i="1"/>
  <c r="U52" i="1"/>
  <c r="R36" i="1"/>
  <c r="S36" i="1"/>
  <c r="U36" i="1"/>
  <c r="R20" i="1"/>
  <c r="S20" i="1"/>
  <c r="U20" i="1"/>
  <c r="U50" i="1"/>
  <c r="S50" i="1"/>
  <c r="R50" i="1"/>
  <c r="T50" i="1" s="1"/>
  <c r="S55" i="1"/>
  <c r="U55" i="1"/>
  <c r="R55" i="1"/>
  <c r="S39" i="1"/>
  <c r="U39" i="1"/>
  <c r="R39" i="1"/>
  <c r="S23" i="1"/>
  <c r="U23" i="1"/>
  <c r="R23" i="1"/>
  <c r="U7" i="1"/>
  <c r="S7" i="1"/>
  <c r="R7" i="1"/>
  <c r="T7" i="1" s="1"/>
  <c r="R41" i="1"/>
  <c r="U41" i="1"/>
  <c r="S41" i="1"/>
  <c r="R25" i="1"/>
  <c r="U25" i="1"/>
  <c r="S25" i="1"/>
  <c r="S9" i="1"/>
  <c r="R9" i="1"/>
  <c r="U9" i="1"/>
  <c r="R48" i="1"/>
  <c r="S48" i="1"/>
  <c r="U48" i="1"/>
  <c r="R32" i="1"/>
  <c r="S32" i="1"/>
  <c r="U32" i="1"/>
  <c r="R16" i="1"/>
  <c r="S16" i="1"/>
  <c r="U16" i="1"/>
  <c r="U38" i="1"/>
  <c r="S38" i="1"/>
  <c r="R38" i="1"/>
  <c r="T38" i="1" s="1"/>
  <c r="U14" i="1"/>
  <c r="S14" i="1"/>
  <c r="R14" i="1"/>
  <c r="T14" i="1" s="1"/>
  <c r="T23" i="1" l="1"/>
  <c r="V23" i="1" s="1"/>
  <c r="T43" i="1"/>
  <c r="V43" i="1" s="1"/>
  <c r="V46" i="1"/>
  <c r="V18" i="1"/>
  <c r="V38" i="1"/>
  <c r="V30" i="1"/>
  <c r="T59" i="1"/>
  <c r="V59" i="1" s="1"/>
  <c r="T9" i="1"/>
  <c r="T41" i="1"/>
  <c r="V41" i="1" s="1"/>
  <c r="V12" i="1"/>
  <c r="T21" i="1"/>
  <c r="V21" i="1" s="1"/>
  <c r="T17" i="1"/>
  <c r="V17" i="1" s="1"/>
  <c r="V52" i="1"/>
  <c r="T32" i="1"/>
  <c r="V32" i="1" s="1"/>
  <c r="T48" i="1"/>
  <c r="V48" i="1" s="1"/>
  <c r="T28" i="1"/>
  <c r="T24" i="1"/>
  <c r="V24" i="1" s="1"/>
  <c r="V6" i="1"/>
  <c r="T39" i="1"/>
  <c r="T13" i="1"/>
  <c r="V13" i="1" s="1"/>
  <c r="V28" i="1"/>
  <c r="T37" i="1"/>
  <c r="V37" i="1" s="1"/>
  <c r="T19" i="1"/>
  <c r="T57" i="1"/>
  <c r="V57" i="1" s="1"/>
  <c r="V39" i="1"/>
  <c r="T58" i="1"/>
  <c r="V58" i="1" s="1"/>
  <c r="T54" i="1"/>
  <c r="V54" i="1" s="1"/>
  <c r="V19" i="1"/>
  <c r="T26" i="1"/>
  <c r="V26" i="1" s="1"/>
  <c r="T8" i="1"/>
  <c r="V8" i="1" s="1"/>
  <c r="T33" i="1"/>
  <c r="V33" i="1" s="1"/>
  <c r="T15" i="1"/>
  <c r="V15" i="1" s="1"/>
  <c r="R61" i="1"/>
  <c r="T5" i="1"/>
  <c r="V9" i="1"/>
  <c r="V7" i="1"/>
  <c r="V50" i="1"/>
  <c r="T36" i="1"/>
  <c r="V36" i="1" s="1"/>
  <c r="T60" i="1"/>
  <c r="V60" i="1" s="1"/>
  <c r="T51" i="1"/>
  <c r="V51" i="1" s="1"/>
  <c r="T45" i="1"/>
  <c r="V45" i="1" s="1"/>
  <c r="T27" i="1"/>
  <c r="V27" i="1" s="1"/>
  <c r="T56" i="1"/>
  <c r="V56" i="1" s="1"/>
  <c r="V14" i="1"/>
  <c r="T16" i="1"/>
  <c r="V16" i="1" s="1"/>
  <c r="T25" i="1"/>
  <c r="V25" i="1" s="1"/>
  <c r="T55" i="1"/>
  <c r="V55" i="1" s="1"/>
  <c r="T20" i="1"/>
  <c r="V20" i="1" s="1"/>
  <c r="T29" i="1"/>
  <c r="V29" i="1" s="1"/>
  <c r="T42" i="1"/>
  <c r="V42" i="1" s="1"/>
  <c r="T10" i="1"/>
  <c r="V10" i="1" s="1"/>
  <c r="T44" i="1"/>
  <c r="V44" i="1" s="1"/>
  <c r="T53" i="1"/>
  <c r="V53" i="1" s="1"/>
  <c r="T35" i="1"/>
  <c r="V35" i="1" s="1"/>
  <c r="T11" i="1"/>
  <c r="V11" i="1" s="1"/>
  <c r="T34" i="1"/>
  <c r="V34" i="1" s="1"/>
  <c r="T40" i="1"/>
  <c r="V40" i="1" s="1"/>
  <c r="T49" i="1"/>
  <c r="V49" i="1" s="1"/>
  <c r="T31" i="1"/>
  <c r="V31" i="1" s="1"/>
  <c r="T61" i="1" l="1"/>
  <c r="V5" i="1"/>
  <c r="V61" i="1" s="1"/>
  <c r="U157" i="1"/>
  <c r="U194" i="1"/>
  <c r="T157" i="1"/>
  <c r="U273" i="1"/>
  <c r="T238" i="1"/>
  <c r="U172" i="1"/>
  <c r="U255" i="1"/>
  <c r="Q275" i="1"/>
  <c r="U195" i="1"/>
  <c r="T194" i="1"/>
  <c r="U230" i="1"/>
  <c r="Q277" i="1"/>
  <c r="S275" i="1" l="1"/>
  <c r="R275" i="1"/>
  <c r="S277" i="1"/>
  <c r="R277" i="1"/>
  <c r="T277" i="1" s="1"/>
  <c r="T241" i="1"/>
  <c r="V194" i="1"/>
  <c r="U227" i="1"/>
  <c r="T193" i="1"/>
  <c r="U193" i="1"/>
  <c r="U214" i="1"/>
  <c r="U241" i="1"/>
  <c r="U233" i="1"/>
  <c r="T235" i="1"/>
  <c r="U235" i="1"/>
  <c r="U185" i="1"/>
  <c r="U201" i="1"/>
  <c r="U267" i="1"/>
  <c r="T267" i="1"/>
  <c r="T160" i="1"/>
  <c r="U160" i="1"/>
  <c r="T151" i="1"/>
  <c r="U151" i="1"/>
  <c r="T232" i="1"/>
  <c r="U232" i="1"/>
  <c r="U158" i="1"/>
  <c r="U186" i="1"/>
  <c r="V157" i="1"/>
  <c r="U174" i="1"/>
  <c r="T273" i="1"/>
  <c r="T233" i="1"/>
  <c r="U207" i="1"/>
  <c r="U190" i="1"/>
  <c r="U275" i="1"/>
  <c r="T275" i="1"/>
  <c r="U220" i="1"/>
  <c r="T220" i="1"/>
  <c r="U277" i="1"/>
  <c r="U258" i="1"/>
  <c r="T258" i="1"/>
  <c r="T199" i="1"/>
  <c r="U199" i="1"/>
  <c r="U189" i="1"/>
  <c r="T189" i="1"/>
  <c r="V189" i="1" s="1"/>
  <c r="U238" i="1"/>
  <c r="V238" i="1" s="1"/>
  <c r="U266" i="1"/>
  <c r="T266" i="1"/>
  <c r="V266" i="1" s="1"/>
  <c r="Q278" i="1"/>
  <c r="T195" i="1"/>
  <c r="V195" i="1" s="1"/>
  <c r="T172" i="1"/>
  <c r="V172" i="1" s="1"/>
  <c r="T255" i="1"/>
  <c r="V255" i="1" s="1"/>
  <c r="T169" i="1"/>
  <c r="U169" i="1"/>
  <c r="T219" i="1"/>
  <c r="U219" i="1"/>
  <c r="Q276" i="1"/>
  <c r="Q274" i="1"/>
  <c r="T230" i="1"/>
  <c r="V230" i="1" s="1"/>
  <c r="R278" i="1" l="1"/>
  <c r="S278" i="1"/>
  <c r="S274" i="1"/>
  <c r="R274" i="1"/>
  <c r="S276" i="1"/>
  <c r="R276" i="1"/>
  <c r="V258" i="1"/>
  <c r="V241" i="1"/>
  <c r="V199" i="1"/>
  <c r="V273" i="1"/>
  <c r="T185" i="1"/>
  <c r="V185" i="1" s="1"/>
  <c r="T186" i="1"/>
  <c r="T174" i="1"/>
  <c r="V174" i="1" s="1"/>
  <c r="V232" i="1"/>
  <c r="V267" i="1"/>
  <c r="V169" i="1"/>
  <c r="V275" i="1"/>
  <c r="T158" i="1"/>
  <c r="V158" i="1" s="1"/>
  <c r="V193" i="1"/>
  <c r="V233" i="1"/>
  <c r="V235" i="1"/>
  <c r="V277" i="1"/>
  <c r="V160" i="1"/>
  <c r="T201" i="1"/>
  <c r="V201" i="1" s="1"/>
  <c r="U250" i="1"/>
  <c r="U162" i="1"/>
  <c r="T162" i="1"/>
  <c r="U276" i="1"/>
  <c r="U213" i="1"/>
  <c r="V220" i="1"/>
  <c r="U179" i="1"/>
  <c r="U205" i="1"/>
  <c r="U244" i="1"/>
  <c r="U161" i="1"/>
  <c r="U263" i="1"/>
  <c r="T207" i="1"/>
  <c r="V207" i="1" s="1"/>
  <c r="U222" i="1"/>
  <c r="U264" i="1"/>
  <c r="T264" i="1"/>
  <c r="V264" i="1" s="1"/>
  <c r="U175" i="1"/>
  <c r="U202" i="1"/>
  <c r="T202" i="1"/>
  <c r="U249" i="1"/>
  <c r="U240" i="1"/>
  <c r="T240" i="1"/>
  <c r="V240" i="1" s="1"/>
  <c r="U228" i="1"/>
  <c r="U203" i="1"/>
  <c r="T203" i="1"/>
  <c r="U173" i="1"/>
  <c r="U274" i="1"/>
  <c r="T274" i="1"/>
  <c r="V274" i="1" s="1"/>
  <c r="U154" i="1"/>
  <c r="U253" i="1"/>
  <c r="T253" i="1"/>
  <c r="U279" i="1"/>
  <c r="U188" i="1"/>
  <c r="T188" i="1"/>
  <c r="V188" i="1" s="1"/>
  <c r="U152" i="1"/>
  <c r="U278" i="1"/>
  <c r="U237" i="1"/>
  <c r="U246" i="1"/>
  <c r="U256" i="1"/>
  <c r="V219" i="1"/>
  <c r="U231" i="1"/>
  <c r="U196" i="1"/>
  <c r="U223" i="1"/>
  <c r="T223" i="1"/>
  <c r="U178" i="1"/>
  <c r="U236" i="1"/>
  <c r="U224" i="1"/>
  <c r="U251" i="1"/>
  <c r="U225" i="1"/>
  <c r="U260" i="1"/>
  <c r="U252" i="1"/>
  <c r="U259" i="1"/>
  <c r="T259" i="1"/>
  <c r="U212" i="1"/>
  <c r="U234" i="1"/>
  <c r="T234" i="1"/>
  <c r="U208" i="1"/>
  <c r="U229" i="1"/>
  <c r="T229" i="1"/>
  <c r="U248" i="1"/>
  <c r="U209" i="1"/>
  <c r="U210" i="1"/>
  <c r="T164" i="1"/>
  <c r="U164" i="1"/>
  <c r="U159" i="1"/>
  <c r="U265" i="1"/>
  <c r="U171" i="1"/>
  <c r="U166" i="1"/>
  <c r="U198" i="1"/>
  <c r="T155" i="1"/>
  <c r="U155" i="1"/>
  <c r="U156" i="1"/>
  <c r="T168" i="1"/>
  <c r="U168" i="1"/>
  <c r="U183" i="1"/>
  <c r="U176" i="1"/>
  <c r="U165" i="1"/>
  <c r="U239" i="1"/>
  <c r="T239" i="1"/>
  <c r="U242" i="1"/>
  <c r="U167" i="1"/>
  <c r="V186" i="1"/>
  <c r="U226" i="1"/>
  <c r="U247" i="1"/>
  <c r="U170" i="1"/>
  <c r="U153" i="1"/>
  <c r="U200" i="1"/>
  <c r="U197" i="1"/>
  <c r="U191" i="1"/>
  <c r="U182" i="1"/>
  <c r="U245" i="1"/>
  <c r="U221" i="1"/>
  <c r="U216" i="1"/>
  <c r="U184" i="1"/>
  <c r="U257" i="1"/>
  <c r="U192" i="1"/>
  <c r="U187" i="1"/>
  <c r="U268" i="1"/>
  <c r="U177" i="1"/>
  <c r="U262" i="1"/>
  <c r="U163" i="1"/>
  <c r="U254" i="1"/>
  <c r="U180" i="1"/>
  <c r="U204" i="1"/>
  <c r="U181" i="1"/>
  <c r="U261" i="1"/>
  <c r="U206" i="1"/>
  <c r="U217" i="1"/>
  <c r="U215" i="1"/>
  <c r="U218" i="1"/>
  <c r="U243" i="1"/>
  <c r="U211" i="1"/>
  <c r="T190" i="1"/>
  <c r="V190" i="1" s="1"/>
  <c r="V151" i="1"/>
  <c r="T214" i="1"/>
  <c r="V214" i="1" s="1"/>
  <c r="T227" i="1"/>
  <c r="V227" i="1" s="1"/>
  <c r="V253" i="1" l="1"/>
  <c r="V203" i="1"/>
  <c r="V202" i="1"/>
  <c r="P282" i="1"/>
  <c r="T246" i="1"/>
  <c r="V246" i="1" s="1"/>
  <c r="T236" i="1"/>
  <c r="T152" i="1"/>
  <c r="V152" i="1" s="1"/>
  <c r="T183" i="1"/>
  <c r="T171" i="1"/>
  <c r="T225" i="1"/>
  <c r="V225" i="1" s="1"/>
  <c r="T276" i="1"/>
  <c r="V276" i="1" s="1"/>
  <c r="T221" i="1"/>
  <c r="V221" i="1" s="1"/>
  <c r="T153" i="1"/>
  <c r="V153" i="1" s="1"/>
  <c r="T256" i="1"/>
  <c r="V256" i="1" s="1"/>
  <c r="T154" i="1"/>
  <c r="V154" i="1" s="1"/>
  <c r="T204" i="1"/>
  <c r="V204" i="1" s="1"/>
  <c r="T243" i="1"/>
  <c r="V243" i="1" s="1"/>
  <c r="T180" i="1"/>
  <c r="V180" i="1" s="1"/>
  <c r="T163" i="1"/>
  <c r="V163" i="1" s="1"/>
  <c r="T216" i="1"/>
  <c r="V216" i="1" s="1"/>
  <c r="T181" i="1"/>
  <c r="V181" i="1" s="1"/>
  <c r="T245" i="1"/>
  <c r="V245" i="1" s="1"/>
  <c r="T242" i="1"/>
  <c r="V242" i="1" s="1"/>
  <c r="T165" i="1"/>
  <c r="V165" i="1" s="1"/>
  <c r="T156" i="1"/>
  <c r="V156" i="1" s="1"/>
  <c r="T159" i="1"/>
  <c r="V159" i="1" s="1"/>
  <c r="T210" i="1"/>
  <c r="V210" i="1" s="1"/>
  <c r="T248" i="1"/>
  <c r="V248" i="1" s="1"/>
  <c r="T212" i="1"/>
  <c r="V212" i="1" s="1"/>
  <c r="T224" i="1"/>
  <c r="V224" i="1" s="1"/>
  <c r="T178" i="1"/>
  <c r="V178" i="1" s="1"/>
  <c r="T196" i="1"/>
  <c r="V196" i="1" s="1"/>
  <c r="T244" i="1"/>
  <c r="V244" i="1" s="1"/>
  <c r="T250" i="1"/>
  <c r="V250" i="1" s="1"/>
  <c r="T176" i="1"/>
  <c r="V176" i="1" s="1"/>
  <c r="V155" i="1"/>
  <c r="T166" i="1"/>
  <c r="V166" i="1" s="1"/>
  <c r="V164" i="1"/>
  <c r="T177" i="1"/>
  <c r="V177" i="1" s="1"/>
  <c r="T257" i="1"/>
  <c r="V257" i="1" s="1"/>
  <c r="T191" i="1"/>
  <c r="V191" i="1" s="1"/>
  <c r="T170" i="1"/>
  <c r="V170" i="1" s="1"/>
  <c r="T278" i="1"/>
  <c r="V278" i="1" s="1"/>
  <c r="T179" i="1"/>
  <c r="V179" i="1" s="1"/>
  <c r="V168" i="1"/>
  <c r="T268" i="1"/>
  <c r="V268" i="1" s="1"/>
  <c r="T217" i="1"/>
  <c r="V217" i="1" s="1"/>
  <c r="T192" i="1"/>
  <c r="V192" i="1" s="1"/>
  <c r="T228" i="1"/>
  <c r="V228" i="1" s="1"/>
  <c r="T211" i="1"/>
  <c r="V211" i="1" s="1"/>
  <c r="T218" i="1"/>
  <c r="V218" i="1" s="1"/>
  <c r="T261" i="1"/>
  <c r="V261" i="1" s="1"/>
  <c r="T254" i="1"/>
  <c r="V254" i="1" s="1"/>
  <c r="T262" i="1"/>
  <c r="V262" i="1" s="1"/>
  <c r="T184" i="1"/>
  <c r="V184" i="1" s="1"/>
  <c r="T182" i="1"/>
  <c r="V182" i="1" s="1"/>
  <c r="T167" i="1"/>
  <c r="V167" i="1" s="1"/>
  <c r="V239" i="1"/>
  <c r="T209" i="1"/>
  <c r="V209" i="1" s="1"/>
  <c r="V229" i="1"/>
  <c r="V234" i="1"/>
  <c r="V259" i="1"/>
  <c r="T260" i="1"/>
  <c r="V260" i="1" s="1"/>
  <c r="T251" i="1"/>
  <c r="V251" i="1" s="1"/>
  <c r="V236" i="1"/>
  <c r="V223" i="1"/>
  <c r="T231" i="1"/>
  <c r="V231" i="1" s="1"/>
  <c r="T213" i="1"/>
  <c r="V213" i="1" s="1"/>
  <c r="V162" i="1"/>
  <c r="T226" i="1"/>
  <c r="V226" i="1" s="1"/>
  <c r="T265" i="1"/>
  <c r="V265" i="1" s="1"/>
  <c r="T215" i="1"/>
  <c r="V215" i="1" s="1"/>
  <c r="T200" i="1"/>
  <c r="V200" i="1" s="1"/>
  <c r="T206" i="1"/>
  <c r="V206" i="1" s="1"/>
  <c r="T187" i="1"/>
  <c r="V187" i="1" s="1"/>
  <c r="V183" i="1"/>
  <c r="V171" i="1"/>
  <c r="T237" i="1"/>
  <c r="V237" i="1" s="1"/>
  <c r="T279" i="1"/>
  <c r="V279" i="1" s="1"/>
  <c r="T173" i="1"/>
  <c r="V173" i="1" s="1"/>
  <c r="T175" i="1"/>
  <c r="V175" i="1" s="1"/>
  <c r="T222" i="1"/>
  <c r="V222" i="1" s="1"/>
  <c r="T263" i="1"/>
  <c r="V263" i="1" s="1"/>
  <c r="T197" i="1"/>
  <c r="V197" i="1" s="1"/>
  <c r="T247" i="1"/>
  <c r="V247" i="1" s="1"/>
  <c r="T198" i="1"/>
  <c r="V198" i="1" s="1"/>
  <c r="T208" i="1"/>
  <c r="V208" i="1" s="1"/>
  <c r="T252" i="1"/>
  <c r="V252" i="1" s="1"/>
  <c r="T249" i="1"/>
  <c r="V249" i="1" s="1"/>
  <c r="T161" i="1"/>
  <c r="V161" i="1" s="1"/>
  <c r="T205" i="1"/>
  <c r="V205" i="1" s="1"/>
  <c r="V269" i="1" l="1"/>
  <c r="T269" i="1"/>
  <c r="T280" i="1"/>
  <c r="V280" i="1"/>
</calcChain>
</file>

<file path=xl/sharedStrings.xml><?xml version="1.0" encoding="utf-8"?>
<sst xmlns="http://schemas.openxmlformats.org/spreadsheetml/2006/main" count="5890" uniqueCount="1929">
  <si>
    <t>Nº Orden</t>
  </si>
  <si>
    <t xml:space="preserve">BOLETA </t>
  </si>
  <si>
    <t>FECHA FACT.</t>
  </si>
  <si>
    <t>PAGADOR</t>
  </si>
  <si>
    <t>FECHA</t>
  </si>
  <si>
    <t>PASAJERO</t>
  </si>
  <si>
    <t>FECHA ARRIBO</t>
  </si>
  <si>
    <t>MONEDA</t>
  </si>
  <si>
    <t>TARIFA</t>
  </si>
  <si>
    <t>FEE</t>
  </si>
  <si>
    <t>GBA INTERMEDIARIOS</t>
  </si>
  <si>
    <t>GBA LOCAL</t>
  </si>
  <si>
    <t>COMISION A DISTRIBUIR</t>
  </si>
  <si>
    <t>COMISIONISTA</t>
  </si>
  <si>
    <t>FACTURA</t>
  </si>
  <si>
    <t>ESTADO PAGO</t>
  </si>
  <si>
    <t>RECIBIDO EN BCO</t>
  </si>
  <si>
    <t>VENDEDOR</t>
  </si>
  <si>
    <t>CHEQUE/STATEMENT</t>
  </si>
  <si>
    <t>HOTEL</t>
  </si>
  <si>
    <t># CONFIRMACION</t>
  </si>
  <si>
    <t>CIUDAD</t>
  </si>
  <si>
    <t>COMISION USD</t>
  </si>
  <si>
    <t>AC TOURS</t>
  </si>
  <si>
    <t>A PAGAR</t>
  </si>
  <si>
    <t>MONTO FACTURADO</t>
  </si>
  <si>
    <t>EUR</t>
  </si>
  <si>
    <t>CLP</t>
  </si>
  <si>
    <t>USD</t>
  </si>
  <si>
    <t>GBP</t>
  </si>
  <si>
    <t>ONYX</t>
  </si>
  <si>
    <t>TACS</t>
  </si>
  <si>
    <t>CAD</t>
  </si>
  <si>
    <t>JPY</t>
  </si>
  <si>
    <t>HOLIDAY INN EXPRESS PUERTO MADERO</t>
  </si>
  <si>
    <t>HOTEL ORO VERDE MACHALA</t>
  </si>
  <si>
    <t>SHERATON HOTEL AMSTERDAM AIRPORT &amp; CONFERENCE CENTER</t>
  </si>
  <si>
    <t>RAICO/ALEXANDER</t>
  </si>
  <si>
    <t>HYATT CENTRIC SANTIAGO</t>
  </si>
  <si>
    <t>THE RITZ-CARLTON KEY BISCAYNE, MIAMI</t>
  </si>
  <si>
    <t>SOFITEL LEGEND SANTA CLARA</t>
  </si>
  <si>
    <t>ASCENZO AUGUSTO</t>
  </si>
  <si>
    <t>ASCENZO/AUGUSTO</t>
  </si>
  <si>
    <t>DYER/THESSA</t>
  </si>
  <si>
    <t>RUIZ/LUIS LEONARD</t>
  </si>
  <si>
    <t>07-26-23</t>
  </si>
  <si>
    <t>07-25-23</t>
  </si>
  <si>
    <t>09-13-23</t>
  </si>
  <si>
    <t>JW MARRIOTT HOTEL MIAMI</t>
  </si>
  <si>
    <t>CRUZ/MARIO</t>
  </si>
  <si>
    <t>TEBALDI/TULLIO</t>
  </si>
  <si>
    <t>REBAZA/ALBERTO</t>
  </si>
  <si>
    <t>BUENOS AIRES</t>
  </si>
  <si>
    <t>LONDON</t>
  </si>
  <si>
    <t>COIMBRA</t>
  </si>
  <si>
    <t>NEW YORK</t>
  </si>
  <si>
    <t>ROME</t>
  </si>
  <si>
    <t>LISBON</t>
  </si>
  <si>
    <t>MADRID</t>
  </si>
  <si>
    <t>MACHALA</t>
  </si>
  <si>
    <t>VENICE</t>
  </si>
  <si>
    <t>PARIS</t>
  </si>
  <si>
    <t>BERLIN</t>
  </si>
  <si>
    <t>SCHIPHOL</t>
  </si>
  <si>
    <t>QUITO</t>
  </si>
  <si>
    <t>SANTIAGO</t>
  </si>
  <si>
    <t>MIAMI</t>
  </si>
  <si>
    <t>BOSTON</t>
  </si>
  <si>
    <t>CARTAGENA</t>
  </si>
  <si>
    <t>VILLA ATHENA RESORT</t>
  </si>
  <si>
    <t>TIVOLI AVENIDA LIBERDADE LISBOA</t>
  </si>
  <si>
    <t>NH MADRID LAGASCA</t>
  </si>
  <si>
    <t>NH COLLECTION SAN SEBASTIAN ARANZAZU</t>
  </si>
  <si>
    <t>PARK LANE HOTEL NEW YORK</t>
  </si>
  <si>
    <t>INTERCONTINENTAL PARIS LE GRAND</t>
  </si>
  <si>
    <t>GALLENO/SEBASTIAN</t>
  </si>
  <si>
    <t>MIRO QUESADA/ROSEMARIE</t>
  </si>
  <si>
    <t>FRANTZEN/FREDERICK</t>
  </si>
  <si>
    <t>MULANOVICH/CARLOS</t>
  </si>
  <si>
    <t>AGRIGENTO</t>
  </si>
  <si>
    <t>PORTO</t>
  </si>
  <si>
    <t>SAN SEBASTIAN</t>
  </si>
  <si>
    <t>MEDELLIN</t>
  </si>
  <si>
    <t>ISTANBUL</t>
  </si>
  <si>
    <t>FECHA OUT</t>
  </si>
  <si>
    <t>COLORADO SPRINGS</t>
  </si>
  <si>
    <t>MARRIOTT COLORADO SPRINGS</t>
  </si>
  <si>
    <t>MEXICO CITY</t>
  </si>
  <si>
    <t>LEON/DIEGO</t>
  </si>
  <si>
    <t>INTERCONTINENTAL MADRID</t>
  </si>
  <si>
    <t>78349SE002201</t>
  </si>
  <si>
    <t>HOTEL QUINTA DAS LAGRIMAS</t>
  </si>
  <si>
    <t>MASSA/ALDO</t>
  </si>
  <si>
    <t>KEY BISCAYNE</t>
  </si>
  <si>
    <t>RIO DE JANEIRO</t>
  </si>
  <si>
    <t>TORONTO</t>
  </si>
  <si>
    <t>PAN PACIFIC TORONTO</t>
  </si>
  <si>
    <t>PRAGUE</t>
  </si>
  <si>
    <t>MGALLERY CENTURY OLD TOWN PRAGUE</t>
  </si>
  <si>
    <t>BUDAPEST</t>
  </si>
  <si>
    <t>FORT LAUDERDALE</t>
  </si>
  <si>
    <t>CHUO</t>
  </si>
  <si>
    <t>HEEREN/CARLOS</t>
  </si>
  <si>
    <t>ALVAREZ/HECTOR</t>
  </si>
  <si>
    <t>BENAVIDES/ROQUE</t>
  </si>
  <si>
    <t>AGUIRRE/JUAN</t>
  </si>
  <si>
    <t>MIRO QUESADA/LUIS JOSE</t>
  </si>
  <si>
    <t>ALZAMORA</t>
  </si>
  <si>
    <t>CAMPODONICO HUMBERTO</t>
  </si>
  <si>
    <t>PALACIOS/MARIA</t>
  </si>
  <si>
    <t>MAYROCK/MONICA</t>
  </si>
  <si>
    <t>BAYLY/WALTER</t>
  </si>
  <si>
    <t>CASABONNE/CARLOS</t>
  </si>
  <si>
    <t>RIVERO/ROXANA</t>
  </si>
  <si>
    <t>09-16-23</t>
  </si>
  <si>
    <t>09-18-23</t>
  </si>
  <si>
    <t xml:space="preserve">HILTON HOTELS SAN DIEGO/DEL MAR CA                 </t>
  </si>
  <si>
    <t xml:space="preserve"> MARIA ISABEL FREIRE</t>
  </si>
  <si>
    <t>09-17-23</t>
  </si>
  <si>
    <t xml:space="preserve">RADISSON BLU HOTEL EDINBURGH CITY CENTRE           </t>
  </si>
  <si>
    <t xml:space="preserve"> JUAN FRANCISCO HELGUERO</t>
  </si>
  <si>
    <t xml:space="preserve">HOTEL DES SAINTS-PERES                              </t>
  </si>
  <si>
    <t xml:space="preserve"> MIGUEL SANCHEZ PALACIOS</t>
  </si>
  <si>
    <t>08-13-23</t>
  </si>
  <si>
    <t>09-21-23</t>
  </si>
  <si>
    <t>09-22-23</t>
  </si>
  <si>
    <t xml:space="preserve">THE BENJAMIN ROYAL SONESTA NEW YORK                 </t>
  </si>
  <si>
    <t xml:space="preserve">RADISSON BLU HOTEL BRUGES                          </t>
  </si>
  <si>
    <t xml:space="preserve"> LAURA GARRIDO LECCA</t>
  </si>
  <si>
    <t xml:space="preserve"> GADA RIZQALLAH</t>
  </si>
  <si>
    <t xml:space="preserve">FOUR SEASONS HOTEL CASA MEDINA                      </t>
  </si>
  <si>
    <t xml:space="preserve">FOUR SEASONS HOTEL MILAN                            </t>
  </si>
  <si>
    <t xml:space="preserve">HAMPTON INN CHAPEL HILL-CARRBORO/DOWNTOWN NC       </t>
  </si>
  <si>
    <t xml:space="preserve">HILTON HOTELS COLON GUAYAQUIL ECUADOR              </t>
  </si>
  <si>
    <t xml:space="preserve">HILTON HOTELS MUNICH AIRPORT GERMANY               </t>
  </si>
  <si>
    <t xml:space="preserve"> JANY WINTER</t>
  </si>
  <si>
    <t xml:space="preserve"> MICHAEL GRIMBERG</t>
  </si>
  <si>
    <t xml:space="preserve"> EDUARDO NORIEGA</t>
  </si>
  <si>
    <t xml:space="preserve"> DIEGO TIRADO</t>
  </si>
  <si>
    <t xml:space="preserve"> ROQUE EDUARDO BENAVIDES GANOZA</t>
  </si>
  <si>
    <t>08-30-23</t>
  </si>
  <si>
    <t>10-17-23</t>
  </si>
  <si>
    <t>10-19-23</t>
  </si>
  <si>
    <t>10-18-23</t>
  </si>
  <si>
    <t>10-14-23</t>
  </si>
  <si>
    <t>10-15-23</t>
  </si>
  <si>
    <t xml:space="preserve">FOUR SEASONS HOTEL GRESHAM PALACE BUDAPEST          </t>
  </si>
  <si>
    <t xml:space="preserve">FOUR SEASONS ONE DALTON STREET BOSTON               </t>
  </si>
  <si>
    <t xml:space="preserve">HAMPTON INN AUSTIN-DOWNTOWN/CONVENTION CENTER TX   </t>
  </si>
  <si>
    <t xml:space="preserve">HILTON HOTELS LOS ANGELES-AIRPORT CA               </t>
  </si>
  <si>
    <t xml:space="preserve"> MARIA TERESA CONROY LANATTA DE MARSANO</t>
  </si>
  <si>
    <t xml:space="preserve"> JUAN AGUIRRE</t>
  </si>
  <si>
    <t xml:space="preserve"> IRENE LETTS</t>
  </si>
  <si>
    <t xml:space="preserve"> CARLOS JOSE INURRITEGUI</t>
  </si>
  <si>
    <t xml:space="preserve"> ANDRES MARSANO</t>
  </si>
  <si>
    <t xml:space="preserve"> JEFFREY CORNER</t>
  </si>
  <si>
    <t>10-23-23</t>
  </si>
  <si>
    <t>10-25-23</t>
  </si>
  <si>
    <t>10-26-23</t>
  </si>
  <si>
    <t xml:space="preserve">HOTEL DANIELI VENICE                               </t>
  </si>
  <si>
    <t xml:space="preserve"> MARIA GRACIA LEON</t>
  </si>
  <si>
    <t xml:space="preserve">DOUBLETREE RST &amp; SPA OCEAN PT -NORTH MIAMI BCH FL  </t>
  </si>
  <si>
    <t xml:space="preserve"> MIRELLA ARCE</t>
  </si>
  <si>
    <t xml:space="preserve">HILTON HOTELS MIAMI-AIRPORT FL                     </t>
  </si>
  <si>
    <t xml:space="preserve"> JULIO HERRAN</t>
  </si>
  <si>
    <t>10-31-23</t>
  </si>
  <si>
    <t xml:space="preserve">B/W PREMIER MARINA LAS CONDES                       </t>
  </si>
  <si>
    <t xml:space="preserve"> GIOVANNA ARACELLY VERA</t>
  </si>
  <si>
    <t xml:space="preserve"> BLANCA *** NO SHOW ***ARRIETA</t>
  </si>
  <si>
    <t xml:space="preserve">NESS WALK                                           </t>
  </si>
  <si>
    <t>09-19-23</t>
  </si>
  <si>
    <t xml:space="preserve">FOUR SEASONS CHICAGO                                </t>
  </si>
  <si>
    <t xml:space="preserve"> OSWALDO SANDOVAL</t>
  </si>
  <si>
    <t xml:space="preserve">FOUR SEASONS HOTEL FIRENZE                          </t>
  </si>
  <si>
    <t xml:space="preserve"> MADELEINE OSTERLING LETTS</t>
  </si>
  <si>
    <t xml:space="preserve">FOUR SEASONS HOTEL MIAMI                            </t>
  </si>
  <si>
    <t xml:space="preserve"> ALEX GLIKSMAN GOLDSTEIN</t>
  </si>
  <si>
    <t xml:space="preserve"> DE MOLA EDUARDO LORET</t>
  </si>
  <si>
    <t>10-24-23</t>
  </si>
  <si>
    <t>10-27-23</t>
  </si>
  <si>
    <t xml:space="preserve">DOUBLETREE SALT LAKE CITY AIRPORT UT               </t>
  </si>
  <si>
    <t xml:space="preserve"> JAVIER MAGUINA</t>
  </si>
  <si>
    <t xml:space="preserve"> RENZO RICALDE</t>
  </si>
  <si>
    <t xml:space="preserve"> JORGE BONILLA</t>
  </si>
  <si>
    <t xml:space="preserve"> JAIME JIMENEZ</t>
  </si>
  <si>
    <t xml:space="preserve">DOUBLETREE SANTIAGO - VITACURA CHILE               </t>
  </si>
  <si>
    <t xml:space="preserve"> PERCY PONCE BEOUTIS</t>
  </si>
  <si>
    <t xml:space="preserve">HILTON HOTELS ROCHESTER MAYO CLINIC AREA MN        </t>
  </si>
  <si>
    <t xml:space="preserve"> ALEX GLIKSMAN</t>
  </si>
  <si>
    <t xml:space="preserve">FAENA HOTEL + UNIVERSE                              </t>
  </si>
  <si>
    <t xml:space="preserve">  CARPIO</t>
  </si>
  <si>
    <t xml:space="preserve">RADISSON COLLECTION HOTEL GRAND PLACE BRUSSELS     </t>
  </si>
  <si>
    <t>09-28-23</t>
  </si>
  <si>
    <t>09-29-23</t>
  </si>
  <si>
    <t xml:space="preserve">HAMPTON INN CALI COLOMBIA                          </t>
  </si>
  <si>
    <t xml:space="preserve"> MIGUEL ANTONIO MANCO RIVERA</t>
  </si>
  <si>
    <t>11-17-23</t>
  </si>
  <si>
    <t>11-18-23</t>
  </si>
  <si>
    <t xml:space="preserve">HAMPTON INN MEDELLIN COLOMBIA                      </t>
  </si>
  <si>
    <t>11-13-23</t>
  </si>
  <si>
    <t>11-16-23</t>
  </si>
  <si>
    <t>HILTON HOTELS ORLANDO LAKE BUENA VISTA DISNEY SPRING</t>
  </si>
  <si>
    <t xml:space="preserve"> JAVIER CLAUX</t>
  </si>
  <si>
    <t>11-21-23</t>
  </si>
  <si>
    <t>11-25-23</t>
  </si>
  <si>
    <t>HILTON HOTELS TORONTO ONTARIO</t>
  </si>
  <si>
    <t xml:space="preserve"> DANIEL DOMINGUEZ</t>
  </si>
  <si>
    <t>11-27-23</t>
  </si>
  <si>
    <t>11-30-23</t>
  </si>
  <si>
    <t xml:space="preserve"> GABRIEL SALAS</t>
  </si>
  <si>
    <t xml:space="preserve">B/W AIR HOTEL LINATE                                </t>
  </si>
  <si>
    <t xml:space="preserve"> CLARA COGORNO</t>
  </si>
  <si>
    <t xml:space="preserve">B/W FERRAT                                          </t>
  </si>
  <si>
    <t xml:space="preserve"> ELSA MARIBEL ASTORIMA BERROCAL</t>
  </si>
  <si>
    <t xml:space="preserve">B/W PLUS UNIVERSITY INN                             </t>
  </si>
  <si>
    <t xml:space="preserve"> PAULA VECCO</t>
  </si>
  <si>
    <t xml:space="preserve">  BERTIE</t>
  </si>
  <si>
    <t>HZ3IK2CK</t>
  </si>
  <si>
    <t xml:space="preserve">HOTEL ALTER WIRT                                    </t>
  </si>
  <si>
    <t xml:space="preserve"> ROQUE BENAVIDES</t>
  </si>
  <si>
    <t>10-13-23</t>
  </si>
  <si>
    <t>HILTON HOTELS PARIS CHARLES DE GAULLE AIRPORT FRANC</t>
  </si>
  <si>
    <t xml:space="preserve"> MICAELA DEALIAGA</t>
  </si>
  <si>
    <t xml:space="preserve">HOTEL PRINCIPE DI SAVOIA                            </t>
  </si>
  <si>
    <t xml:space="preserve"> BIANCA COGORNO</t>
  </si>
  <si>
    <t>11-15-23</t>
  </si>
  <si>
    <t>11-24-23</t>
  </si>
  <si>
    <t xml:space="preserve">THE MIRAGE CASINO-HOTEL LLC                         </t>
  </si>
  <si>
    <t xml:space="preserve"> MAURICIO RAFFO</t>
  </si>
  <si>
    <t>PERIODO OCTUBRE/NOVIEMBRE/DICIEMBRE</t>
  </si>
  <si>
    <t>F009 -00002480</t>
  </si>
  <si>
    <t>COMISIONES EXTERIOR 2024</t>
  </si>
  <si>
    <t>PERIODO DICIEMBRE</t>
  </si>
  <si>
    <t>ESCALUS LUXURY SUITES</t>
  </si>
  <si>
    <t>9HOTEL MERCY LISBON</t>
  </si>
  <si>
    <t>IGUAZU GRAND RESORT SPA CASINO</t>
  </si>
  <si>
    <t>DUKES HOTEL</t>
  </si>
  <si>
    <t>HOSPES INFANTE SAGRES PORTO</t>
  </si>
  <si>
    <t>ROSE GARDEN PALACE HOTEL ROME</t>
  </si>
  <si>
    <t>VINCCI SOMA</t>
  </si>
  <si>
    <t>BARCELO ISTANBUL</t>
  </si>
  <si>
    <t>NH COLLECTION MEXICO CITY CENTRO HISTORICO</t>
  </si>
  <si>
    <t>SINA CENTURION PALACE</t>
  </si>
  <si>
    <t>JC ROOMS SANTO DOMINGO</t>
  </si>
  <si>
    <t>VP JARDIN DE RECOLETOS</t>
  </si>
  <si>
    <t>MARITIM HOTEL STUTTGART</t>
  </si>
  <si>
    <t>NH MADRID BARAJAS AIRPORT</t>
  </si>
  <si>
    <t>MOVICH HOTEL DE PEREIRA</t>
  </si>
  <si>
    <t>DANN CARLTON MEDELLIN</t>
  </si>
  <si>
    <t>STATUS HOTEL</t>
  </si>
  <si>
    <t>NH COLLECTION MADRID PASEO DEL PRADO</t>
  </si>
  <si>
    <t>MAXIMILIAN HOTEL</t>
  </si>
  <si>
    <t>TOTEM MADRID</t>
  </si>
  <si>
    <t>GRAN HOTEL DOMINE</t>
  </si>
  <si>
    <t>OKTOGON HAGGENMACHER BUDAPEST</t>
  </si>
  <si>
    <t>SHERATON BUENOS AIRES HOTEL &amp; CONVENTION CENTER</t>
  </si>
  <si>
    <t>MANDARIN ORIENTAL SANTIAGO</t>
  </si>
  <si>
    <t>SHERATON GRAND RIO HOTEL &amp; RESORT</t>
  </si>
  <si>
    <t>BLESS HOTEL MADRID</t>
  </si>
  <si>
    <t>THE WESTIN COPLEY PLACE, BOSTON</t>
  </si>
  <si>
    <t>IMPERIAL HOTEL TOKYO</t>
  </si>
  <si>
    <t>THE ROYAL PARK HOTEL</t>
  </si>
  <si>
    <t>HOTEL INDIGO BERLIN EAST SIDE GALLERY</t>
  </si>
  <si>
    <t>THE RITZ-CARLTON, FORT LAUDERDALE</t>
  </si>
  <si>
    <t>MARRIOTT SANTIAGO HOTEL</t>
  </si>
  <si>
    <t>LE MADISON HOTEL</t>
  </si>
  <si>
    <t>JW MARRIOTT HOTEL QUITO</t>
  </si>
  <si>
    <t>GRAND HOTEL LES TROIS ROIS</t>
  </si>
  <si>
    <t>WE TRAVEL FRANCE</t>
  </si>
  <si>
    <t>WESTIN SACRAMENTO</t>
  </si>
  <si>
    <t>ST. REGIS NEW YORK</t>
  </si>
  <si>
    <t>BENAVIDES/MERCEDES</t>
  </si>
  <si>
    <t>HAAKER/NATALIE</t>
  </si>
  <si>
    <t>HAAKER/JUAN MARTIN</t>
  </si>
  <si>
    <t>CAMPBELL/RONALD</t>
  </si>
  <si>
    <t>MARTINEZ/MARCIA</t>
  </si>
  <si>
    <t>CILLONIZ RICARDO</t>
  </si>
  <si>
    <t>SOUSA/FRANCISCO</t>
  </si>
  <si>
    <t>VIZQUERRA BENAVIDES JOSE ALBERTO</t>
  </si>
  <si>
    <t>NOVAK/FRANCISCA</t>
  </si>
  <si>
    <t>NORIEGA/GONZALO</t>
  </si>
  <si>
    <t>FERRAND/VIOLETA</t>
  </si>
  <si>
    <t>HARMAN MARIA PATRICIA</t>
  </si>
  <si>
    <t>PINEIRO/ANDRES</t>
  </si>
  <si>
    <t>MONCLOA/ANA-MAGDALENA</t>
  </si>
  <si>
    <t>MARQUEZ</t>
  </si>
  <si>
    <t>SALDARRIAGA/YNGRID-ROSSANA</t>
  </si>
  <si>
    <t>SALDARRIAGA/YNGRID ROSSANA</t>
  </si>
  <si>
    <t>BRAZZINI ANA MARIA</t>
  </si>
  <si>
    <t>MORALES/MARCO-RENATO</t>
  </si>
  <si>
    <t>GALLESE/ANA MARIA</t>
  </si>
  <si>
    <t>SANDAY/JUAN JOSE</t>
  </si>
  <si>
    <t>PRIORI GIOVANNI</t>
  </si>
  <si>
    <t>RIZOPATRON CARLOS</t>
  </si>
  <si>
    <t>ZZ/EYZAGUIRRE/GONZAL</t>
  </si>
  <si>
    <t>BERTIE MR. JAIME</t>
  </si>
  <si>
    <t>LLERENA/NESTOR/SR</t>
  </si>
  <si>
    <t>NORMAND/INES</t>
  </si>
  <si>
    <t>ROHDE/ALBERTO/MR</t>
  </si>
  <si>
    <t>BENAVIDES MR ROQUE</t>
  </si>
  <si>
    <t>NORA DYER MRS. LINA</t>
  </si>
  <si>
    <t>DYER MRS. THESSA</t>
  </si>
  <si>
    <t>MULLER/FRANZ</t>
  </si>
  <si>
    <t>TAM/JOSE</t>
  </si>
  <si>
    <t>SABA/SERGIO/SENOR</t>
  </si>
  <si>
    <t>OLGUIN/PATRICIA</t>
  </si>
  <si>
    <t>EVANS/RUSSELL/MR</t>
  </si>
  <si>
    <t>VIDURRIZAGA</t>
  </si>
  <si>
    <t>ESCOBAR/JORGE</t>
  </si>
  <si>
    <t>NATALIA ITURRI CLIENT VIDURRIZAGA FILE 2324-479</t>
  </si>
  <si>
    <t>MR TIRADO/IGNACIO</t>
  </si>
  <si>
    <t>GUTIERREZ/ROCIO</t>
  </si>
  <si>
    <t>BASURCO/ADELA</t>
  </si>
  <si>
    <t>SALAZAR/JUAN</t>
  </si>
  <si>
    <t>MACHER/RENZO</t>
  </si>
  <si>
    <t>ORTIZ/JUAN</t>
  </si>
  <si>
    <t>HERMOZA/ALEJANDRO</t>
  </si>
  <si>
    <t>BENTIN/PATRICIA</t>
  </si>
  <si>
    <t>10816SE007803</t>
  </si>
  <si>
    <t>SH15428121</t>
  </si>
  <si>
    <t>SH15428131</t>
  </si>
  <si>
    <t>78820SE000786</t>
  </si>
  <si>
    <t>78820SE000787</t>
  </si>
  <si>
    <t>569144142669</t>
  </si>
  <si>
    <t>399144143395</t>
  </si>
  <si>
    <t>6863SE010138</t>
  </si>
  <si>
    <t>791288109</t>
  </si>
  <si>
    <t>6863SE008906</t>
  </si>
  <si>
    <t>78542SE041590</t>
  </si>
  <si>
    <t>78822SE001938</t>
  </si>
  <si>
    <t>78659SE004541</t>
  </si>
  <si>
    <t>6863SE011033</t>
  </si>
  <si>
    <t>62384SE003774</t>
  </si>
  <si>
    <t>62384SE003771</t>
  </si>
  <si>
    <t>772669371</t>
  </si>
  <si>
    <t>772670528</t>
  </si>
  <si>
    <t>7386SE049565</t>
  </si>
  <si>
    <t>5706SE002229</t>
  </si>
  <si>
    <t>104152</t>
  </si>
  <si>
    <t>4043189084</t>
  </si>
  <si>
    <t>2834761833</t>
  </si>
  <si>
    <t>2764407269</t>
  </si>
  <si>
    <t>UNKNOWN</t>
  </si>
  <si>
    <t>5409SE023300</t>
  </si>
  <si>
    <t>4029878126</t>
  </si>
  <si>
    <t>816649501</t>
  </si>
  <si>
    <t>5575SE015575</t>
  </si>
  <si>
    <t>4248450784</t>
  </si>
  <si>
    <t>78820SE000855</t>
  </si>
  <si>
    <t>5613SE004273</t>
  </si>
  <si>
    <t>5613SE004274</t>
  </si>
  <si>
    <t>814228726</t>
  </si>
  <si>
    <t>5442SE009772</t>
  </si>
  <si>
    <t>78765SE005566</t>
  </si>
  <si>
    <t>5442SE010089</t>
  </si>
  <si>
    <t>96072440</t>
  </si>
  <si>
    <t>67986SE030634</t>
  </si>
  <si>
    <t>38391SE005095</t>
  </si>
  <si>
    <t>97586130</t>
  </si>
  <si>
    <t>70548906-1</t>
  </si>
  <si>
    <t>95796793</t>
  </si>
  <si>
    <t>93725619</t>
  </si>
  <si>
    <t>6831SE004017</t>
  </si>
  <si>
    <t>86812125</t>
  </si>
  <si>
    <t>6844SE019073</t>
  </si>
  <si>
    <t>6844SE019074</t>
  </si>
  <si>
    <t>28796891</t>
  </si>
  <si>
    <t>CI4F8YC2</t>
  </si>
  <si>
    <t>CI4KYDAJ</t>
  </si>
  <si>
    <t>CI4KYD7Z</t>
  </si>
  <si>
    <t>76543357</t>
  </si>
  <si>
    <t>76546102</t>
  </si>
  <si>
    <t>60919201</t>
  </si>
  <si>
    <t>76568547</t>
  </si>
  <si>
    <t>76571447</t>
  </si>
  <si>
    <t>76574239</t>
  </si>
  <si>
    <t>96114703</t>
  </si>
  <si>
    <t>75818258</t>
  </si>
  <si>
    <t>82636845</t>
  </si>
  <si>
    <t>1252437</t>
  </si>
  <si>
    <t>36078SE001077</t>
  </si>
  <si>
    <t>36078SE001075</t>
  </si>
  <si>
    <t>36078SE001076</t>
  </si>
  <si>
    <t>827299852</t>
  </si>
  <si>
    <t>1690751</t>
  </si>
  <si>
    <t>88851849</t>
  </si>
  <si>
    <t>6906SE038228</t>
  </si>
  <si>
    <t>830213324</t>
  </si>
  <si>
    <t>1871XKT536</t>
  </si>
  <si>
    <t>96904514</t>
  </si>
  <si>
    <t>96910929</t>
  </si>
  <si>
    <t>87748237</t>
  </si>
  <si>
    <t>71927017</t>
  </si>
  <si>
    <t>82527986</t>
  </si>
  <si>
    <t>84691343</t>
  </si>
  <si>
    <t>82700831</t>
  </si>
  <si>
    <t>74906953</t>
  </si>
  <si>
    <t>62370914</t>
  </si>
  <si>
    <t>VERONA</t>
  </si>
  <si>
    <t>PUERTO IGUAZU</t>
  </si>
  <si>
    <t>STUTTGART</t>
  </si>
  <si>
    <t>PEREIRA CO 096</t>
  </si>
  <si>
    <t>RIO GRANDE</t>
  </si>
  <si>
    <t>BILBAO</t>
  </si>
  <si>
    <t>TOKYO</t>
  </si>
  <si>
    <t>BASEL</t>
  </si>
  <si>
    <t>AURIOL</t>
  </si>
  <si>
    <t>SACRAMENTO</t>
  </si>
  <si>
    <t>TOTAL A FACTURAR</t>
  </si>
  <si>
    <t>TODAMERICA</t>
  </si>
  <si>
    <t>11,100.00 </t>
  </si>
  <si>
    <t>PAX</t>
  </si>
  <si>
    <t>CONFIRMACION</t>
  </si>
  <si>
    <t>IN/OUT</t>
  </si>
  <si>
    <t>Tarifa Total</t>
  </si>
  <si>
    <t>GRIMBERG/MICHAEL</t>
  </si>
  <si>
    <t>Mandarin Oriental Ritz, Madrid</t>
  </si>
  <si>
    <t>29030791-1</t>
  </si>
  <si>
    <t>20SEP/23SEP</t>
  </si>
  <si>
    <t>EUR3300,00</t>
  </si>
  <si>
    <t>62750180-1</t>
  </si>
  <si>
    <t>27SEP/29SEP</t>
  </si>
  <si>
    <t>EUR1900,00</t>
  </si>
  <si>
    <t>MANDEL/DANIEL</t>
  </si>
  <si>
    <t>88507349-1</t>
  </si>
  <si>
    <t>28SEP/29SEP</t>
  </si>
  <si>
    <t>EUR1150.00</t>
  </si>
  <si>
    <t>FOUR SEASONS HOTEL MILANO</t>
  </si>
  <si>
    <t>04OCT/10OCT</t>
  </si>
  <si>
    <t>EUR 11100.00</t>
  </si>
  <si>
    <t>77694556-1</t>
  </si>
  <si>
    <t>15OCT/18OCT</t>
  </si>
  <si>
    <t>OSTERLING/MADELEINE</t>
  </si>
  <si>
    <t>FOUR SEASONS HOTEL FIRENZE</t>
  </si>
  <si>
    <t>15OCT/19OCT</t>
  </si>
  <si>
    <t>EUR 6460.00</t>
  </si>
  <si>
    <t>The Berkeley- LONDON</t>
  </si>
  <si>
    <t>10OCT/15OCT</t>
  </si>
  <si>
    <t>GBP5375,00</t>
  </si>
  <si>
    <t>LETTS/MARIA</t>
  </si>
  <si>
    <t>Mandarin Oriental, New York</t>
  </si>
  <si>
    <t>532SE126267</t>
  </si>
  <si>
    <t>14OCT/17OCT</t>
  </si>
  <si>
    <t>$3440.00</t>
  </si>
  <si>
    <t>NEBEL/MARIA</t>
  </si>
  <si>
    <t>532SE126269</t>
  </si>
  <si>
    <t>COLICHON/</t>
  </si>
  <si>
    <t>532SE126268</t>
  </si>
  <si>
    <t>NAVARRO GRAU/FELIX</t>
  </si>
  <si>
    <t>Hotel Alvear Palace en Buenos aires</t>
  </si>
  <si>
    <t>26OCT/30OCT</t>
  </si>
  <si>
    <t>$2160.00</t>
  </si>
  <si>
    <t>PENDIENTE</t>
  </si>
  <si>
    <t>91 001 21975</t>
  </si>
  <si>
    <t>F009 -00002532</t>
  </si>
  <si>
    <t>HRS</t>
  </si>
  <si>
    <t>BARRIO DE SALAMANCA SUITES</t>
  </si>
  <si>
    <t>EUROSTARS FLORENCE BOUTIQUE</t>
  </si>
  <si>
    <t>HOTEL BH EL POBLADO</t>
  </si>
  <si>
    <t>HOTEL CONTINENTAL</t>
  </si>
  <si>
    <t>ST MARTINS LANE LONDON</t>
  </si>
  <si>
    <t>HOSPES PALAU DE LA MAR</t>
  </si>
  <si>
    <t>HOTEL ROEMER</t>
  </si>
  <si>
    <t>ALVEAR PALACE HOTEL</t>
  </si>
  <si>
    <t>MILLENNIUM LONDON KNIGHTSBRIDGE</t>
  </si>
  <si>
    <t>PETIT PALACE PRESIDENT</t>
  </si>
  <si>
    <t>CITY EXPRESS MANZANILLO</t>
  </si>
  <si>
    <t>CITADINES SAINT GERMAIN DES PRES PARIS</t>
  </si>
  <si>
    <t>RECOLETA GRAND</t>
  </si>
  <si>
    <t>HOTEL VILLA DUCALE</t>
  </si>
  <si>
    <t>BESSAHOTEL LIBERDADE</t>
  </si>
  <si>
    <t>MERCURE SAO PAULO JARDINS</t>
  </si>
  <si>
    <t>THE LANDMARK LONDON</t>
  </si>
  <si>
    <t>RIAD FES</t>
  </si>
  <si>
    <t>BAYMONT INN &amp; SUITES ELKO</t>
  </si>
  <si>
    <t>HYATT REGENCY HESPERIA MADRID</t>
  </si>
  <si>
    <t>HOTEL LA COMPAÑIA, CASCO ANTIGUO, PANAMA</t>
  </si>
  <si>
    <t>EUROSTARS HOTEL REAL</t>
  </si>
  <si>
    <t>PALACIO DUHAU PARK HYATT BUENOS AIRES</t>
  </si>
  <si>
    <t>HYATT REGENCY DENVER TECH CENTER</t>
  </si>
  <si>
    <t>SOFITEL LEGEND CASCO VIEJO, PANAMA CITY</t>
  </si>
  <si>
    <t>LUXURY COLLECTION HOTEL ALFONSO XIII</t>
  </si>
  <si>
    <t>THE PENINSULA NEW YORK</t>
  </si>
  <si>
    <t>THE KNICKERBOCKER HOTEL</t>
  </si>
  <si>
    <t>MAJESTIC HOTEL AND SPA</t>
  </si>
  <si>
    <t>WESTIN BONAVENTURE HOTEL &amp; SUITES</t>
  </si>
  <si>
    <t>HYATT REGENCY ARUBA RESORT SPA &amp; CASINO</t>
  </si>
  <si>
    <t>NH COLLECTION BUENOS AIRES LANCASTER</t>
  </si>
  <si>
    <t>NH COLLECTION PLAZA SANTIAGO</t>
  </si>
  <si>
    <t>MARRIOTT HOUSTON CITYPLACE AT SPRINGWOODS VILLAGE</t>
  </si>
  <si>
    <t>THE WESTIN PALACE MADRID</t>
  </si>
  <si>
    <t>SHERATONL ASUNCION HOTEL</t>
  </si>
  <si>
    <t>PETIT PALACE SAVOY ALFONSO XII</t>
  </si>
  <si>
    <t>ALOFT SAN FRANCISCO AIRPORT</t>
  </si>
  <si>
    <t>FAIRFIELD INN PHILADELPHIA AIRPORT</t>
  </si>
  <si>
    <t>THE LOMBARDY</t>
  </si>
  <si>
    <t>COSTA DEL SOL WYNDHAM HOTEL CAJAMARCA</t>
  </si>
  <si>
    <t>PARK HYATT MENDOZA</t>
  </si>
  <si>
    <t>BRISTOL PANAMA, A REGISTRY COLLECTION HOTEL</t>
  </si>
  <si>
    <t>ROSEWOOD VILLA MAGNA</t>
  </si>
  <si>
    <t>RESIDENCE INN CLEVELAND UNIVERSITY CIRCLE/MEDICAL CENTER</t>
  </si>
  <si>
    <t>L'ESQUISSE HOTEL &amp; SPA COLMAR MGALLERY HOTEL COLLECTION</t>
  </si>
  <si>
    <t>JDV BY HYATT HOTEL KABUKI</t>
  </si>
  <si>
    <t>WYNDHAM GARDEN HOTEL SAN JOSE ESCAZU</t>
  </si>
  <si>
    <t>WYNDHAM GARDEN HOTEL MANAMA</t>
  </si>
  <si>
    <t>PULLMAN MIAMI AIRPORT HOTEL</t>
  </si>
  <si>
    <t>ORLANDO WORLD CENTER MARRIOTT</t>
  </si>
  <si>
    <t>SINGER PALACE HOTEL</t>
  </si>
  <si>
    <t>JW MARRIOTT MONTERREY VALLE</t>
  </si>
  <si>
    <t>ALOFT HOTEL NEW YORK BROOKLYN</t>
  </si>
  <si>
    <t>CONCORDE HOTEL NEW YORK</t>
  </si>
  <si>
    <t>HYATT REGENCY MEXICO CITY</t>
  </si>
  <si>
    <t>HOTEL BEL AMI SAINT GERMAIN</t>
  </si>
  <si>
    <t>MAROMA A BELMOND HOTEL</t>
  </si>
  <si>
    <t>COURTYARD SANTIAGO LAS CONDES</t>
  </si>
  <si>
    <t>IBIS MALAGA CENTRO CIUDAD</t>
  </si>
  <si>
    <t>MARRIOTT STANTON SOUTH BEACH</t>
  </si>
  <si>
    <t>MGALLERY LA COUR DES CONSULS HOTEL &amp; SPA TOULOUSE</t>
  </si>
  <si>
    <t>IBIS EDINBURGH CENTRE ROYAL MILE - HUNTER SQUARE</t>
  </si>
  <si>
    <t>EPICUREAN HOTEL, AUTOGRAPH COLLECTION</t>
  </si>
  <si>
    <t>HYATT REGENCY GRAND CYPRESS RESORT</t>
  </si>
  <si>
    <t>WESTIN VALENCIA</t>
  </si>
  <si>
    <t>AUBERGE DU VIN, A TRIBUTE PORTFOLIO HOTEL, TUPUNGATO</t>
  </si>
  <si>
    <t>GALLERY HOTEL ART - LUNGARNO COLLECTION</t>
  </si>
  <si>
    <t>THE RITZ-CARLTON NAPLES</t>
  </si>
  <si>
    <t>NH COLLECTION GRANADA VICTORIA</t>
  </si>
  <si>
    <t>COLONIA</t>
  </si>
  <si>
    <t>FLORENCE</t>
  </si>
  <si>
    <t>OSLO</t>
  </si>
  <si>
    <t>VALENCIA</t>
  </si>
  <si>
    <t>AMSTERDAM</t>
  </si>
  <si>
    <t>MANZANILLO</t>
  </si>
  <si>
    <t>BUENOS AIRES AR C1018AAB</t>
  </si>
  <si>
    <t>TAORMINA</t>
  </si>
  <si>
    <t>SAO PAULO</t>
  </si>
  <si>
    <t>FEZ</t>
  </si>
  <si>
    <t>ELKO</t>
  </si>
  <si>
    <t>PANAMA CITY</t>
  </si>
  <si>
    <t>SANTANDER</t>
  </si>
  <si>
    <t>DENVER</t>
  </si>
  <si>
    <t>SEVILLA</t>
  </si>
  <si>
    <t>BARCELONA</t>
  </si>
  <si>
    <t>LOS ANGELES</t>
  </si>
  <si>
    <t>PALM BEACH</t>
  </si>
  <si>
    <t>SPRING</t>
  </si>
  <si>
    <t>ASUNCION</t>
  </si>
  <si>
    <t>MILLBRAE</t>
  </si>
  <si>
    <t>PHILADELPHIA</t>
  </si>
  <si>
    <t>CAJAMARCA</t>
  </si>
  <si>
    <t>MENDOZA</t>
  </si>
  <si>
    <t>CLEVELAND</t>
  </si>
  <si>
    <t>COLMAR</t>
  </si>
  <si>
    <t>SAN FRANCISCO</t>
  </si>
  <si>
    <t>SAN JOSE</t>
  </si>
  <si>
    <t>MANAMA</t>
  </si>
  <si>
    <t>ORLANDO</t>
  </si>
  <si>
    <t>ROME IT 00186</t>
  </si>
  <si>
    <t>SAN PEDRO GARZA GARCIA</t>
  </si>
  <si>
    <t>BROOKLYN</t>
  </si>
  <si>
    <t>PARIS FR 75006</t>
  </si>
  <si>
    <t>RIVIERA MAYA ROO 77710</t>
  </si>
  <si>
    <t>MALAGA</t>
  </si>
  <si>
    <t>MIAMI BEACH</t>
  </si>
  <si>
    <t>TOULOUSE</t>
  </si>
  <si>
    <t>EDINBURGH</t>
  </si>
  <si>
    <t>TAMPA</t>
  </si>
  <si>
    <t>TUPUNGATO</t>
  </si>
  <si>
    <t>NAPLES</t>
  </si>
  <si>
    <t>GRANADA</t>
  </si>
  <si>
    <t>HELGUERO JUAN FRANCISCO/JUAN FRANCISCO</t>
  </si>
  <si>
    <t>NORIEGA BENTIN/GUSTAVO</t>
  </si>
  <si>
    <t>VIZQUERRA BENAVIDES JOSE ENRIQUE</t>
  </si>
  <si>
    <t>SAAVEDRA BENAVIDES HERMILA</t>
  </si>
  <si>
    <t>AC TOURS S.A.C</t>
  </si>
  <si>
    <t>AGRAMUNT BALTA IGNACIO</t>
  </si>
  <si>
    <t>MARTHA/CONROY</t>
  </si>
  <si>
    <t>TASSO CELESTINO/DANNY</t>
  </si>
  <si>
    <t>GRANA</t>
  </si>
  <si>
    <t>CILLONIZ/RICARDO</t>
  </si>
  <si>
    <t>CERMAK MR MIROSLAV</t>
  </si>
  <si>
    <t>CHAVEZ/GUILLERMO</t>
  </si>
  <si>
    <t>SCHNIDER</t>
  </si>
  <si>
    <t>RESERVAS DE 40 HABITACIONES/27 SEP AL 01 OCT PARA LA PUCP</t>
  </si>
  <si>
    <t>INGRID/TILLIT</t>
  </si>
  <si>
    <t>FASSIOLI/NANCY</t>
  </si>
  <si>
    <t>SANDAY JUAN JOSE</t>
  </si>
  <si>
    <t>ACUNA/SYLVIA</t>
  </si>
  <si>
    <t>BUSTAMANTE</t>
  </si>
  <si>
    <t>JUAN JOSE/SANDAY</t>
  </si>
  <si>
    <t>MR ISOLA/MAX</t>
  </si>
  <si>
    <t>NAVARRO/GRAU</t>
  </si>
  <si>
    <t>BRIGNETI/LAURA</t>
  </si>
  <si>
    <t>RUBIO/PEDRO</t>
  </si>
  <si>
    <t>BONILLA/JORGE</t>
  </si>
  <si>
    <t>JIMENEZ/JAIME</t>
  </si>
  <si>
    <t>MAGUINA/JAVIER</t>
  </si>
  <si>
    <t>NANTES/THIAGO</t>
  </si>
  <si>
    <t>RICALDE/RENZO</t>
  </si>
  <si>
    <t>MUJICA/ANIBAL</t>
  </si>
  <si>
    <t>JAIME/BERTIE</t>
  </si>
  <si>
    <t>MARSANO/ANDRES</t>
  </si>
  <si>
    <t>SALAS/VICTOR HUGO</t>
  </si>
  <si>
    <t>MR AROSEMENA/RODRIGO</t>
  </si>
  <si>
    <t>ESPINOSA BELLIDO FRANCISCO</t>
  </si>
  <si>
    <t>AMADOVARGAS/JOSE</t>
  </si>
  <si>
    <t>VERME/JUAN</t>
  </si>
  <si>
    <t>BAERTLGIANNONI/PILAR</t>
  </si>
  <si>
    <t>OLAECHEA/LUZ</t>
  </si>
  <si>
    <t>PORCILE MR. ANGELO</t>
  </si>
  <si>
    <t>VERME/JUAN/MR</t>
  </si>
  <si>
    <t>ESPINOSA BELLIDO FRANCISCO OCTAVIOMR.</t>
  </si>
  <si>
    <t>STENNING/DAVID</t>
  </si>
  <si>
    <t>SALINI/ROSE MARIE</t>
  </si>
  <si>
    <t>RAICO ALEXANDER</t>
  </si>
  <si>
    <t>ESPINOSA BELLIDO/FRANCISCO</t>
  </si>
  <si>
    <t>SU PUCHEU MR ALEJANDRO DAVID</t>
  </si>
  <si>
    <t>CASTROMENDIVIL/ALVAR</t>
  </si>
  <si>
    <t>VERME/JUAN CARLOS/SR</t>
  </si>
  <si>
    <t>RAMIREZ/TABOADA</t>
  </si>
  <si>
    <t>ROQUE/BENAVIDES</t>
  </si>
  <si>
    <t>TEMPLE/ANA</t>
  </si>
  <si>
    <t>ARENS/ROSEMARIE</t>
  </si>
  <si>
    <t>VIDURRIZAGA RAMON</t>
  </si>
  <si>
    <t>SABA/CARLOS</t>
  </si>
  <si>
    <t>ALCALDE/CLAUDIA</t>
  </si>
  <si>
    <t>ARCE/JOSE</t>
  </si>
  <si>
    <t>MC GREGOR MICHAEL</t>
  </si>
  <si>
    <t>LUNA/CARLOS ARTURO</t>
  </si>
  <si>
    <t>RATTI/GIANCARLO</t>
  </si>
  <si>
    <t>AROSEMENA RUIZ HUIDOBRO/RODRIGO</t>
  </si>
  <si>
    <t>BUSTAMANTE/FERNANDO</t>
  </si>
  <si>
    <t>MR VIDURRIZAGA/RAMON</t>
  </si>
  <si>
    <t>VILLENA/ROCIO</t>
  </si>
  <si>
    <t>SANCHEZ SEMINARIO/VALERY</t>
  </si>
  <si>
    <t>RIZO PATRON DE LA PIED/RICARDO</t>
  </si>
  <si>
    <t>JARAMILLO NARVAEZ/EDGAR</t>
  </si>
  <si>
    <t>MR HERRAN/JULIO</t>
  </si>
  <si>
    <t>OLIVO/LESLY RUTH</t>
  </si>
  <si>
    <t>GARRIDOLECCA/GONZALO</t>
  </si>
  <si>
    <t>ALZAMORA/JUAN PATRICIO</t>
  </si>
  <si>
    <t>ALZAMORA/MARCELO</t>
  </si>
  <si>
    <t>ALVAREZ CALDERON/AUGUSTO</t>
  </si>
  <si>
    <t>HERRAN/JULIO</t>
  </si>
  <si>
    <t>SOUSA/VIGO</t>
  </si>
  <si>
    <t>BAYLY WALTER</t>
  </si>
  <si>
    <t>TIRADO JOSE MIGUEL</t>
  </si>
  <si>
    <t>CAVERO DENNIS</t>
  </si>
  <si>
    <t>GARCIA/RIBEYRO/SRA</t>
  </si>
  <si>
    <t>CALDERON/MARIA ROSA</t>
  </si>
  <si>
    <t>MR BELLIDO/ELSA MARIA</t>
  </si>
  <si>
    <t>MR BELLIDO RAMOS/ENRIQUE ABEL</t>
  </si>
  <si>
    <t>KOCHLAROSA/ENRIQUE/M</t>
  </si>
  <si>
    <t>MR SCHWARTZMAN/JACQUES</t>
  </si>
  <si>
    <t>MR SCHWARTZMAN/LAZAR</t>
  </si>
  <si>
    <t>MR CROSBY/MARIE LIS</t>
  </si>
  <si>
    <t>MR ELMORE/TAIS</t>
  </si>
  <si>
    <t>KOCH/ENRIQUE</t>
  </si>
  <si>
    <t>ARMELLINI/RODOLFO</t>
  </si>
  <si>
    <t>ROCAZELAGUTIERREZ/MA</t>
  </si>
  <si>
    <t>GUTIERREZ/SALVADOR/M</t>
  </si>
  <si>
    <t>ARMELLINI AZCARATE/RODOLFO ANTONIO</t>
  </si>
  <si>
    <t>TONG/FRANCISCO/MR</t>
  </si>
  <si>
    <t>AUBERT JORGE</t>
  </si>
  <si>
    <t>DIAZ NATALIA</t>
  </si>
  <si>
    <t>160607248</t>
  </si>
  <si>
    <t>479193318072</t>
  </si>
  <si>
    <t>89193319288</t>
  </si>
  <si>
    <t>6863SE008907</t>
  </si>
  <si>
    <t>6863SE008908</t>
  </si>
  <si>
    <t>6863SE008909</t>
  </si>
  <si>
    <t>6863SE008910</t>
  </si>
  <si>
    <t>43843827</t>
  </si>
  <si>
    <t>43843835</t>
  </si>
  <si>
    <t>44170156</t>
  </si>
  <si>
    <t/>
  </si>
  <si>
    <t>6741SE060597</t>
  </si>
  <si>
    <t>316852761</t>
  </si>
  <si>
    <t>6741SE060598</t>
  </si>
  <si>
    <t>12186SE003917</t>
  </si>
  <si>
    <t>38263SE000040</t>
  </si>
  <si>
    <t>6933SE025589</t>
  </si>
  <si>
    <t>6933SE025591</t>
  </si>
  <si>
    <t>N-F009-2399</t>
  </si>
  <si>
    <t>43946701</t>
  </si>
  <si>
    <t>83252459</t>
  </si>
  <si>
    <t>51128SE06253</t>
  </si>
  <si>
    <t>812227144</t>
  </si>
  <si>
    <t>4V76M47P3</t>
  </si>
  <si>
    <t>78489SE001004</t>
  </si>
  <si>
    <t>78489SE001005</t>
  </si>
  <si>
    <t>6933SE031421</t>
  </si>
  <si>
    <t>43879196</t>
  </si>
  <si>
    <t>3467XJM536</t>
  </si>
  <si>
    <t>56751</t>
  </si>
  <si>
    <t>6933SE031422</t>
  </si>
  <si>
    <t>6705SE138458</t>
  </si>
  <si>
    <t>26607SE010410</t>
  </si>
  <si>
    <t>5136B415270183</t>
  </si>
  <si>
    <t>5136B415270200</t>
  </si>
  <si>
    <t>5136B415270224</t>
  </si>
  <si>
    <t>5136B415270239</t>
  </si>
  <si>
    <t>5136B415736763</t>
  </si>
  <si>
    <t>33702084</t>
  </si>
  <si>
    <t>45696</t>
  </si>
  <si>
    <t>43172683</t>
  </si>
  <si>
    <t>12495402</t>
  </si>
  <si>
    <t>12495403</t>
  </si>
  <si>
    <t>53184622</t>
  </si>
  <si>
    <t>9156XKB508</t>
  </si>
  <si>
    <t>5442SE010173</t>
  </si>
  <si>
    <t>92513664</t>
  </si>
  <si>
    <t>83063938</t>
  </si>
  <si>
    <t>83063939</t>
  </si>
  <si>
    <t>40453108</t>
  </si>
  <si>
    <t>6925SE048857</t>
  </si>
  <si>
    <t>71376389</t>
  </si>
  <si>
    <t>6882SE016142</t>
  </si>
  <si>
    <t>71376384</t>
  </si>
  <si>
    <t>90581887</t>
  </si>
  <si>
    <t>40453082</t>
  </si>
  <si>
    <t>35226935</t>
  </si>
  <si>
    <t>5646SE008134</t>
  </si>
  <si>
    <t>5442SE010174</t>
  </si>
  <si>
    <t>10567SE004911</t>
  </si>
  <si>
    <t>95787722</t>
  </si>
  <si>
    <t>71385372</t>
  </si>
  <si>
    <t>71385374</t>
  </si>
  <si>
    <t>92621102</t>
  </si>
  <si>
    <t>44742802</t>
  </si>
  <si>
    <t>95780607</t>
  </si>
  <si>
    <t>93744430</t>
  </si>
  <si>
    <t>95160008</t>
  </si>
  <si>
    <t>5613SE003941</t>
  </si>
  <si>
    <t>37624124-1</t>
  </si>
  <si>
    <t>5136B418944339</t>
  </si>
  <si>
    <t>27201454</t>
  </si>
  <si>
    <t>CI4MB9QV</t>
  </si>
  <si>
    <t>53283745</t>
  </si>
  <si>
    <t>5136B417670341</t>
  </si>
  <si>
    <t>5136B417670545</t>
  </si>
  <si>
    <t>84124027</t>
  </si>
  <si>
    <t>100358</t>
  </si>
  <si>
    <t>95031149</t>
  </si>
  <si>
    <t>B7T4XL0506</t>
  </si>
  <si>
    <t>45314293</t>
  </si>
  <si>
    <t>45314330</t>
  </si>
  <si>
    <t>5136B418275020</t>
  </si>
  <si>
    <t>5136B415285077</t>
  </si>
  <si>
    <t>5136B416390801</t>
  </si>
  <si>
    <t>0889XL3594</t>
  </si>
  <si>
    <t>53291041</t>
  </si>
  <si>
    <t>93015394</t>
  </si>
  <si>
    <t>62642584-1</t>
  </si>
  <si>
    <t>77246540-1</t>
  </si>
  <si>
    <t>5829SE014403</t>
  </si>
  <si>
    <t>91886472</t>
  </si>
  <si>
    <t>83923169</t>
  </si>
  <si>
    <t>CI4NSVJ2</t>
  </si>
  <si>
    <t>10228217</t>
  </si>
  <si>
    <t>CI4NSUUN</t>
  </si>
  <si>
    <t>CI4NWJT7</t>
  </si>
  <si>
    <t>820414668</t>
  </si>
  <si>
    <t>94236447-1</t>
  </si>
  <si>
    <t>96022257</t>
  </si>
  <si>
    <t>84559461</t>
  </si>
  <si>
    <t>5585XLH522</t>
  </si>
  <si>
    <t>5585XLH524</t>
  </si>
  <si>
    <t>80976211</t>
  </si>
  <si>
    <t>80976216</t>
  </si>
  <si>
    <t>A086XLM502</t>
  </si>
  <si>
    <t>A086XLM504</t>
  </si>
  <si>
    <t>2039XLK548</t>
  </si>
  <si>
    <t>2039XLK550</t>
  </si>
  <si>
    <t>80981138</t>
  </si>
  <si>
    <t>80981139</t>
  </si>
  <si>
    <t>30957783</t>
  </si>
  <si>
    <t>30957782</t>
  </si>
  <si>
    <t>796597556</t>
  </si>
  <si>
    <t>796617749</t>
  </si>
  <si>
    <t>87534894</t>
  </si>
  <si>
    <t>6906SE036628</t>
  </si>
  <si>
    <t>84796551</t>
  </si>
  <si>
    <t>6906SE036629</t>
  </si>
  <si>
    <t>6123255</t>
  </si>
  <si>
    <t>86338040</t>
  </si>
  <si>
    <t>5386SE007972</t>
  </si>
  <si>
    <t>5386SE007973</t>
  </si>
  <si>
    <t>COP</t>
  </si>
  <si>
    <t>BRL</t>
  </si>
  <si>
    <t>ARS</t>
  </si>
  <si>
    <t>BHD</t>
  </si>
  <si>
    <t>MXN</t>
  </si>
  <si>
    <t>TOTAL A FACTURAR DICIEMBRE</t>
  </si>
  <si>
    <t>TOTAL A FACTURAR ENERO</t>
  </si>
  <si>
    <t>F009-00002553</t>
  </si>
  <si>
    <t>PERIODO ENERO</t>
  </si>
  <si>
    <t>F009-00002554</t>
  </si>
  <si>
    <t>FRIEDA</t>
  </si>
  <si>
    <t>F001-13</t>
  </si>
  <si>
    <t>PERIODO FEBRERO</t>
  </si>
  <si>
    <t>NOVOTEL SANTA CRUZ DE LA SIERRA</t>
  </si>
  <si>
    <t>NOVOTEL RIO DE JANEIRO BOTAFOGO</t>
  </si>
  <si>
    <t>MELIA IBIRAPUERA</t>
  </si>
  <si>
    <t>CASA ANDINA SELECT TACNA</t>
  </si>
  <si>
    <t>CASA ANDINA STANDARD AREQUIPA</t>
  </si>
  <si>
    <t>HOTEL CASAS DEL XVI</t>
  </si>
  <si>
    <t>CASA ANDINA SELECT MOQUEGUA</t>
  </si>
  <si>
    <t>CASA ANDINA SELECT CHICLAYO</t>
  </si>
  <si>
    <t>SOLE MIAMI NOBLE HOUSE RESORT</t>
  </si>
  <si>
    <t>SPORT HERMITAGE AND SPA</t>
  </si>
  <si>
    <t>HOTEL BH EL POBLADO BHHOTELES</t>
  </si>
  <si>
    <t>CASA ANDINA STANDARD PIURA</t>
  </si>
  <si>
    <t>HOTEL LOUISON EX AVIATIC</t>
  </si>
  <si>
    <t>CASA ANDINA PREMIUM PIURA</t>
  </si>
  <si>
    <t>SWISSOTEL SANTA CRUZ DE LA SIERRA</t>
  </si>
  <si>
    <t>LA SULTANA MARRAKECH</t>
  </si>
  <si>
    <t>HYATT REGENCY MEXICO CITY INSURGENTES</t>
  </si>
  <si>
    <t>HOTEL ROYAL PASSEIG DE GRACIA</t>
  </si>
  <si>
    <t>BOGOTA PLAZA HOTEL</t>
  </si>
  <si>
    <t>HOTEL SAN REGIS</t>
  </si>
  <si>
    <t>PARK HYATT ZURICH</t>
  </si>
  <si>
    <t>SOFITEL STRASBOURG GRAND ILE</t>
  </si>
  <si>
    <t>MANDARIN ORIENTAL HYDE PARK LONDON</t>
  </si>
  <si>
    <t>JW MARRIOTT MIAMI TURNBERRY RESORT &amp; SPA</t>
  </si>
  <si>
    <t>GRAND HOTEL ZERMATTERHOF</t>
  </si>
  <si>
    <t>INTERCONTINENTAL PORTO PALACIO DAS CARDOSAS</t>
  </si>
  <si>
    <t>ROYAL SAINT HONORE</t>
  </si>
  <si>
    <t>IBIS GRANDS BOULEVARDS OPERA 9EME</t>
  </si>
  <si>
    <t>AC HOTEL SANTIAGO COSTANERA CENTER</t>
  </si>
  <si>
    <t>MARRIOTT ROCHESTER MAYO CLINIC AREA</t>
  </si>
  <si>
    <t>NEW YORK MARRIOTT MARQUIS</t>
  </si>
  <si>
    <t>THE WESTIN LAS VEGAS HOTEL &amp; SPA</t>
  </si>
  <si>
    <t>PANAMA AIRPORT</t>
  </si>
  <si>
    <t>IBIS STYLES LISBOA CENTRO MARQUES DE POMBAL</t>
  </si>
  <si>
    <t>INTERCONTINENTAL MEDELLIN</t>
  </si>
  <si>
    <t>RITZ-CARLTON SANTIAGO</t>
  </si>
  <si>
    <t>HOLIDAY INN BUCARAMANGA CACIQUE</t>
  </si>
  <si>
    <t>RITZ-CARLTON PENHA LONGA RESORT</t>
  </si>
  <si>
    <t>SHERATON GRAND PANAMA</t>
  </si>
  <si>
    <t>ROSEWOOD WASHINGTON, D.C.</t>
  </si>
  <si>
    <t>THE SANTA MARIA A LUXURY COLLECTION HOTEL &amp; GOLF RESORT</t>
  </si>
  <si>
    <t>HYATT PLACE WASHINGTON DC WHITE HOUSE</t>
  </si>
  <si>
    <t>AUTOGRAPH COLLECTION THE MAYFLOWER</t>
  </si>
  <si>
    <t>MARRIOTT ORLANDO DOWNTOWN</t>
  </si>
  <si>
    <t>FAIRFIELD BY MARRIOTT SAN JOSE AIRPORT ALAJUELA</t>
  </si>
  <si>
    <t>COURTYARD SAVANNAH DOWNTOWN HISTORIC DISTRICT</t>
  </si>
  <si>
    <t>HOLIDAY INN EXPRESS WINNEMUCCA</t>
  </si>
  <si>
    <t>HOLIDAY INN EXPRESS LAS VEGAS - SOUTH</t>
  </si>
  <si>
    <t>MARRIOTT MIAMI DADELAND</t>
  </si>
  <si>
    <t>FAIRMONT RIO DE JANEIRO COPACABANA</t>
  </si>
  <si>
    <t>HOLIDAY INN EXPRESS &amp; SUITES ELKO</t>
  </si>
  <si>
    <t>THE RITZ-CARLTON SOUTH BEACH</t>
  </si>
  <si>
    <t>HOLIDAY INN EXPRESS &amp; SUITES RENO AIRPORT</t>
  </si>
  <si>
    <t>PORTRAIT MILANO - LUNGARNO COLLECTION</t>
  </si>
  <si>
    <t>MR GORE/MARIANA</t>
  </si>
  <si>
    <t>MS GUTIERREZ/DIANA ANYELI</t>
  </si>
  <si>
    <t>MR ASTETE/RAMIRO</t>
  </si>
  <si>
    <t>MR JUAREZ/HENRRY ROBERT</t>
  </si>
  <si>
    <t>MR GUERRERO/MARJORIE</t>
  </si>
  <si>
    <t>FERNET/CYRIL</t>
  </si>
  <si>
    <t>JUAREZ/HENRRY ROBERT</t>
  </si>
  <si>
    <t>MORALES/LUIS LASTENIO</t>
  </si>
  <si>
    <t>PAJARES/ENRIQUE</t>
  </si>
  <si>
    <t>GARCIA ALARCO/YNES SHEYLA</t>
  </si>
  <si>
    <t>GARCIA PACHECO/PEDRO</t>
  </si>
  <si>
    <t>CERMAK</t>
  </si>
  <si>
    <t>MIRANDA NUNEZ/DEAN BEIKER</t>
  </si>
  <si>
    <t>GARCIA/KENY RANDY</t>
  </si>
  <si>
    <t>MR LABARTHE/MARIO AUGUSTO</t>
  </si>
  <si>
    <t>ZZ/ROJAS/YAJAYRI/LOR</t>
  </si>
  <si>
    <t>ZZ/MEZA/MARCO/IVAN</t>
  </si>
  <si>
    <t>ZZ/BRICENO/TORRES/ED</t>
  </si>
  <si>
    <t>ZZ/ROBERTS/DYLAN/WIL</t>
  </si>
  <si>
    <t>ALVA SABINA ISIDORA</t>
  </si>
  <si>
    <t>PALMA/CLAUDIA VANESSA</t>
  </si>
  <si>
    <t>ALVAREZCALDERON/MARIA ROSA</t>
  </si>
  <si>
    <t>ALVAREZ CALDERON LARCO/AUGUSTO</t>
  </si>
  <si>
    <t>OLAECHEA/ANA MARIA</t>
  </si>
  <si>
    <t>RODRIGUEZ/KATERINE</t>
  </si>
  <si>
    <t>VIDURRIZAGA/RAMON</t>
  </si>
  <si>
    <t>RIZO/PATRON RICARDO</t>
  </si>
  <si>
    <t>IBANEZ CARLOS</t>
  </si>
  <si>
    <t>ROCA ZELA GUTIERREZ/MARIA JIMENA</t>
  </si>
  <si>
    <t>SCHNIDER/WALTER</t>
  </si>
  <si>
    <t>MR SCHNIDER/WALTER</t>
  </si>
  <si>
    <t>MR SCHNIDER/NICOLAS</t>
  </si>
  <si>
    <t>TONG/FRANCISCO</t>
  </si>
  <si>
    <t>SIMONS PINO/ADRIAN</t>
  </si>
  <si>
    <t>APPIANI/JIMENA/MRS</t>
  </si>
  <si>
    <t>SABA/MONIQUE</t>
  </si>
  <si>
    <t>AUBERT/JORGE</t>
  </si>
  <si>
    <t>SCHNIDER/NICOLAS</t>
  </si>
  <si>
    <t>GADALA MARIA JOSE</t>
  </si>
  <si>
    <t>PRIANO/FABRIZIO/SR</t>
  </si>
  <si>
    <t>MALAGA/BEATRIZ</t>
  </si>
  <si>
    <t>MILANOVITCH/CARLOS</t>
  </si>
  <si>
    <t>ALBERTI/PATRICIA</t>
  </si>
  <si>
    <t>ALFFIRET/RAFAEL</t>
  </si>
  <si>
    <t>CHI BELLIDO/ELSA MARIA</t>
  </si>
  <si>
    <t>CAMINO/CLAUDIA</t>
  </si>
  <si>
    <t>BENAVIDES/ROQUE/SR</t>
  </si>
  <si>
    <t>MASSAPESCHIERA/ALDO</t>
  </si>
  <si>
    <t>GARCIA/LEANDRO/SR</t>
  </si>
  <si>
    <t>CAMINO MIRANDA/CLAUDIA MARIA</t>
  </si>
  <si>
    <t>AUBERT/JORGE/MR</t>
  </si>
  <si>
    <t>CAROCALOCERO/RENZO</t>
  </si>
  <si>
    <t>CASTRO MENDIVIL/ALVARO</t>
  </si>
  <si>
    <t>ZORRILLA/JOSE</t>
  </si>
  <si>
    <t>ZZ/AMADO/JOSE/DANIEL</t>
  </si>
  <si>
    <t>ZZ/NAVARRO/LUIS/ALON</t>
  </si>
  <si>
    <t>SOLARI/LORENA</t>
  </si>
  <si>
    <t>ZZ/COYA/ALBERTO</t>
  </si>
  <si>
    <t>ZZ/ROCCA/RAFAEL/</t>
  </si>
  <si>
    <t>HERRERA/JAIME</t>
  </si>
  <si>
    <t>COOPER/KARYN</t>
  </si>
  <si>
    <t>HERRERAD/CAROLINA</t>
  </si>
  <si>
    <t>KLAUER/JAN</t>
  </si>
  <si>
    <t>LICETTI/CECILIA</t>
  </si>
  <si>
    <t>APAZA/EDDISON</t>
  </si>
  <si>
    <t>AQUINO/JOSE LUIS</t>
  </si>
  <si>
    <t>CHAPARRO/TOMAS</t>
  </si>
  <si>
    <t>ESCUDERO/JOFFRE</t>
  </si>
  <si>
    <t>OYANGUREN/MARCO ANTONIO</t>
  </si>
  <si>
    <t>MAYOR/ANDRES</t>
  </si>
  <si>
    <t>ESCUDERO/PEDRO</t>
  </si>
  <si>
    <t>PAREDES/VICTOR</t>
  </si>
  <si>
    <t>MR ALVAREZ CALDERON/MILAGROS</t>
  </si>
  <si>
    <t>OYANGUREN/MARCO</t>
  </si>
  <si>
    <t>FERNANDEZ/MARIA LAUR</t>
  </si>
  <si>
    <t>GRIMBERG/MICHAEL DAVID</t>
  </si>
  <si>
    <t>KAUFMAN/ARON</t>
  </si>
  <si>
    <t>KAUFMAN/DANIA</t>
  </si>
  <si>
    <t>A1J5WFC504</t>
  </si>
  <si>
    <t>A1J5WFD500</t>
  </si>
  <si>
    <t>A1J5WG8500</t>
  </si>
  <si>
    <t>A1J5WI5504</t>
  </si>
  <si>
    <t>A1J5WI5506</t>
  </si>
  <si>
    <t>A1J5WJH502</t>
  </si>
  <si>
    <t>9631XC3506</t>
  </si>
  <si>
    <t>2301257135</t>
  </si>
  <si>
    <t>796652336</t>
  </si>
  <si>
    <t>796653800</t>
  </si>
  <si>
    <t>228047097</t>
  </si>
  <si>
    <t>800458723</t>
  </si>
  <si>
    <t>803334558</t>
  </si>
  <si>
    <t>802936378</t>
  </si>
  <si>
    <t>76620SE149793</t>
  </si>
  <si>
    <t>76620SE149794</t>
  </si>
  <si>
    <t>6732SE104639</t>
  </si>
  <si>
    <t>807144453</t>
  </si>
  <si>
    <t>810616552</t>
  </si>
  <si>
    <t>812591426</t>
  </si>
  <si>
    <t>189269289389</t>
  </si>
  <si>
    <t>815329835</t>
  </si>
  <si>
    <t>817226352</t>
  </si>
  <si>
    <t>817224904</t>
  </si>
  <si>
    <t>B5I9XJM500</t>
  </si>
  <si>
    <t>819702827</t>
  </si>
  <si>
    <t>B5I9XJR504</t>
  </si>
  <si>
    <t>96083126</t>
  </si>
  <si>
    <t>96086508</t>
  </si>
  <si>
    <t>96087407</t>
  </si>
  <si>
    <t>84008702</t>
  </si>
  <si>
    <t>B5I9XK0502</t>
  </si>
  <si>
    <t>819703930</t>
  </si>
  <si>
    <t>5646SE007785</t>
  </si>
  <si>
    <t>78619SE018234</t>
  </si>
  <si>
    <t>42861</t>
  </si>
  <si>
    <t>FGAMA08TBU2BML</t>
  </si>
  <si>
    <t>33833432</t>
  </si>
  <si>
    <t>78542SE051698</t>
  </si>
  <si>
    <t>4013291606</t>
  </si>
  <si>
    <t>78718SE009077</t>
  </si>
  <si>
    <t>78542SE051699</t>
  </si>
  <si>
    <t>78542SE051690</t>
  </si>
  <si>
    <t>5646SE007547</t>
  </si>
  <si>
    <t>95986</t>
  </si>
  <si>
    <t>24975691</t>
  </si>
  <si>
    <t>0568XLU504</t>
  </si>
  <si>
    <t>0568XLU506</t>
  </si>
  <si>
    <t>30831332</t>
  </si>
  <si>
    <t>48888956-1</t>
  </si>
  <si>
    <t>95987</t>
  </si>
  <si>
    <t>78940052</t>
  </si>
  <si>
    <t>33972301</t>
  </si>
  <si>
    <t>85269364</t>
  </si>
  <si>
    <t>24975693</t>
  </si>
  <si>
    <t>41052SE006354</t>
  </si>
  <si>
    <t>24975696</t>
  </si>
  <si>
    <t>2953YA5506</t>
  </si>
  <si>
    <t>2953YA5508</t>
  </si>
  <si>
    <t>CI4PI1D1</t>
  </si>
  <si>
    <t>75312134</t>
  </si>
  <si>
    <t>98592905</t>
  </si>
  <si>
    <t>93329782</t>
  </si>
  <si>
    <t>93319371</t>
  </si>
  <si>
    <t>45991166</t>
  </si>
  <si>
    <t>69384626</t>
  </si>
  <si>
    <t>86724106</t>
  </si>
  <si>
    <t>A9R8YAH518</t>
  </si>
  <si>
    <t>A9R8YAH520</t>
  </si>
  <si>
    <t>40244689</t>
  </si>
  <si>
    <t>70160439</t>
  </si>
  <si>
    <t>73553307</t>
  </si>
  <si>
    <t>73558425</t>
  </si>
  <si>
    <t>63122395</t>
  </si>
  <si>
    <t>95255923</t>
  </si>
  <si>
    <t>95258839</t>
  </si>
  <si>
    <t>98264197</t>
  </si>
  <si>
    <t>113005888</t>
  </si>
  <si>
    <t>96749186</t>
  </si>
  <si>
    <t>39701988</t>
  </si>
  <si>
    <t>79011633</t>
  </si>
  <si>
    <t>79014739</t>
  </si>
  <si>
    <t>39702011</t>
  </si>
  <si>
    <t>79012331</t>
  </si>
  <si>
    <t>73719967</t>
  </si>
  <si>
    <t>75456350</t>
  </si>
  <si>
    <t>72962194</t>
  </si>
  <si>
    <t>73815881</t>
  </si>
  <si>
    <t>83339229</t>
  </si>
  <si>
    <t>90639772</t>
  </si>
  <si>
    <t>20689412</t>
  </si>
  <si>
    <t>66399009</t>
  </si>
  <si>
    <t>64877558</t>
  </si>
  <si>
    <t>89579257</t>
  </si>
  <si>
    <t>20549607</t>
  </si>
  <si>
    <t>40868810</t>
  </si>
  <si>
    <t>64246174</t>
  </si>
  <si>
    <t>82156164</t>
  </si>
  <si>
    <t>84707086</t>
  </si>
  <si>
    <t>86626786</t>
  </si>
  <si>
    <t>90283618</t>
  </si>
  <si>
    <t>1988YB1588</t>
  </si>
  <si>
    <t>27820804</t>
  </si>
  <si>
    <t>84375047</t>
  </si>
  <si>
    <t>81322503</t>
  </si>
  <si>
    <t>46589787</t>
  </si>
  <si>
    <t>83801398</t>
  </si>
  <si>
    <t>84987070</t>
  </si>
  <si>
    <t>95185773</t>
  </si>
  <si>
    <t>60965280</t>
  </si>
  <si>
    <t>27650215</t>
  </si>
  <si>
    <t>46932850</t>
  </si>
  <si>
    <t>21769385</t>
  </si>
  <si>
    <t>44194584</t>
  </si>
  <si>
    <t>62720908</t>
  </si>
  <si>
    <t>6155708</t>
  </si>
  <si>
    <t>68862412</t>
  </si>
  <si>
    <t>83641501</t>
  </si>
  <si>
    <t>SANTA CRUZ</t>
  </si>
  <si>
    <t>TACNA</t>
  </si>
  <si>
    <t>AREQUIPA</t>
  </si>
  <si>
    <t>SANTO DOMINGO</t>
  </si>
  <si>
    <t>MOQUEGUA</t>
  </si>
  <si>
    <t>CHICLAYO</t>
  </si>
  <si>
    <t>SUNNY ISLES BEACH FL 33160</t>
  </si>
  <si>
    <t>SOLDEU</t>
  </si>
  <si>
    <t>MEDELLIN CO 050022</t>
  </si>
  <si>
    <t>PIURA</t>
  </si>
  <si>
    <t>MARRAKECH</t>
  </si>
  <si>
    <t>BOGOTA</t>
  </si>
  <si>
    <t>ZURICH</t>
  </si>
  <si>
    <t>STRASBOURG</t>
  </si>
  <si>
    <t>AVENTURA</t>
  </si>
  <si>
    <t>ZERMATT</t>
  </si>
  <si>
    <t>PROVIDENCIA</t>
  </si>
  <si>
    <t>ROCHESTER</t>
  </si>
  <si>
    <t>LAS VEGAS</t>
  </si>
  <si>
    <t>PANAMA</t>
  </si>
  <si>
    <t>BUCARAMANGA</t>
  </si>
  <si>
    <t>SINTRA</t>
  </si>
  <si>
    <t>WASHINGTON</t>
  </si>
  <si>
    <t>ALAJUELA</t>
  </si>
  <si>
    <t>SAVANNAH</t>
  </si>
  <si>
    <t>WINNEMUCCA</t>
  </si>
  <si>
    <t>RENO</t>
  </si>
  <si>
    <t>MILANO</t>
  </si>
  <si>
    <t>CHF</t>
  </si>
  <si>
    <t>TOTAL A FACTURAR FEBRERO</t>
  </si>
  <si>
    <t>HOTEL MARMOLADA</t>
  </si>
  <si>
    <t>WELLINGTON HOTEL AND SPA MADRID</t>
  </si>
  <si>
    <t>SELMAN MARRAKECH</t>
  </si>
  <si>
    <t>CASA HOTEL</t>
  </si>
  <si>
    <t>CASA ANDINA STANDARD CHINCHA</t>
  </si>
  <si>
    <t>LE CHATEAU LOUISE DE LA VALLIERE</t>
  </si>
  <si>
    <t>BABUINO 181</t>
  </si>
  <si>
    <t>STARHOTELS SPLENDID VENICE</t>
  </si>
  <si>
    <t>HOTEL DE PETRIS</t>
  </si>
  <si>
    <t>HOSPES HOTEL PALACIO DEL BAILIO</t>
  </si>
  <si>
    <t>MARRIOTT FORT LAUDERDALE NORTH</t>
  </si>
  <si>
    <t>AWA BOUTIQUE + DESIGN HOTEL</t>
  </si>
  <si>
    <t>NH COLLECTION ROMA VITTORIO VENETO</t>
  </si>
  <si>
    <t>STARHOTELS ROSA GRAND</t>
  </si>
  <si>
    <t>LES HAUTS DE LOIRE</t>
  </si>
  <si>
    <t>GRAN VERSALLES</t>
  </si>
  <si>
    <t>EUROSTARS PORTO CENTRO</t>
  </si>
  <si>
    <t>HOTEL LES ARMURES</t>
  </si>
  <si>
    <t>CASA ANDINA STANDARD TALARA</t>
  </si>
  <si>
    <t>NH COLLECTION PORTO BATALHA</t>
  </si>
  <si>
    <t>WYNDHAM GUAYAQUIL</t>
  </si>
  <si>
    <t>WYNN LAS VEGAS AND ENCORE LEG</t>
  </si>
  <si>
    <t>HOSPES PALACIO DE LOS PATOS, GRANADA, A MEMBER OF DESIGN HOTELS</t>
  </si>
  <si>
    <t>HOTEL CONDES DE BARCELONA LIF</t>
  </si>
  <si>
    <t>EAST MIAMI LVX</t>
  </si>
  <si>
    <t>DELTA OF SCANDINAVIA</t>
  </si>
  <si>
    <t>WESTIN CAMINO REAL</t>
  </si>
  <si>
    <t>BAGLIONI HOTEL LUNA</t>
  </si>
  <si>
    <t>CLARION HOTEL THE EDGE</t>
  </si>
  <si>
    <t>AC HOTEL SAN JOSE ESCAZU</t>
  </si>
  <si>
    <t>COURTYARD BOSTON COPLEY SQUARE</t>
  </si>
  <si>
    <t>CROWNE PLAZA LIMA</t>
  </si>
  <si>
    <t>MARRIOTT VAC CLUB GRANDE VISTA</t>
  </si>
  <si>
    <t>HOLIDAY INN EXPRESS MANZANILLO</t>
  </si>
  <si>
    <t>INTERCONTINENTAL LONDON PARK LANE</t>
  </si>
  <si>
    <t>ALVAREZ/MARCO</t>
  </si>
  <si>
    <t>MR. DEREK BAYLY - GUEST'S NAME</t>
  </si>
  <si>
    <t>MR. ALEX BAYLY &amp; IAN BAYLY - GUEST'S NAME</t>
  </si>
  <si>
    <t>MR. WALTER BAYLY - GUEST'S NAME</t>
  </si>
  <si>
    <t>MRS. LUCIA BAYLY - GUEST'S NAME</t>
  </si>
  <si>
    <t>TIRADO MELGAR/JOSE MIGUEL</t>
  </si>
  <si>
    <t>GRANA/SANTIAGO</t>
  </si>
  <si>
    <t>CILLONIZ CHAMPIN/RICARDO</t>
  </si>
  <si>
    <t>RATTI DAVILA/SERGIO ANDRES</t>
  </si>
  <si>
    <t>RATTI/DANIEL ENRIQUE</t>
  </si>
  <si>
    <t>GARCIA PACHECO JENSEN/PEDRO CARLOS MAN</t>
  </si>
  <si>
    <t>TEMPLE/ANNA INES</t>
  </si>
  <si>
    <t>EIDSON DE ARROSPIDE/PATRICIA MARGRETHE</t>
  </si>
  <si>
    <t>ARROSPIDE/JOSE GUSTAVO</t>
  </si>
  <si>
    <t>MIRO QUESADA VALEGA/LUIS JOSE</t>
  </si>
  <si>
    <t>RIZOPATRON/RICARDO</t>
  </si>
  <si>
    <t>TRICERRI MCCUBBIN/CLAUDIA</t>
  </si>
  <si>
    <t>GARCIA ALARCO/YNES</t>
  </si>
  <si>
    <t>GRANA BASURCO/ALONSO</t>
  </si>
  <si>
    <t>LABARTHE/MARIO AUGUSTO</t>
  </si>
  <si>
    <t>SCHWARTZMAN/LAZAR</t>
  </si>
  <si>
    <t>SCHWARTZMAN/JACQUES</t>
  </si>
  <si>
    <t>LASARTE/NICOLAS</t>
  </si>
  <si>
    <t>RODOLFO ANTONIO/ARMELLINI AZCARATE</t>
  </si>
  <si>
    <t>MARINA/ARMELLINI</t>
  </si>
  <si>
    <t>BELLIDO-RAMOS/ENRIQUE-ABEL</t>
  </si>
  <si>
    <t>ZZ/GUNTHER/CORNEJO/J</t>
  </si>
  <si>
    <t>ALCAZAR/JULIO-RAFAEL</t>
  </si>
  <si>
    <t>ARMELLINI RODOLFO</t>
  </si>
  <si>
    <t>JOSE ROLANDO/GADALA MARIA</t>
  </si>
  <si>
    <t>HERZKA-BUCHDAHL/CLAUDIO</t>
  </si>
  <si>
    <t>CLAUDIO HERZKA BUCHDAHL</t>
  </si>
  <si>
    <t>LIZIER/GABRIELA</t>
  </si>
  <si>
    <t>OLIVERA/CARLOS</t>
  </si>
  <si>
    <t>ZARATE/IVAN</t>
  </si>
  <si>
    <t>XXXXXXXXXXXXXXXXXXXXXXXXXXXX</t>
  </si>
  <si>
    <t>SAMESAS VIVIAN</t>
  </si>
  <si>
    <t>FRANTZEN SANCHEZ/FREDERICK ERNESTO</t>
  </si>
  <si>
    <t>FISCHMAN ROBERTO</t>
  </si>
  <si>
    <t>RIBAUDO/JUAN ENRIQUE</t>
  </si>
  <si>
    <t>CARUAJULCA/PERCY EDUARDO</t>
  </si>
  <si>
    <t>COMMISSION JANUARY 2024---FISHMAN</t>
  </si>
  <si>
    <t>FISCHMAN/ROBERTO</t>
  </si>
  <si>
    <t>GREIF NATALIE</t>
  </si>
  <si>
    <t>CUETO/JOSE LUIS</t>
  </si>
  <si>
    <t>LEVAGGIX2/R WIESS</t>
  </si>
  <si>
    <t>ARIAS/DAYRIS</t>
  </si>
  <si>
    <t>GRANA/JAIME/MR</t>
  </si>
  <si>
    <t>LUMBROSO/ELISA</t>
  </si>
  <si>
    <t>GUTIERREZ/SALVADOR</t>
  </si>
  <si>
    <t>CASABONNE/CLAUDIA</t>
  </si>
  <si>
    <t>RIOS/ANAMARIA DOLORES</t>
  </si>
  <si>
    <t>PACHECO SANCHEZ/MIGUEL ANGEL</t>
  </si>
  <si>
    <t>CERVERA/JEAN/PIERRE</t>
  </si>
  <si>
    <t>LLERENA/NESTOR ALCEDAN</t>
  </si>
  <si>
    <t>MELGAR/DAVID YSAAC</t>
  </si>
  <si>
    <t>RAMIREZ TABOADA/CLAUDIA VERONICA</t>
  </si>
  <si>
    <t>729344966</t>
  </si>
  <si>
    <t>1666-2023</t>
  </si>
  <si>
    <t>1962-2023</t>
  </si>
  <si>
    <t>1665-2023</t>
  </si>
  <si>
    <t>1789-2023</t>
  </si>
  <si>
    <t>4680886</t>
  </si>
  <si>
    <t>102887378</t>
  </si>
  <si>
    <t>102156617</t>
  </si>
  <si>
    <t>102156053</t>
  </si>
  <si>
    <t>102501410</t>
  </si>
  <si>
    <t>102887455</t>
  </si>
  <si>
    <t>112812713</t>
  </si>
  <si>
    <t>805018545</t>
  </si>
  <si>
    <t>131809864</t>
  </si>
  <si>
    <t>131815180</t>
  </si>
  <si>
    <t>164895047</t>
  </si>
  <si>
    <t>167385311</t>
  </si>
  <si>
    <t>818014574</t>
  </si>
  <si>
    <t>831135756</t>
  </si>
  <si>
    <t>828011858</t>
  </si>
  <si>
    <t>827608007</t>
  </si>
  <si>
    <t>833430001</t>
  </si>
  <si>
    <t>39883SE001298</t>
  </si>
  <si>
    <t>39883SE001299</t>
  </si>
  <si>
    <t>3052SE005514</t>
  </si>
  <si>
    <t>28067SE010233</t>
  </si>
  <si>
    <t>28067SE010272</t>
  </si>
  <si>
    <t>4251195018</t>
  </si>
  <si>
    <t>16604SE001405</t>
  </si>
  <si>
    <t>16604SE001406</t>
  </si>
  <si>
    <t>82621549</t>
  </si>
  <si>
    <t>4185892754</t>
  </si>
  <si>
    <t>5655SE012179</t>
  </si>
  <si>
    <t>22582SE003297</t>
  </si>
  <si>
    <t>22582SE003298</t>
  </si>
  <si>
    <t>4277614654</t>
  </si>
  <si>
    <t>44924643</t>
  </si>
  <si>
    <t>78718SE010404</t>
  </si>
  <si>
    <t>34093039</t>
  </si>
  <si>
    <t>FGAMA0LE15Y6RL</t>
  </si>
  <si>
    <t>4035604907</t>
  </si>
  <si>
    <t>842356452</t>
  </si>
  <si>
    <t>841980540</t>
  </si>
  <si>
    <t>KHPRPH</t>
  </si>
  <si>
    <t>5740SE002793</t>
  </si>
  <si>
    <t>5136B431742261</t>
  </si>
  <si>
    <t>16604SE001491</t>
  </si>
  <si>
    <t>843785197</t>
  </si>
  <si>
    <t>27196918</t>
  </si>
  <si>
    <t>53740846</t>
  </si>
  <si>
    <t>11439SE009509</t>
  </si>
  <si>
    <t>91705779</t>
  </si>
  <si>
    <t>66259SE004987</t>
  </si>
  <si>
    <t>64384171-1</t>
  </si>
  <si>
    <t>22248/10065</t>
  </si>
  <si>
    <t>79703905</t>
  </si>
  <si>
    <t>93687521</t>
  </si>
  <si>
    <t>27295665</t>
  </si>
  <si>
    <t>99850994</t>
  </si>
  <si>
    <t>99868840</t>
  </si>
  <si>
    <t>99876625</t>
  </si>
  <si>
    <t>6162987</t>
  </si>
  <si>
    <t>70244003</t>
  </si>
  <si>
    <t>53703302</t>
  </si>
  <si>
    <t>85835526</t>
  </si>
  <si>
    <t>60544744</t>
  </si>
  <si>
    <t>88469912</t>
  </si>
  <si>
    <t>88473992</t>
  </si>
  <si>
    <t>45884225</t>
  </si>
  <si>
    <t>22624235</t>
  </si>
  <si>
    <t>82013683</t>
  </si>
  <si>
    <t>43733990</t>
  </si>
  <si>
    <t>BADIA</t>
  </si>
  <si>
    <t>CHESTERFIELD</t>
  </si>
  <si>
    <t>CHINCHA ALTA</t>
  </si>
  <si>
    <t>REUGNY</t>
  </si>
  <si>
    <t>ROME CITY</t>
  </si>
  <si>
    <t>CORDOBA</t>
  </si>
  <si>
    <t>PUNTA DEL ESTE</t>
  </si>
  <si>
    <t>ONZAIN</t>
  </si>
  <si>
    <t>GENEVA</t>
  </si>
  <si>
    <t>TALARA</t>
  </si>
  <si>
    <t>GUAYAQUIL</t>
  </si>
  <si>
    <t>BALLERUP</t>
  </si>
  <si>
    <t>GUATEMALA CITY</t>
  </si>
  <si>
    <t>TROMSØ</t>
  </si>
  <si>
    <t>ESCAZU</t>
  </si>
  <si>
    <t>LIMA</t>
  </si>
  <si>
    <t>NOK</t>
  </si>
  <si>
    <t>TOTAL FACTURAR PERIODO MARZO</t>
  </si>
  <si>
    <t>PERIODO MARZO</t>
  </si>
  <si>
    <t>F009-00002607</t>
  </si>
  <si>
    <t>PERIODO ENERO/FEBRERO/MARZO</t>
  </si>
  <si>
    <t xml:space="preserve"> TRUMP INTERNATIONAL HOTELS MANAGEMENT LLC                   </t>
  </si>
  <si>
    <t xml:space="preserve"> SONESTA COLLECTION                                          </t>
  </si>
  <si>
    <t xml:space="preserve"> BWH HOTELS                                                  </t>
  </si>
  <si>
    <t xml:space="preserve"> HILTON HOTELS CORPORATION                                   </t>
  </si>
  <si>
    <t xml:space="preserve"> ALAMO ENTERPRISE NATIONAL                                   </t>
  </si>
  <si>
    <t xml:space="preserve"> FOUR SEASONS HOTELS AND RESORTS LIMITED                     </t>
  </si>
  <si>
    <t xml:space="preserve"> NAVARINO SERVICES LIMITED                                   </t>
  </si>
  <si>
    <t xml:space="preserve"> SABRE HOSPITALITY SOLUTIONS                                 </t>
  </si>
  <si>
    <t xml:space="preserve"> TACS CLASSIC                                                </t>
  </si>
  <si>
    <t xml:space="preserve"> RADISSON AB                                                 </t>
  </si>
  <si>
    <t xml:space="preserve"> APPIANI  JIMENA</t>
  </si>
  <si>
    <t xml:space="preserve"> CAILLAUX  RICARDO</t>
  </si>
  <si>
    <t xml:space="preserve"> </t>
  </si>
  <si>
    <t xml:space="preserve"> ORTIZ  JUAN CARLOS</t>
  </si>
  <si>
    <t xml:space="preserve"> MALAGA  CLAUDIA</t>
  </si>
  <si>
    <t xml:space="preserve"> BENTIN  PATRICIA</t>
  </si>
  <si>
    <t xml:space="preserve"> FONG  SU WAND</t>
  </si>
  <si>
    <t xml:space="preserve"> GLIKSMAN  ALEX</t>
  </si>
  <si>
    <t xml:space="preserve"> SALKELD  FELIPE</t>
  </si>
  <si>
    <t xml:space="preserve"> GOMEZ WILLIAM  </t>
  </si>
  <si>
    <t xml:space="preserve"> SABA  EMILIO</t>
  </si>
  <si>
    <t xml:space="preserve"> DE LAS CASAS  ANNABEL</t>
  </si>
  <si>
    <t xml:space="preserve"> DYER  LINA</t>
  </si>
  <si>
    <t xml:space="preserve"> DYER  THESA</t>
  </si>
  <si>
    <t xml:space="preserve"> FISCHMAN  ROBERTO</t>
  </si>
  <si>
    <t xml:space="preserve"> GIHA  ROLANDO</t>
  </si>
  <si>
    <t xml:space="preserve"> NAVARROGRAU  THESSA</t>
  </si>
  <si>
    <t xml:space="preserve"> VERME  JUAN CARLOS</t>
  </si>
  <si>
    <t xml:space="preserve"> BERTIE  JAIME</t>
  </si>
  <si>
    <t xml:space="preserve"> CABANILLAS  TANIA</t>
  </si>
  <si>
    <t xml:space="preserve"> BROCQ  CARMEN</t>
  </si>
  <si>
    <t xml:space="preserve"> TONG  </t>
  </si>
  <si>
    <t xml:space="preserve"> MANCO RIVERA  MIGUEL ANTONIO</t>
  </si>
  <si>
    <t xml:space="preserve"> ALVAREZ  PAOLA SILVANA</t>
  </si>
  <si>
    <t xml:space="preserve"> MANAY  ESWIN ALEXANDER</t>
  </si>
  <si>
    <t xml:space="preserve"> NAVARRO GRAU  MICHELLE</t>
  </si>
  <si>
    <t xml:space="preserve"> AUBERT  COSSETTE</t>
  </si>
  <si>
    <t xml:space="preserve"> AUBERT  BRIANNA/JORGE</t>
  </si>
  <si>
    <t xml:space="preserve"> KAUFMAN  ARON</t>
  </si>
  <si>
    <t xml:space="preserve"> KAUFMAN  DAVINA</t>
  </si>
  <si>
    <t xml:space="preserve"> GUTIERREZ  SALVADOR</t>
  </si>
  <si>
    <t xml:space="preserve"> CAMINO MIRANDA  CLAUDIA MARIA</t>
  </si>
  <si>
    <t xml:space="preserve"> RIBAUDO  STEFANO</t>
  </si>
  <si>
    <t xml:space="preserve"> RIZO PATRON  RICARDO</t>
  </si>
  <si>
    <t xml:space="preserve"> PORCILE  ANGELO</t>
  </si>
  <si>
    <t xml:space="preserve"> BAYLY OSCAR  </t>
  </si>
  <si>
    <t xml:space="preserve"> FERNANDEZ BRYAN  </t>
  </si>
  <si>
    <t xml:space="preserve"> FERNANDEZ SEGUNDO  </t>
  </si>
  <si>
    <t xml:space="preserve"> CHERRES  MANUEL ANTONIO</t>
  </si>
  <si>
    <t xml:space="preserve"> PONCE BEOUTIS  PERCY</t>
  </si>
  <si>
    <t xml:space="preserve"> COGORNO  BIANCA</t>
  </si>
  <si>
    <t xml:space="preserve"> CAVERO  DENNIS</t>
  </si>
  <si>
    <t xml:space="preserve"> RONDAN  RAFAEL PEDRO</t>
  </si>
  <si>
    <t xml:space="preserve"> HERRERA  MELISSA</t>
  </si>
  <si>
    <t xml:space="preserve"> WEB GUEST  </t>
  </si>
  <si>
    <t xml:space="preserve"> JQZBU1HQ</t>
  </si>
  <si>
    <t xml:space="preserve"> CI4GZ7RL</t>
  </si>
  <si>
    <t xml:space="preserve"> 11P2R6</t>
  </si>
  <si>
    <t xml:space="preserve"> 12517SE001563</t>
  </si>
  <si>
    <t xml:space="preserve"> 3270SE000849</t>
  </si>
  <si>
    <t xml:space="preserve"> 3270SE000848</t>
  </si>
  <si>
    <t xml:space="preserve"> LAS VEGAS</t>
  </si>
  <si>
    <t xml:space="preserve"> NEW YORK</t>
  </si>
  <si>
    <t xml:space="preserve"> RENO</t>
  </si>
  <si>
    <t xml:space="preserve"> WILLEMSTAD</t>
  </si>
  <si>
    <t xml:space="preserve"> STRASBOURG</t>
  </si>
  <si>
    <t xml:space="preserve"> BUENOS AIRES</t>
  </si>
  <si>
    <t xml:space="preserve"> LONDON</t>
  </si>
  <si>
    <t xml:space="preserve"> HOUSTON</t>
  </si>
  <si>
    <t xml:space="preserve"> Buenos Aires</t>
  </si>
  <si>
    <t xml:space="preserve"> PARIS</t>
  </si>
  <si>
    <t xml:space="preserve"> SUNNY ISLES BEACH</t>
  </si>
  <si>
    <t xml:space="preserve"> BARRANQUILLA</t>
  </si>
  <si>
    <t xml:space="preserve"> BOGOTA</t>
  </si>
  <si>
    <t xml:space="preserve"> CALI</t>
  </si>
  <si>
    <t xml:space="preserve"> SANTA FE</t>
  </si>
  <si>
    <t xml:space="preserve"> MANILA</t>
  </si>
  <si>
    <t xml:space="preserve"> ZURICH</t>
  </si>
  <si>
    <t xml:space="preserve"> LECCE</t>
  </si>
  <si>
    <t xml:space="preserve"> ALAJUELA</t>
  </si>
  <si>
    <t xml:space="preserve"> BUCARAMANGA</t>
  </si>
  <si>
    <t xml:space="preserve"> CHICAGO</t>
  </si>
  <si>
    <t xml:space="preserve"> BEVERLY HILLS</t>
  </si>
  <si>
    <t xml:space="preserve"> NORTH MIAMI BEACH</t>
  </si>
  <si>
    <t xml:space="preserve"> HOOFDDORP</t>
  </si>
  <si>
    <t xml:space="preserve"> MONTERREY</t>
  </si>
  <si>
    <t xml:space="preserve"> TORONTO</t>
  </si>
  <si>
    <t xml:space="preserve"> LISBON / CODEX</t>
  </si>
  <si>
    <t xml:space="preserve"> SWEETWATER</t>
  </si>
  <si>
    <t xml:space="preserve"> TROMS0</t>
  </si>
  <si>
    <t xml:space="preserve"> 14-Dec-2023</t>
  </si>
  <si>
    <t xml:space="preserve"> 17-Dec-2023</t>
  </si>
  <si>
    <t xml:space="preserve"> 28-Nov-2023</t>
  </si>
  <si>
    <t xml:space="preserve"> 06-Dec-2023</t>
  </si>
  <si>
    <t xml:space="preserve"> 04-Dec-2023</t>
  </si>
  <si>
    <t xml:space="preserve"> 07-Dec-2023</t>
  </si>
  <si>
    <t xml:space="preserve"> 02-Dec-2023</t>
  </si>
  <si>
    <t xml:space="preserve"> 28-Dec-2023</t>
  </si>
  <si>
    <t xml:space="preserve"> 03-Jan-2024</t>
  </si>
  <si>
    <t xml:space="preserve"> 26-Dec-2023</t>
  </si>
  <si>
    <t xml:space="preserve"> 04-Jan-2024</t>
  </si>
  <si>
    <t xml:space="preserve"> 06-Jan-2024</t>
  </si>
  <si>
    <t xml:space="preserve"> 07-Jan-2024</t>
  </si>
  <si>
    <t xml:space="preserve"> 08-Jan-2024</t>
  </si>
  <si>
    <t xml:space="preserve"> 10-Jan-2024</t>
  </si>
  <si>
    <t xml:space="preserve"> 24-Dec-2023</t>
  </si>
  <si>
    <t xml:space="preserve"> 25-Dec-2023</t>
  </si>
  <si>
    <t xml:space="preserve"> 27-Apr-2023</t>
  </si>
  <si>
    <t xml:space="preserve"> 30-Apr-2023</t>
  </si>
  <si>
    <t xml:space="preserve"> 28-Apr-2023</t>
  </si>
  <si>
    <t xml:space="preserve"> 05-Oct-2023</t>
  </si>
  <si>
    <t xml:space="preserve"> 08-Oct-2023</t>
  </si>
  <si>
    <t xml:space="preserve"> 06-Sep-2023</t>
  </si>
  <si>
    <t xml:space="preserve"> 11-Sep-2023</t>
  </si>
  <si>
    <t xml:space="preserve"> 26-Nov-2023</t>
  </si>
  <si>
    <t xml:space="preserve"> 20-Jan-2024</t>
  </si>
  <si>
    <t xml:space="preserve"> 25-Jan-2024</t>
  </si>
  <si>
    <t xml:space="preserve"> 11-Oct-2023</t>
  </si>
  <si>
    <t xml:space="preserve"> 16-Oct-2023</t>
  </si>
  <si>
    <t xml:space="preserve"> 05-Jan-2024</t>
  </si>
  <si>
    <t xml:space="preserve"> 29-Jan-2024</t>
  </si>
  <si>
    <t xml:space="preserve"> 30-Jan-2024</t>
  </si>
  <si>
    <t xml:space="preserve"> 01-Feb-2024</t>
  </si>
  <si>
    <t xml:space="preserve"> 03-Feb-2024</t>
  </si>
  <si>
    <t xml:space="preserve"> 28-Jan-2024</t>
  </si>
  <si>
    <t xml:space="preserve"> 02-Feb-2024</t>
  </si>
  <si>
    <t xml:space="preserve"> 12-Jan-2024</t>
  </si>
  <si>
    <t xml:space="preserve"> 16-Jan-2024</t>
  </si>
  <si>
    <t xml:space="preserve"> 10-Feb-2024</t>
  </si>
  <si>
    <t xml:space="preserve"> 13-Feb-2024</t>
  </si>
  <si>
    <t xml:space="preserve"> 11-Feb-2024</t>
  </si>
  <si>
    <t xml:space="preserve"> 12-Feb-2024</t>
  </si>
  <si>
    <t xml:space="preserve"> 21-Feb-2024</t>
  </si>
  <si>
    <t xml:space="preserve"> 22-Feb-2024</t>
  </si>
  <si>
    <t xml:space="preserve"> 17-Feb-2024</t>
  </si>
  <si>
    <t xml:space="preserve"> 18-Feb-2024</t>
  </si>
  <si>
    <t xml:space="preserve"> 24-Feb-2024</t>
  </si>
  <si>
    <t xml:space="preserve"> 28-Feb-2024</t>
  </si>
  <si>
    <t xml:space="preserve"> 25-Feb-2024</t>
  </si>
  <si>
    <t xml:space="preserve"> 01-Mar-2024</t>
  </si>
  <si>
    <t xml:space="preserve"> 26-Jan-2024</t>
  </si>
  <si>
    <t xml:space="preserve"> 14-Feb-2024</t>
  </si>
  <si>
    <t xml:space="preserve"> 19-Feb-2024</t>
  </si>
  <si>
    <t xml:space="preserve"> 04-Mar-2024</t>
  </si>
  <si>
    <t xml:space="preserve"> 05-Mar-2024</t>
  </si>
  <si>
    <t xml:space="preserve"> 03-Mar-2024</t>
  </si>
  <si>
    <t xml:space="preserve"> 06-Mar-2024</t>
  </si>
  <si>
    <t xml:space="preserve"> 12-Mar-2024</t>
  </si>
  <si>
    <t xml:space="preserve"> 14-Mar-2024</t>
  </si>
  <si>
    <t xml:space="preserve"> 11-Mar-2024</t>
  </si>
  <si>
    <t xml:space="preserve"> 10-Mar-2024</t>
  </si>
  <si>
    <t xml:space="preserve"> 15-Feb-2024</t>
  </si>
  <si>
    <t xml:space="preserve"> USD</t>
  </si>
  <si>
    <t xml:space="preserve"> EUR</t>
  </si>
  <si>
    <t xml:space="preserve"> ARS</t>
  </si>
  <si>
    <t xml:space="preserve"> GBP</t>
  </si>
  <si>
    <t>F009-00002660</t>
  </si>
  <si>
    <t>F009-00002661</t>
  </si>
  <si>
    <t>OCEANIA CRUISES</t>
  </si>
  <si>
    <t>MIGUEL RIVERA</t>
  </si>
  <si>
    <t>VINA DEL MAR CL 2520000</t>
  </si>
  <si>
    <t>ARZACHENA</t>
  </si>
  <si>
    <t>QUITO EC 0</t>
  </si>
  <si>
    <t>INVERNESS</t>
  </si>
  <si>
    <t>RONDA</t>
  </si>
  <si>
    <t>ARCOS DE LA FRONTERA</t>
  </si>
  <si>
    <t>MILAN</t>
  </si>
  <si>
    <t>FLORIANOPOLIS</t>
  </si>
  <si>
    <t>MEDELLIN CO 0</t>
  </si>
  <si>
    <t>BARUERI</t>
  </si>
  <si>
    <t>RICHMOND</t>
  </si>
  <si>
    <t>CACERES</t>
  </si>
  <si>
    <t>TREMBLAY-EN-FRANCE</t>
  </si>
  <si>
    <t>LYON</t>
  </si>
  <si>
    <t>FIRENZE</t>
  </si>
  <si>
    <t>MONTEGO BAY</t>
  </si>
  <si>
    <t>REIMS</t>
  </si>
  <si>
    <t>MEGEVE</t>
  </si>
  <si>
    <t>BADHOEVEDORP</t>
  </si>
  <si>
    <t>EL BURGO DE OSMA</t>
  </si>
  <si>
    <t>SNOWMASS VILLAGE</t>
  </si>
  <si>
    <t>CHIYODA</t>
  </si>
  <si>
    <t>SARDON DE DUERO ES 47340</t>
  </si>
  <si>
    <t>9187WH2500</t>
  </si>
  <si>
    <t>6210466</t>
  </si>
  <si>
    <t>2121SE011777</t>
  </si>
  <si>
    <t>5646SE006428</t>
  </si>
  <si>
    <t>5794SE000718</t>
  </si>
  <si>
    <t>5646SE006613</t>
  </si>
  <si>
    <t>5646SE006614</t>
  </si>
  <si>
    <t>5646SE006988</t>
  </si>
  <si>
    <t>5646SE007241</t>
  </si>
  <si>
    <t>5646SE007231</t>
  </si>
  <si>
    <t>5646SE007242</t>
  </si>
  <si>
    <t>5646SE006989</t>
  </si>
  <si>
    <t>5646SE006920</t>
  </si>
  <si>
    <t>9002502954944</t>
  </si>
  <si>
    <t>9213641334215</t>
  </si>
  <si>
    <t>9208627882094</t>
  </si>
  <si>
    <t>5646SE006921</t>
  </si>
  <si>
    <t>5646SE007786</t>
  </si>
  <si>
    <t>4194SE001755</t>
  </si>
  <si>
    <t>66119SE020165</t>
  </si>
  <si>
    <t>4194SE001756</t>
  </si>
  <si>
    <t>5646SE008541</t>
  </si>
  <si>
    <t>44013019</t>
  </si>
  <si>
    <t>5721SE002316</t>
  </si>
  <si>
    <t>10544529_24GDS10503015885</t>
  </si>
  <si>
    <t>67550SE004805</t>
  </si>
  <si>
    <t>67550SE004806</t>
  </si>
  <si>
    <t>0089099_24GDS00803015886</t>
  </si>
  <si>
    <t>5705SE013798</t>
  </si>
  <si>
    <t>FGAMA0R9WC8SRL</t>
  </si>
  <si>
    <t>FGAMA0T4UE8SRL</t>
  </si>
  <si>
    <t>4027575169</t>
  </si>
  <si>
    <t>2SKTAO</t>
  </si>
  <si>
    <t>34188504</t>
  </si>
  <si>
    <t>850890065</t>
  </si>
  <si>
    <t>5756SE004817</t>
  </si>
  <si>
    <t>5756SE004818</t>
  </si>
  <si>
    <t>5707SE058811</t>
  </si>
  <si>
    <t>5646SE008876</t>
  </si>
  <si>
    <t>5646SE008877</t>
  </si>
  <si>
    <t>46083836</t>
  </si>
  <si>
    <t>39887997</t>
  </si>
  <si>
    <t>2402280749</t>
  </si>
  <si>
    <t>53984815</t>
  </si>
  <si>
    <t>78245676</t>
  </si>
  <si>
    <t>96794548</t>
  </si>
  <si>
    <t>53370SE003635</t>
  </si>
  <si>
    <t>97620263</t>
  </si>
  <si>
    <t>79894432</t>
  </si>
  <si>
    <t>98051891</t>
  </si>
  <si>
    <t>98062246</t>
  </si>
  <si>
    <t>98067906</t>
  </si>
  <si>
    <t>74365368</t>
  </si>
  <si>
    <t>96680120</t>
  </si>
  <si>
    <t>97694644</t>
  </si>
  <si>
    <t>79924213</t>
  </si>
  <si>
    <t>A092YC5518</t>
  </si>
  <si>
    <t>5136B438897543</t>
  </si>
  <si>
    <t>96893182</t>
  </si>
  <si>
    <t>86831989</t>
  </si>
  <si>
    <t>63077128</t>
  </si>
  <si>
    <t>75215613</t>
  </si>
  <si>
    <t>75220337</t>
  </si>
  <si>
    <t>72284663</t>
  </si>
  <si>
    <t>843716735</t>
  </si>
  <si>
    <t>845954764</t>
  </si>
  <si>
    <t>845956298</t>
  </si>
  <si>
    <t>B5I9YCC500</t>
  </si>
  <si>
    <t>71138579</t>
  </si>
  <si>
    <t>72758743</t>
  </si>
  <si>
    <t>80631543</t>
  </si>
  <si>
    <t>79506505</t>
  </si>
  <si>
    <t>148687226</t>
  </si>
  <si>
    <t>22609SE022421</t>
  </si>
  <si>
    <t>22609SE022429</t>
  </si>
  <si>
    <t>21484522</t>
  </si>
  <si>
    <t>41639133</t>
  </si>
  <si>
    <t>86378528-1</t>
  </si>
  <si>
    <t>94797635</t>
  </si>
  <si>
    <t>PROFORMA INVICE N°117085</t>
  </si>
  <si>
    <t>79260521</t>
  </si>
  <si>
    <t>84152018</t>
  </si>
  <si>
    <t>102532</t>
  </si>
  <si>
    <t>0649YCM654</t>
  </si>
  <si>
    <t>99173672</t>
  </si>
  <si>
    <t>91007453</t>
  </si>
  <si>
    <t>860396187</t>
  </si>
  <si>
    <t>296389032</t>
  </si>
  <si>
    <t>296389037</t>
  </si>
  <si>
    <t>42875344-1</t>
  </si>
  <si>
    <t>296946747</t>
  </si>
  <si>
    <t>84977031</t>
  </si>
  <si>
    <t>85056098</t>
  </si>
  <si>
    <t>95038984</t>
  </si>
  <si>
    <t>88618159</t>
  </si>
  <si>
    <t>30967SE013577</t>
  </si>
  <si>
    <t>70697647</t>
  </si>
  <si>
    <t>76915019</t>
  </si>
  <si>
    <t>MISS SANCHEZ SEMINARIO/VALERY</t>
  </si>
  <si>
    <t>CAVALIE EDGARDO</t>
  </si>
  <si>
    <t>BURGA LIZETHE YANINA</t>
  </si>
  <si>
    <t>PRIANO FREIRE/FABRIZIO</t>
  </si>
  <si>
    <t>HERRAN JULIO</t>
  </si>
  <si>
    <t>SAENZ MR CARLOS ALFREDO</t>
  </si>
  <si>
    <t>ALIAGA MIGUEL</t>
  </si>
  <si>
    <t>POIRIER GARNEAU/VINCENT(ADT)</t>
  </si>
  <si>
    <t>APARICIO MADICO/CARLOS(ADT)</t>
  </si>
  <si>
    <t>CARO JAHNCKE/ANDRES(ADT)</t>
  </si>
  <si>
    <t>ALVA/SABINA ISIDORA</t>
  </si>
  <si>
    <t>SALKELD/FELIPE</t>
  </si>
  <si>
    <t>AZULA DANITZA TATYUSKA</t>
  </si>
  <si>
    <t>VIVIAN/SAMESAS</t>
  </si>
  <si>
    <t>SABA CARLOS</t>
  </si>
  <si>
    <t>FISCHMANROBERTO</t>
  </si>
  <si>
    <t>MOGOLLON GABRIELA</t>
  </si>
  <si>
    <t>ALVAREZ-CALDERON/MILAGROS</t>
  </si>
  <si>
    <t>FISCHMAN KALINCAUSKY/ROBERTO</t>
  </si>
  <si>
    <t>FERNANDEZ SEGUNDO</t>
  </si>
  <si>
    <t>ARNILLAS HECTOR EDUARDO</t>
  </si>
  <si>
    <t>LLERENA NESTOR ALCEDAN</t>
  </si>
  <si>
    <t>MELGAR DAVID YSAAC</t>
  </si>
  <si>
    <t>GRANA/JAIME</t>
  </si>
  <si>
    <t>FALCO/PAOLA</t>
  </si>
  <si>
    <t>BUSTAMANTE LUIS JAVIER</t>
  </si>
  <si>
    <t>ORNA/LUIS ANDERSON</t>
  </si>
  <si>
    <t>AGUINAGASALCEDO/KALI</t>
  </si>
  <si>
    <t>ARCE/GIANFRANCO</t>
  </si>
  <si>
    <t>ARRARTE/ANA</t>
  </si>
  <si>
    <t>DEROMANA/XAVIER/MR</t>
  </si>
  <si>
    <t>GARRIDO/JUAN JOSE/SR</t>
  </si>
  <si>
    <t>CADEMARTORI/EZEQUIEL</t>
  </si>
  <si>
    <t>MR BARRON/ARMANDO ELI</t>
  </si>
  <si>
    <t>FAUSTOR/EDINSON</t>
  </si>
  <si>
    <t>PALACIOS/MARIA PIA</t>
  </si>
  <si>
    <t>RIZOPATRON/JUAN CARLOS</t>
  </si>
  <si>
    <t>CAVERO/DENNIS</t>
  </si>
  <si>
    <t>TIRADO/JOSE</t>
  </si>
  <si>
    <t>GLIKSMAN/ALEX/MR</t>
  </si>
  <si>
    <t>DE LA PIEDRA/DIEGO</t>
  </si>
  <si>
    <t>DE LA PIEDRA/JUAN DIEGO</t>
  </si>
  <si>
    <t>DE LA PIEDRA/MATEO</t>
  </si>
  <si>
    <t>TIRADO/JOSE/MIGUEL</t>
  </si>
  <si>
    <t>BRINGAS/CESAR/SR</t>
  </si>
  <si>
    <t>SOTO/FRANZ/SR</t>
  </si>
  <si>
    <t>PUELLESOLIVERA/LUIS</t>
  </si>
  <si>
    <t>HEILBRUNN/ALEX</t>
  </si>
  <si>
    <t>BENAVIDES/JOSE</t>
  </si>
  <si>
    <t>RONDAN/RAFAEL PEDRO</t>
  </si>
  <si>
    <t>AROSEMENA/RODRIGO</t>
  </si>
  <si>
    <t>CARUAJULCA/PERCY</t>
  </si>
  <si>
    <t>ALVAREZ/PAOLA SILVANA</t>
  </si>
  <si>
    <t>PRADO SOSA/MAGDALENA MARIA</t>
  </si>
  <si>
    <t>MISS COLONIA/ALINA</t>
  </si>
  <si>
    <t>MIRANDA/LIZARDO</t>
  </si>
  <si>
    <t>REHDER/JORGE</t>
  </si>
  <si>
    <t>PINZAS/MARIA ALENJANDRA</t>
  </si>
  <si>
    <t>HERRERA/CAROLINA</t>
  </si>
  <si>
    <t>RIZO/PATRON GUSTAVOM</t>
  </si>
  <si>
    <t>CAMET/ALBERTO/SR</t>
  </si>
  <si>
    <t>REHDER</t>
  </si>
  <si>
    <t>BEHAR/TAMARA</t>
  </si>
  <si>
    <t>BEHAR/ISRAEL</t>
  </si>
  <si>
    <t>NOVOTEL VINA DEL MAR</t>
  </si>
  <si>
    <t>GRAND HOTEL POLTU QUATU</t>
  </si>
  <si>
    <t>HOTEL REGAL PACIFIC SANTIAGO</t>
  </si>
  <si>
    <t>DANN CARLTON QUITO</t>
  </si>
  <si>
    <t>LEONARDO HOTEL EDINBURGH CITY</t>
  </si>
  <si>
    <t>LEONARDO HOTEL INVERNESS</t>
  </si>
  <si>
    <t>NH COLLECTION BOGOTA ANDINO ROYAL</t>
  </si>
  <si>
    <t>PARADOR DE RONDA</t>
  </si>
  <si>
    <t>GLOCKENHOF HOTEL</t>
  </si>
  <si>
    <t>PARADOR DE ARCOS DE LA FRONTERA</t>
  </si>
  <si>
    <t>NH MADRID ATOCHA</t>
  </si>
  <si>
    <t>HOTEL DEI CAVALIERI</t>
  </si>
  <si>
    <t>LK DESIGN HOTEL - FLORIANOPOLIS</t>
  </si>
  <si>
    <t>HOTEL DANN CARLTON MEDELLIN</t>
  </si>
  <si>
    <t>NH BUDAPEST CITY</t>
  </si>
  <si>
    <t>NH COLLECTION MEXICO CITY AEROPUERTO T2</t>
  </si>
  <si>
    <t>COMFORT SUITES ALPHAVILLE</t>
  </si>
  <si>
    <t>FAIRMONT VANCOUVER AIRPORT</t>
  </si>
  <si>
    <t>MARRIOTT NEW YORK DOWNTOWN</t>
  </si>
  <si>
    <t>ATRIO RESTAURANTE HOTEL</t>
  </si>
  <si>
    <t>DELTA HOTEL TORONTO</t>
  </si>
  <si>
    <t>SHERATON PARIS AIRPORT HOTEL &amp; CONFERENCE CENTER</t>
  </si>
  <si>
    <t>MARRIOTT MEXICO CITY REFORMA HOTEL</t>
  </si>
  <si>
    <t>NOVOTEL SANTIAGO PROVIDENCIA</t>
  </si>
  <si>
    <t>WYNDHAM SAN JOSE HERRADURA HOTEL &amp; CONVENTION CENTER</t>
  </si>
  <si>
    <t>WESTIN EXCELSIOR ROME</t>
  </si>
  <si>
    <t>INTERCONTINENTAL LYON HOTEL DIEU</t>
  </si>
  <si>
    <t>WESTIN THE PARIS VENDOME</t>
  </si>
  <si>
    <t>L OROLOGIO FIRENZE MEMBER OF WTB HOTELS</t>
  </si>
  <si>
    <t>WESTIN LONDON CITY</t>
  </si>
  <si>
    <t>HALF MOON PREFERRED LEG</t>
  </si>
  <si>
    <t>DOMAINE LES CRAYERES</t>
  </si>
  <si>
    <t>INTERCONTINENTAL HOTEL BUENOS AIRES</t>
  </si>
  <si>
    <t>HOLIDAY INN MONTERREY VALLE</t>
  </si>
  <si>
    <t>MANDARIN ORIENTAL MIAMI</t>
  </si>
  <si>
    <t>SPRINGHILL SUITES COLORADO SPRINGS DOWNTOWN</t>
  </si>
  <si>
    <t>LES FERMES DE MARIE</t>
  </si>
  <si>
    <t>HOLIDAY INN EXPRESS QUITO</t>
  </si>
  <si>
    <t>IBIS AMSTERDAM AIRPORT</t>
  </si>
  <si>
    <t>RESIDENCE INN MIAMI AVENTURA MALL</t>
  </si>
  <si>
    <t>MARRIOTT LOS ANGELES AIRPORT</t>
  </si>
  <si>
    <t>CASTILLA TERMAL BURGO DE OSMA</t>
  </si>
  <si>
    <t>VICEROY SNOWMASS</t>
  </si>
  <si>
    <t>THE PRINCE GALLERY TOKYO KIOICHO A LUXURY COLLECTION HOTEL</t>
  </si>
  <si>
    <t>MEDELLIN MARRIOTT HOTEL</t>
  </si>
  <si>
    <t>ABADIA LEDOMAINE</t>
  </si>
  <si>
    <t>CHEQUE/STATEMENT/RECONCILID</t>
  </si>
  <si>
    <t>PERIODO ABRIL</t>
  </si>
  <si>
    <t>TOTAL FACTURAR PERIODO ABRIL</t>
  </si>
  <si>
    <t>MARIA GRACIA LEON</t>
  </si>
  <si>
    <t>E01 00000045</t>
  </si>
  <si>
    <t>26/03/2024</t>
  </si>
  <si>
    <t>E01 00000047</t>
  </si>
  <si>
    <t>NCL NORWEGIAN CRUISE LINE</t>
  </si>
  <si>
    <t>DE LA COLINA JOSE MANUEL</t>
  </si>
  <si>
    <t>11/20/2023</t>
  </si>
  <si>
    <t>F009-00002288</t>
  </si>
  <si>
    <t>E01  00000044</t>
  </si>
  <si>
    <t>PERIODO MAYO</t>
  </si>
  <si>
    <t>HOTEL FRANCOIS 1ER</t>
  </si>
  <si>
    <t>EUROSTARS PAMPLONA</t>
  </si>
  <si>
    <t>HEURE BLEUE PALAIS</t>
  </si>
  <si>
    <t>PALACIO SOLECIO</t>
  </si>
  <si>
    <t>THE ELSER HOTEL AND RESIDENCES</t>
  </si>
  <si>
    <t>HOTEL LE SIX</t>
  </si>
  <si>
    <t>VELAZQUEZ 45 BY PILLOW</t>
  </si>
  <si>
    <t>CASA GRANDE EXPRESS</t>
  </si>
  <si>
    <t>EUROSTARS HOTEL MADRID GRAN VIA</t>
  </si>
  <si>
    <t>NH LINATE</t>
  </si>
  <si>
    <t>HYATT REGENCY MADRID RESIDENCES</t>
  </si>
  <si>
    <t>OMNI BERKSHIRE PLACE</t>
  </si>
  <si>
    <t>BELLEVUE SYRENE 1820</t>
  </si>
  <si>
    <t>THE WESTIN OSAKA</t>
  </si>
  <si>
    <t>HYATT PLACE HOUSTON NORTH</t>
  </si>
  <si>
    <t>JW MARRIOTT HOTEL MEXICO CITY</t>
  </si>
  <si>
    <t>MANDARIN ORIENTAL RITZ MADRID</t>
  </si>
  <si>
    <t>HOTEL U14 AUTOGRAPH COLLECTION</t>
  </si>
  <si>
    <t>ASCEND COLLECTION HOTEL HAVEN</t>
  </si>
  <si>
    <t>IBIS LISBOA CENTRO LIBERDADE</t>
  </si>
  <si>
    <t>MARRIOTT HOTEL LONDON PARK LANE</t>
  </si>
  <si>
    <t>MERCURE FATIMA</t>
  </si>
  <si>
    <t>THE SQUARE MILANO DUOMO LIF</t>
  </si>
  <si>
    <t>GRAND HOTEL SUISSE MAJESTIC AUTOGRAPH COLLECTION</t>
  </si>
  <si>
    <t>RENAISSANCE SAO PAULO HOTEL</t>
  </si>
  <si>
    <t>IBIS COIMBRA CENTRO</t>
  </si>
  <si>
    <t>MANDARIN ORIENTAL NEW YORK</t>
  </si>
  <si>
    <t>AC HOTELS BY MARRIOTT GUATEMALA CITY</t>
  </si>
  <si>
    <t>IBIS PORTO CENTRO SAO BENTO</t>
  </si>
  <si>
    <t>HASSLER ROMA</t>
  </si>
  <si>
    <t>AC HOTEL SANTA FE</t>
  </si>
  <si>
    <t>COURTYARD PANAMA MULTIPLAZA MALL</t>
  </si>
  <si>
    <t>VILLA D ESTE</t>
  </si>
  <si>
    <t>JW MARRIOTT BUCHAREST GRAND HOTEL</t>
  </si>
  <si>
    <t>IBIS STYLES BUDAPEST CENTER</t>
  </si>
  <si>
    <t>HYATT REGENCY VANCOUVER</t>
  </si>
  <si>
    <t>PORTRAIT FIRENZE - LUNGARNO COLLECTION</t>
  </si>
  <si>
    <t>VILLA REAL HOTEL</t>
  </si>
  <si>
    <t>HOTEL SPADAI</t>
  </si>
  <si>
    <t>RESIDENCE INN SAN JOSE ESCAZU</t>
  </si>
  <si>
    <t>VILLA E PALAZZO AMINTA</t>
  </si>
  <si>
    <t>THE CARLYLE, A ROSEWOOD HOTEL</t>
  </si>
  <si>
    <t>LUXURY COLLECTION HOTEL MARIA CRISTINA</t>
  </si>
  <si>
    <t>HYATT REGENCY JACKSONVILLE RIVERFRONT</t>
  </si>
  <si>
    <t>MARRIOTT PANAMA HOTEL</t>
  </si>
  <si>
    <t>MARRIOTT ARUBA RESORT &amp; STELLARIS CASINO</t>
  </si>
  <si>
    <t>RESIDENCE INN CAPE CANAVERAL COCOA BEACH</t>
  </si>
  <si>
    <t>ALOFT HOUSTON BY THE GALLERIA</t>
  </si>
  <si>
    <t>RESIDENCE INN BY MARRIOTT BERKELEY</t>
  </si>
  <si>
    <t>BENTINX5/P BARRANTES</t>
  </si>
  <si>
    <t>ALZAMORAJUAN PATRICIO</t>
  </si>
  <si>
    <t>SCHWARTZMAN MAYO/JACQUES</t>
  </si>
  <si>
    <t>FERREYROS/MERY</t>
  </si>
  <si>
    <t>ALVAREZ CALDERON/RAFAEL</t>
  </si>
  <si>
    <t>ARRIETA/SUSANA</t>
  </si>
  <si>
    <t>VIZQUERRA/JOSE</t>
  </si>
  <si>
    <t>ALVAREZCALDERON/RAFAEL</t>
  </si>
  <si>
    <t>DE-LA-PIEDRA/DIEGO</t>
  </si>
  <si>
    <t>ROLANDO AMES/COBIAN</t>
  </si>
  <si>
    <t>CAMBANA ROSAS/ADELA</t>
  </si>
  <si>
    <t>SALINAS JOEL</t>
  </si>
  <si>
    <t>GRUNBERG/MARIA TERESA</t>
  </si>
  <si>
    <t>GRUENBERG/CLAUDINE</t>
  </si>
  <si>
    <t>GEREDA/EDGARDO/MR</t>
  </si>
  <si>
    <t>ROSELL/GONZALO/MR</t>
  </si>
  <si>
    <t>TICONA/HECTOR</t>
  </si>
  <si>
    <t>PLEVISANI/HUGO/MR</t>
  </si>
  <si>
    <t>RIZO-PATRON/CARLOS/M</t>
  </si>
  <si>
    <t>PLEVISANI/HUGO</t>
  </si>
  <si>
    <t>CARRANZA/MARIA DEL P</t>
  </si>
  <si>
    <t>RIZO PATRON GUSTAVO</t>
  </si>
  <si>
    <t>MR MOSI/ALBA</t>
  </si>
  <si>
    <t>ALVAREZ/URSULA/MS</t>
  </si>
  <si>
    <t>MR MORALES/ANGELA</t>
  </si>
  <si>
    <t>AGUSTINI/JORGE/SR</t>
  </si>
  <si>
    <t>DUPUY JOSE</t>
  </si>
  <si>
    <t>DEPALACIOS/MIRIAM</t>
  </si>
  <si>
    <t>COGORNO/ALBA</t>
  </si>
  <si>
    <t>PONCE/ALEJANDRA/SRTA</t>
  </si>
  <si>
    <t>CHUJOY/NICOLE/MS</t>
  </si>
  <si>
    <t>GARCIA/JOSE ALONSO</t>
  </si>
  <si>
    <t>SALAZAR</t>
  </si>
  <si>
    <t>BELMONT/DE</t>
  </si>
  <si>
    <t>ZAPATA/AUGUSTO/MR</t>
  </si>
  <si>
    <t>VEGA/KARLA</t>
  </si>
  <si>
    <t>CALDERON</t>
  </si>
  <si>
    <t>ALVAREZPENA/URSULA E</t>
  </si>
  <si>
    <t>MR MULANOVICH/GISELLE</t>
  </si>
  <si>
    <t>SOTO/FRANZ ABEL</t>
  </si>
  <si>
    <t>LETTS COLMENARES DE DE ROMA A/IRENE FL</t>
  </si>
  <si>
    <t>AZANEDO JOEL</t>
  </si>
  <si>
    <t>RINCON FERNANDO</t>
  </si>
  <si>
    <t>TOVAR/RODRIGO</t>
  </si>
  <si>
    <t>LUNA/ITALA</t>
  </si>
  <si>
    <t>BRAZZINI VISCONTI/ALFONSO</t>
  </si>
  <si>
    <t>RIBAUDO/JUAN</t>
  </si>
  <si>
    <t>HAAKER/JUAN</t>
  </si>
  <si>
    <t>GLIKSMAN/ALEX/SR</t>
  </si>
  <si>
    <t>GLIKSMAN/DANIA/SRA</t>
  </si>
  <si>
    <t>DELAPIEDRA/DIEGO</t>
  </si>
  <si>
    <t>BACA/EDUARDO</t>
  </si>
  <si>
    <t>MASIAS/MANUEL</t>
  </si>
  <si>
    <t>MASIAS/VASCO</t>
  </si>
  <si>
    <t>VEGA/KARLA/MR</t>
  </si>
  <si>
    <t>BUTRICA/NICHOLAS</t>
  </si>
  <si>
    <t>BRIGNETI LAURA</t>
  </si>
  <si>
    <t>GIHA JUAN PABLO</t>
  </si>
  <si>
    <t>BUTRICA/NICOLAS/MR</t>
  </si>
  <si>
    <t>REANO/FERNANDO/MR</t>
  </si>
  <si>
    <t>RAKE/DIANA</t>
  </si>
  <si>
    <t>MARUY NORDLANDER CAMILO/CAMILO</t>
  </si>
  <si>
    <t>ZAVALA/ABRAHAM/MR</t>
  </si>
  <si>
    <t>TIRADO GARRIDO LECCA/JOSE MIGUEL</t>
  </si>
  <si>
    <t>18163/10065</t>
  </si>
  <si>
    <t>763417602</t>
  </si>
  <si>
    <t>763401453</t>
  </si>
  <si>
    <t>10543780_23GDS10502022444</t>
  </si>
  <si>
    <t>8069648</t>
  </si>
  <si>
    <t>22931SE009211</t>
  </si>
  <si>
    <t>8598SE002458</t>
  </si>
  <si>
    <t>34132150</t>
  </si>
  <si>
    <t>34469905</t>
  </si>
  <si>
    <t>279890873</t>
  </si>
  <si>
    <t>217213</t>
  </si>
  <si>
    <t>217214</t>
  </si>
  <si>
    <t>29429564326</t>
  </si>
  <si>
    <t>09429562704</t>
  </si>
  <si>
    <t>4198935638</t>
  </si>
  <si>
    <t>849170950</t>
  </si>
  <si>
    <t>45839453</t>
  </si>
  <si>
    <t>34152756</t>
  </si>
  <si>
    <t>5486SE009712</t>
  </si>
  <si>
    <t>34574587</t>
  </si>
  <si>
    <t>5707SE059721</t>
  </si>
  <si>
    <t>11451098</t>
  </si>
  <si>
    <t>11451097</t>
  </si>
  <si>
    <t>55916SE015023</t>
  </si>
  <si>
    <t>55916SE015024</t>
  </si>
  <si>
    <t>296387445</t>
  </si>
  <si>
    <t>95623402</t>
  </si>
  <si>
    <t>95760146</t>
  </si>
  <si>
    <t>36877005</t>
  </si>
  <si>
    <t>87055481</t>
  </si>
  <si>
    <t>102533</t>
  </si>
  <si>
    <t>31099566-1</t>
  </si>
  <si>
    <t>98475805</t>
  </si>
  <si>
    <t>CFNY003690</t>
  </si>
  <si>
    <t>98483681</t>
  </si>
  <si>
    <t>35617SE081337</t>
  </si>
  <si>
    <t>3137YD6504</t>
  </si>
  <si>
    <t>74298334</t>
  </si>
  <si>
    <t>3137YD6502</t>
  </si>
  <si>
    <t>89778112</t>
  </si>
  <si>
    <t>B1F4YDB508</t>
  </si>
  <si>
    <t>B1F4YDB510</t>
  </si>
  <si>
    <t>1218SE009289</t>
  </si>
  <si>
    <t>77284844</t>
  </si>
  <si>
    <t>77291819</t>
  </si>
  <si>
    <t>77546479</t>
  </si>
  <si>
    <t>1672YDC508</t>
  </si>
  <si>
    <t>1672YDC510</t>
  </si>
  <si>
    <t>38772916-1</t>
  </si>
  <si>
    <t>86667087</t>
  </si>
  <si>
    <t>86685788</t>
  </si>
  <si>
    <t>76708165</t>
  </si>
  <si>
    <t>41256060</t>
  </si>
  <si>
    <t>46501917</t>
  </si>
  <si>
    <t>73447422</t>
  </si>
  <si>
    <t>73442474</t>
  </si>
  <si>
    <t>70495490</t>
  </si>
  <si>
    <t>3344YDE502</t>
  </si>
  <si>
    <t>3344YDE504</t>
  </si>
  <si>
    <t>6827SE058208</t>
  </si>
  <si>
    <t>6827SE057121</t>
  </si>
  <si>
    <t>85565204</t>
  </si>
  <si>
    <t>98547601</t>
  </si>
  <si>
    <t>6789SE074194</t>
  </si>
  <si>
    <t>6789SE072480</t>
  </si>
  <si>
    <t>95045132</t>
  </si>
  <si>
    <t>235374438</t>
  </si>
  <si>
    <t>87819576</t>
  </si>
  <si>
    <t>68251287-1</t>
  </si>
  <si>
    <t>10952465-1</t>
  </si>
  <si>
    <t>2997YDM514</t>
  </si>
  <si>
    <t>46745937</t>
  </si>
  <si>
    <t>6186203</t>
  </si>
  <si>
    <t>40658SE001975</t>
  </si>
  <si>
    <t>40658SE001976</t>
  </si>
  <si>
    <t>869364674</t>
  </si>
  <si>
    <t>240683684</t>
  </si>
  <si>
    <t>8513SE000644</t>
  </si>
  <si>
    <t>74609052</t>
  </si>
  <si>
    <t>6799SE024285</t>
  </si>
  <si>
    <t>11380425</t>
  </si>
  <si>
    <t>89791928</t>
  </si>
  <si>
    <t>84992749</t>
  </si>
  <si>
    <t>85016955</t>
  </si>
  <si>
    <t>97823565</t>
  </si>
  <si>
    <t>97882546</t>
  </si>
  <si>
    <t>102317304</t>
  </si>
  <si>
    <t>102317305</t>
  </si>
  <si>
    <t>94338049</t>
  </si>
  <si>
    <t>71688678</t>
  </si>
  <si>
    <t>71772569</t>
  </si>
  <si>
    <t>95835180</t>
  </si>
  <si>
    <t>1218SE010272</t>
  </si>
  <si>
    <t>1218SE010273</t>
  </si>
  <si>
    <t>95920989</t>
  </si>
  <si>
    <t>95920990</t>
  </si>
  <si>
    <t>80603625</t>
  </si>
  <si>
    <t>87133715</t>
  </si>
  <si>
    <t>87133730</t>
  </si>
  <si>
    <t>196760246</t>
  </si>
  <si>
    <t>222020002</t>
  </si>
  <si>
    <t>73441082</t>
  </si>
  <si>
    <t>240066279</t>
  </si>
  <si>
    <t>217559562</t>
  </si>
  <si>
    <t>217623185</t>
  </si>
  <si>
    <t>PAMPLONA</t>
  </si>
  <si>
    <t>ESSAOUIRA</t>
  </si>
  <si>
    <t>MIAMI FL 33132</t>
  </si>
  <si>
    <t>LA PAZ BO 1132</t>
  </si>
  <si>
    <t>PESCHIERA BORROMEO</t>
  </si>
  <si>
    <t>SORRENTO</t>
  </si>
  <si>
    <t>OSAKA</t>
  </si>
  <si>
    <t>HOUSTON</t>
  </si>
  <si>
    <t>HELSINKI</t>
  </si>
  <si>
    <t>FATIMA</t>
  </si>
  <si>
    <t>MONTREUX</t>
  </si>
  <si>
    <t>CERNOBBIO IT 22012</t>
  </si>
  <si>
    <t>BUCHAREST</t>
  </si>
  <si>
    <t>VANCOUVER</t>
  </si>
  <si>
    <t>FLORENCIA</t>
  </si>
  <si>
    <t>STRESA , LAKE MAGGIORE</t>
  </si>
  <si>
    <t>JACKSONVILLE</t>
  </si>
  <si>
    <t>CAPE CANAVERAL</t>
  </si>
  <si>
    <t>BERKELEY</t>
  </si>
  <si>
    <t>MAD</t>
  </si>
  <si>
    <t>TOTAL FACTURAR PERIODO MAYO</t>
  </si>
  <si>
    <t>PORTRAIT MILANO</t>
  </si>
  <si>
    <t>05FEB/09FEB</t>
  </si>
  <si>
    <t>EUR5200.00</t>
  </si>
  <si>
    <t>HOTEL BAGLIONI LONDON</t>
  </si>
  <si>
    <t>05APR/08APR</t>
  </si>
  <si>
    <t>GBP2.538,40</t>
  </si>
  <si>
    <t>MANDARIN ORIENTAL MADRID</t>
  </si>
  <si>
    <t>03APR/08APR</t>
  </si>
  <si>
    <t>EUR4800,00</t>
  </si>
  <si>
    <t>18APR/25APR</t>
  </si>
  <si>
    <t>EUR 9,570.00</t>
  </si>
  <si>
    <t>MAYO/DANIEL</t>
  </si>
  <si>
    <t>HOTEL BELLAGIO</t>
  </si>
  <si>
    <t>21MAY/25MAY</t>
  </si>
  <si>
    <t>$951.25</t>
  </si>
  <si>
    <t>MAYOR/JACQUES</t>
  </si>
  <si>
    <t>VELASCO/GABRIEL</t>
  </si>
  <si>
    <t>$1,007.50</t>
  </si>
  <si>
    <t>FRIDMAN/PAUL</t>
  </si>
  <si>
    <t>MAYO/NISSIM</t>
  </si>
  <si>
    <t>SE PAGO 12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</si>
</sst>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rgb="FF000000"/>
      <name val="Helvetica-Bold"/>
    </font>
    <font>
      <b/>
      <sz val="10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7" applyNumberFormat="0" applyAlignment="0" applyProtection="0"/>
    <xf numFmtId="0" fontId="15" fillId="8" borderId="8" applyNumberFormat="0" applyAlignment="0" applyProtection="0"/>
    <xf numFmtId="0" fontId="16" fillId="8" borderId="7" applyNumberForma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1" fillId="3" borderId="1" xfId="1" applyFill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Alignment="1">
      <alignment horizontal="center" vertical="center" wrapText="1"/>
    </xf>
    <xf numFmtId="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3" xfId="0" applyNumberFormat="1" applyFont="1" applyBorder="1"/>
    <xf numFmtId="14" fontId="21" fillId="0" borderId="0" xfId="0" applyNumberFormat="1" applyFont="1" applyAlignment="1">
      <alignment horizontal="center" vertical="top"/>
    </xf>
    <xf numFmtId="4" fontId="4" fillId="0" borderId="0" xfId="0" applyNumberFormat="1" applyFont="1"/>
    <xf numFmtId="14" fontId="5" fillId="0" borderId="0" xfId="0" applyNumberFormat="1" applyFont="1" applyAlignment="1">
      <alignment horizontal="right"/>
    </xf>
    <xf numFmtId="0" fontId="0" fillId="0" borderId="0" xfId="0" applyBorder="1"/>
    <xf numFmtId="14" fontId="5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0" xfId="0" applyNumberFormat="1" applyAlignment="1"/>
    <xf numFmtId="0" fontId="5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4" fontId="0" fillId="0" borderId="0" xfId="0" applyNumberFormat="1" applyBorder="1"/>
    <xf numFmtId="14" fontId="0" fillId="0" borderId="0" xfId="0" applyNumberFormat="1"/>
    <xf numFmtId="0" fontId="0" fillId="0" borderId="3" xfId="0" applyBorder="1"/>
    <xf numFmtId="4" fontId="0" fillId="0" borderId="3" xfId="0" applyNumberFormat="1" applyBorder="1"/>
    <xf numFmtId="0" fontId="4" fillId="0" borderId="0" xfId="0" applyFont="1" applyAlignment="1">
      <alignment horizontal="left"/>
    </xf>
    <xf numFmtId="0" fontId="1" fillId="3" borderId="1" xfId="1" applyFill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right"/>
    </xf>
    <xf numFmtId="4" fontId="22" fillId="0" borderId="0" xfId="0" applyNumberFormat="1" applyFont="1" applyAlignment="1">
      <alignment horizontal="right"/>
    </xf>
    <xf numFmtId="4" fontId="0" fillId="0" borderId="12" xfId="0" applyNumberFormat="1" applyBorder="1"/>
    <xf numFmtId="0" fontId="0" fillId="0" borderId="0" xfId="0" applyAlignment="1">
      <alignment vertical="center"/>
    </xf>
    <xf numFmtId="0" fontId="0" fillId="0" borderId="0" xfId="0" applyAlignment="1"/>
    <xf numFmtId="0" fontId="23" fillId="0" borderId="0" xfId="0" applyFont="1" applyBorder="1" applyAlignment="1"/>
    <xf numFmtId="0" fontId="23" fillId="0" borderId="0" xfId="0" applyFont="1" applyBorder="1" applyAlignment="1">
      <alignment horizontal="left"/>
    </xf>
    <xf numFmtId="0" fontId="24" fillId="0" borderId="14" xfId="0" applyFont="1" applyBorder="1" applyAlignment="1"/>
    <xf numFmtId="0" fontId="24" fillId="0" borderId="14" xfId="0" applyFont="1" applyBorder="1" applyAlignment="1">
      <alignment horizontal="left"/>
    </xf>
    <xf numFmtId="0" fontId="25" fillId="34" borderId="13" xfId="0" applyFont="1" applyFill="1" applyBorder="1" applyAlignment="1">
      <alignment vertical="center"/>
    </xf>
    <xf numFmtId="0" fontId="25" fillId="34" borderId="14" xfId="0" applyFont="1" applyFill="1" applyBorder="1" applyAlignment="1">
      <alignment vertical="center"/>
    </xf>
    <xf numFmtId="0" fontId="25" fillId="34" borderId="15" xfId="0" applyFont="1" applyFill="1" applyBorder="1" applyAlignment="1">
      <alignment vertical="center"/>
    </xf>
    <xf numFmtId="0" fontId="24" fillId="0" borderId="0" xfId="0" applyFont="1" applyBorder="1"/>
    <xf numFmtId="0" fontId="25" fillId="34" borderId="16" xfId="0" applyFont="1" applyFill="1" applyBorder="1" applyAlignment="1">
      <alignment vertical="center"/>
    </xf>
    <xf numFmtId="0" fontId="25" fillId="34" borderId="17" xfId="0" applyFont="1" applyFill="1" applyBorder="1" applyAlignment="1">
      <alignment vertical="center"/>
    </xf>
    <xf numFmtId="0" fontId="25" fillId="34" borderId="17" xfId="0" applyFont="1" applyFill="1" applyBorder="1" applyAlignment="1">
      <alignment horizontal="left" vertical="center"/>
    </xf>
    <xf numFmtId="0" fontId="25" fillId="34" borderId="18" xfId="0" applyFont="1" applyFill="1" applyBorder="1" applyAlignment="1">
      <alignment vertical="center"/>
    </xf>
    <xf numFmtId="0" fontId="24" fillId="0" borderId="0" xfId="0" applyFont="1"/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6" fillId="0" borderId="14" xfId="0" applyFont="1" applyFill="1" applyBorder="1" applyAlignment="1">
      <alignment vertical="center"/>
    </xf>
    <xf numFmtId="0" fontId="24" fillId="0" borderId="15" xfId="0" applyFont="1" applyBorder="1"/>
    <xf numFmtId="0" fontId="24" fillId="0" borderId="14" xfId="0" applyFont="1" applyBorder="1"/>
    <xf numFmtId="14" fontId="24" fillId="0" borderId="15" xfId="0" applyNumberFormat="1" applyFont="1" applyBorder="1"/>
    <xf numFmtId="0" fontId="25" fillId="34" borderId="19" xfId="0" applyFont="1" applyFill="1" applyBorder="1" applyAlignment="1">
      <alignment vertical="center"/>
    </xf>
    <xf numFmtId="0" fontId="25" fillId="34" borderId="0" xfId="0" applyFont="1" applyFill="1" applyBorder="1" applyAlignment="1">
      <alignment vertical="center"/>
    </xf>
    <xf numFmtId="0" fontId="25" fillId="34" borderId="0" xfId="0" applyFont="1" applyFill="1" applyBorder="1" applyAlignment="1">
      <alignment horizontal="left" vertical="center"/>
    </xf>
    <xf numFmtId="0" fontId="25" fillId="34" borderId="20" xfId="0" applyFont="1" applyFill="1" applyBorder="1" applyAlignment="1">
      <alignment vertical="center"/>
    </xf>
    <xf numFmtId="0" fontId="27" fillId="35" borderId="14" xfId="0" applyFont="1" applyFill="1" applyBorder="1" applyAlignment="1">
      <alignment vertical="center"/>
    </xf>
    <xf numFmtId="4" fontId="5" fillId="0" borderId="12" xfId="0" applyNumberFormat="1" applyFont="1" applyBorder="1"/>
    <xf numFmtId="4" fontId="4" fillId="34" borderId="0" xfId="0" applyNumberFormat="1" applyFont="1" applyFill="1"/>
    <xf numFmtId="0" fontId="1" fillId="3" borderId="1" xfId="1" applyFill="1" applyAlignment="1">
      <alignment horizontal="center" vertical="center" wrapText="1"/>
    </xf>
    <xf numFmtId="0" fontId="0" fillId="34" borderId="0" xfId="0" applyFill="1"/>
    <xf numFmtId="0" fontId="28" fillId="0" borderId="0" xfId="0" applyFont="1"/>
    <xf numFmtId="0" fontId="1" fillId="3" borderId="1" xfId="1" applyFill="1" applyAlignment="1">
      <alignment horizontal="center" vertical="center" wrapText="1"/>
    </xf>
    <xf numFmtId="0" fontId="0" fillId="0" borderId="13" xfId="0" applyBorder="1"/>
    <xf numFmtId="0" fontId="5" fillId="0" borderId="14" xfId="0" applyFont="1" applyBorder="1" applyAlignment="1">
      <alignment horizontal="center"/>
    </xf>
    <xf numFmtId="0" fontId="5" fillId="0" borderId="14" xfId="0" applyFont="1" applyBorder="1"/>
    <xf numFmtId="0" fontId="0" fillId="0" borderId="14" xfId="0" applyBorder="1" applyAlignment="1">
      <alignment horizontal="center"/>
    </xf>
    <xf numFmtId="4" fontId="0" fillId="0" borderId="14" xfId="0" applyNumberFormat="1" applyBorder="1"/>
    <xf numFmtId="0" fontId="0" fillId="0" borderId="14" xfId="0" applyBorder="1"/>
    <xf numFmtId="14" fontId="5" fillId="0" borderId="14" xfId="0" applyNumberFormat="1" applyFont="1" applyBorder="1" applyAlignment="1">
      <alignment horizontal="right"/>
    </xf>
    <xf numFmtId="0" fontId="0" fillId="0" borderId="14" xfId="0" applyFill="1" applyBorder="1"/>
    <xf numFmtId="4" fontId="5" fillId="0" borderId="14" xfId="0" applyNumberFormat="1" applyFont="1" applyBorder="1"/>
    <xf numFmtId="4" fontId="0" fillId="0" borderId="15" xfId="0" applyNumberFormat="1" applyBorder="1"/>
    <xf numFmtId="4" fontId="29" fillId="0" borderId="0" xfId="0" applyNumberFormat="1" applyFont="1"/>
    <xf numFmtId="14" fontId="0" fillId="0" borderId="0" xfId="0" applyNumberFormat="1" applyFill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/>
    <xf numFmtId="0" fontId="0" fillId="0" borderId="0" xfId="0" applyFont="1" applyBorder="1"/>
    <xf numFmtId="14" fontId="0" fillId="34" borderId="0" xfId="0" applyNumberFormat="1" applyFill="1"/>
    <xf numFmtId="14" fontId="0" fillId="0" borderId="15" xfId="0" applyNumberFormat="1" applyBorder="1"/>
    <xf numFmtId="164" fontId="0" fillId="0" borderId="0" xfId="0" applyNumberFormat="1"/>
    <xf numFmtId="0" fontId="0" fillId="36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31" fillId="0" borderId="0" xfId="0" applyFont="1" applyAlignment="1">
      <alignment vertical="center"/>
    </xf>
    <xf numFmtId="0" fontId="30" fillId="34" borderId="21" xfId="0" applyFont="1" applyFill="1" applyBorder="1" applyAlignment="1">
      <alignment horizontal="center" vertical="center"/>
    </xf>
    <xf numFmtId="0" fontId="30" fillId="34" borderId="22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0" fillId="34" borderId="23" xfId="0" applyFont="1" applyFill="1" applyBorder="1" applyAlignment="1">
      <alignment horizontal="center" vertical="center"/>
    </xf>
    <xf numFmtId="0" fontId="30" fillId="34" borderId="24" xfId="0" applyFont="1" applyFill="1" applyBorder="1" applyAlignment="1">
      <alignment horizontal="center" vertical="center"/>
    </xf>
    <xf numFmtId="0" fontId="32" fillId="35" borderId="23" xfId="0" applyFont="1" applyFill="1" applyBorder="1" applyAlignment="1">
      <alignment horizontal="center" vertical="center"/>
    </xf>
    <xf numFmtId="0" fontId="32" fillId="35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3" borderId="1" xfId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5" builtinId="10" customBuiltin="1"/>
    <cellStyle name="Salida" xfId="11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E773"/>
  <sheetViews>
    <sheetView tabSelected="1" topLeftCell="J1" zoomScale="95" zoomScaleNormal="95" workbookViewId="0">
      <pane ySplit="3" topLeftCell="A389" activePane="bottomLeft" state="frozen"/>
      <selection pane="bottomLeft" activeCell="V402" sqref="V402"/>
    </sheetView>
  </sheetViews>
  <sheetFormatPr baseColWidth="10" defaultRowHeight="14.4"/>
  <cols>
    <col min="1" max="1" width="12.109375" customWidth="1"/>
    <col min="2" max="2" width="15.109375" style="4" customWidth="1"/>
    <col min="3" max="3" width="20.109375" customWidth="1"/>
    <col min="4" max="4" width="15.109375" style="4" customWidth="1"/>
    <col min="5" max="5" width="15.109375" style="5" customWidth="1"/>
    <col min="6" max="6" width="13.6640625" style="4" bestFit="1" customWidth="1"/>
    <col min="7" max="7" width="21.44140625" customWidth="1"/>
    <col min="8" max="8" width="23.88671875" customWidth="1"/>
    <col min="9" max="9" width="27.109375" customWidth="1"/>
    <col min="10" max="10" width="20" customWidth="1"/>
    <col min="11" max="11" width="14.88671875" customWidth="1"/>
    <col min="12" max="12" width="15.33203125" style="4" customWidth="1"/>
    <col min="13" max="13" width="14.88671875" style="4" customWidth="1"/>
    <col min="14" max="14" width="9.33203125" style="4" customWidth="1"/>
    <col min="15" max="15" width="11.88671875" customWidth="1"/>
    <col min="16" max="16" width="15.109375" customWidth="1"/>
    <col min="17" max="17" width="9.88671875" customWidth="1"/>
    <col min="18" max="18" width="11.88671875" customWidth="1"/>
    <col min="19" max="19" width="17.33203125" customWidth="1"/>
    <col min="20" max="20" width="11.33203125" customWidth="1"/>
    <col min="21" max="21" width="12" customWidth="1"/>
    <col min="22" max="22" width="12.88671875" customWidth="1"/>
    <col min="23" max="23" width="17.33203125" style="4" bestFit="1" customWidth="1"/>
    <col min="24" max="24" width="9.88671875" bestFit="1" customWidth="1"/>
    <col min="25" max="25" width="19.33203125" customWidth="1"/>
    <col min="26" max="26" width="9.33203125" bestFit="1" customWidth="1"/>
    <col min="27" max="27" width="11" bestFit="1" customWidth="1"/>
  </cols>
  <sheetData>
    <row r="1" spans="1:31" s="1" customFormat="1" ht="21.6" thickBot="1">
      <c r="A1" s="99" t="s">
        <v>231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</row>
    <row r="2" spans="1:31" ht="15.6" thickTop="1" thickBot="1">
      <c r="X2" s="100" t="s">
        <v>24</v>
      </c>
      <c r="Y2" s="100"/>
      <c r="Z2" s="3"/>
      <c r="AA2" s="3"/>
    </row>
    <row r="3" spans="1:31" ht="30.75" customHeight="1" thickTop="1" thickBot="1">
      <c r="A3" s="2" t="s">
        <v>0</v>
      </c>
      <c r="B3" s="2" t="s">
        <v>14</v>
      </c>
      <c r="C3" s="2" t="s">
        <v>2</v>
      </c>
      <c r="D3" s="2" t="s">
        <v>3</v>
      </c>
      <c r="E3" s="6" t="s">
        <v>25</v>
      </c>
      <c r="F3" s="2" t="s">
        <v>15</v>
      </c>
      <c r="G3" s="2" t="s">
        <v>1656</v>
      </c>
      <c r="H3" s="2" t="s">
        <v>19</v>
      </c>
      <c r="I3" s="2" t="s">
        <v>5</v>
      </c>
      <c r="J3" s="2" t="s">
        <v>20</v>
      </c>
      <c r="K3" s="2" t="s">
        <v>21</v>
      </c>
      <c r="L3" s="2" t="s">
        <v>6</v>
      </c>
      <c r="M3" s="2" t="s">
        <v>84</v>
      </c>
      <c r="N3" s="2" t="s">
        <v>7</v>
      </c>
      <c r="O3" s="2" t="s">
        <v>8</v>
      </c>
      <c r="P3" s="2" t="s">
        <v>22</v>
      </c>
      <c r="Q3" s="2"/>
      <c r="R3" s="2" t="s">
        <v>9</v>
      </c>
      <c r="S3" s="2" t="s">
        <v>10</v>
      </c>
      <c r="T3" s="2" t="s">
        <v>16</v>
      </c>
      <c r="U3" s="2" t="s">
        <v>11</v>
      </c>
      <c r="V3" s="2" t="s">
        <v>12</v>
      </c>
      <c r="W3" s="2" t="s">
        <v>17</v>
      </c>
      <c r="X3" s="2" t="s">
        <v>23</v>
      </c>
      <c r="Y3" s="2" t="s">
        <v>13</v>
      </c>
      <c r="Z3" s="2" t="s">
        <v>14</v>
      </c>
      <c r="AA3" s="2" t="s">
        <v>4</v>
      </c>
    </row>
    <row r="4" spans="1:31" ht="15" thickTop="1"/>
    <row r="5" spans="1:31">
      <c r="B5" s="9" t="s">
        <v>230</v>
      </c>
      <c r="C5" s="8" t="s">
        <v>229</v>
      </c>
      <c r="D5" s="4" t="s">
        <v>31</v>
      </c>
      <c r="G5">
        <v>16573911</v>
      </c>
      <c r="H5" t="s">
        <v>116</v>
      </c>
      <c r="I5" t="s">
        <v>117</v>
      </c>
      <c r="J5">
        <v>3408157149</v>
      </c>
      <c r="L5" s="13" t="s">
        <v>114</v>
      </c>
      <c r="M5" s="13" t="s">
        <v>115</v>
      </c>
      <c r="N5"/>
      <c r="P5" s="18">
        <f>59.1</f>
        <v>59.1</v>
      </c>
      <c r="Q5" s="7">
        <f>+P5/$P$61</f>
        <v>5.5919203846787049E-3</v>
      </c>
      <c r="R5" s="7">
        <f>75.43*Q5</f>
        <v>0.42179855461631477</v>
      </c>
      <c r="S5" s="7">
        <f>110*Q5</f>
        <v>0.61511124231465752</v>
      </c>
      <c r="T5" s="7">
        <f t="shared" ref="T5:T60" si="0">+P5-R5-S5</f>
        <v>58.063090203069031</v>
      </c>
      <c r="U5" s="7">
        <f>25*Q5</f>
        <v>0.13979800961696762</v>
      </c>
      <c r="V5" s="7">
        <f t="shared" ref="V5:V60" si="1">+T5-U5</f>
        <v>57.923292193452063</v>
      </c>
    </row>
    <row r="6" spans="1:31">
      <c r="B6" s="9" t="s">
        <v>230</v>
      </c>
      <c r="C6" s="8" t="s">
        <v>229</v>
      </c>
      <c r="D6" s="4" t="s">
        <v>31</v>
      </c>
      <c r="G6">
        <v>16573911</v>
      </c>
      <c r="H6" t="s">
        <v>116</v>
      </c>
      <c r="I6" t="s">
        <v>117</v>
      </c>
      <c r="J6">
        <v>3414830746</v>
      </c>
      <c r="L6" s="13" t="s">
        <v>114</v>
      </c>
      <c r="M6" s="13" t="s">
        <v>118</v>
      </c>
      <c r="N6"/>
      <c r="P6" s="18">
        <f>31.2</f>
        <v>31.2</v>
      </c>
      <c r="Q6" s="7">
        <f t="shared" ref="Q6:Q59" si="2">+P6/$P$61</f>
        <v>2.9520797969877425E-3</v>
      </c>
      <c r="R6" s="7">
        <f t="shared" ref="R6:R60" si="3">75.43*Q6</f>
        <v>0.22267537908678545</v>
      </c>
      <c r="S6" s="7">
        <f t="shared" ref="S6:S60" si="4">110*Q6</f>
        <v>0.32472877766865166</v>
      </c>
      <c r="T6" s="7">
        <f t="shared" si="0"/>
        <v>30.652595843244562</v>
      </c>
      <c r="U6" s="7">
        <f t="shared" ref="U6:U60" si="5">25*Q6</f>
        <v>7.3801994924693567E-2</v>
      </c>
      <c r="V6" s="7">
        <f t="shared" si="1"/>
        <v>30.578793848319869</v>
      </c>
    </row>
    <row r="7" spans="1:31">
      <c r="B7" s="9" t="s">
        <v>230</v>
      </c>
      <c r="C7" s="8" t="s">
        <v>229</v>
      </c>
      <c r="D7" s="4" t="s">
        <v>31</v>
      </c>
      <c r="G7">
        <v>16580523</v>
      </c>
      <c r="H7" t="s">
        <v>119</v>
      </c>
      <c r="I7" t="s">
        <v>120</v>
      </c>
      <c r="J7">
        <v>63666232</v>
      </c>
      <c r="L7" s="13">
        <v>45208</v>
      </c>
      <c r="M7" s="13" t="s">
        <v>47</v>
      </c>
      <c r="P7" s="18">
        <v>91.41</v>
      </c>
      <c r="Q7" s="7">
        <f t="shared" si="2"/>
        <v>8.6490260975208184E-3</v>
      </c>
      <c r="R7" s="7">
        <f t="shared" si="3"/>
        <v>0.65239603853599537</v>
      </c>
      <c r="S7" s="7">
        <f t="shared" si="4"/>
        <v>0.95139287072729006</v>
      </c>
      <c r="T7" s="7">
        <f t="shared" si="0"/>
        <v>89.80621109073671</v>
      </c>
      <c r="U7" s="7">
        <f t="shared" si="5"/>
        <v>0.21622565243802047</v>
      </c>
      <c r="V7" s="7">
        <f t="shared" si="1"/>
        <v>89.589985438298683</v>
      </c>
    </row>
    <row r="8" spans="1:31">
      <c r="B8" s="9" t="s">
        <v>230</v>
      </c>
      <c r="C8" s="8" t="s">
        <v>229</v>
      </c>
      <c r="D8" s="4" t="s">
        <v>31</v>
      </c>
      <c r="G8">
        <v>16587964</v>
      </c>
      <c r="H8" t="s">
        <v>121</v>
      </c>
      <c r="I8" t="s">
        <v>122</v>
      </c>
      <c r="L8" s="13">
        <v>44965</v>
      </c>
      <c r="M8" s="13">
        <v>45207</v>
      </c>
      <c r="P8" s="18">
        <v>1200.78</v>
      </c>
      <c r="Q8" s="7">
        <f t="shared" si="2"/>
        <v>0.11361533264829941</v>
      </c>
      <c r="R8" s="7">
        <f t="shared" si="3"/>
        <v>8.5700045416612252</v>
      </c>
      <c r="S8" s="7">
        <f t="shared" si="4"/>
        <v>12.497686591312936</v>
      </c>
      <c r="T8" s="7">
        <f t="shared" si="0"/>
        <v>1179.7123088670257</v>
      </c>
      <c r="U8" s="7">
        <f t="shared" si="5"/>
        <v>2.8403833162074852</v>
      </c>
      <c r="V8" s="7">
        <f t="shared" si="1"/>
        <v>1176.8719255508183</v>
      </c>
    </row>
    <row r="9" spans="1:31">
      <c r="B9" s="9" t="s">
        <v>230</v>
      </c>
      <c r="C9" s="8" t="s">
        <v>229</v>
      </c>
      <c r="D9" s="4" t="s">
        <v>31</v>
      </c>
      <c r="G9">
        <v>16587964</v>
      </c>
      <c r="H9" t="s">
        <v>121</v>
      </c>
      <c r="I9" t="s">
        <v>122</v>
      </c>
      <c r="L9" s="13">
        <v>45268</v>
      </c>
      <c r="M9" s="13" t="s">
        <v>123</v>
      </c>
      <c r="P9" s="18">
        <v>195.48</v>
      </c>
      <c r="Q9" s="7">
        <f t="shared" si="2"/>
        <v>1.8495915343434741E-2</v>
      </c>
      <c r="R9" s="7">
        <f t="shared" si="3"/>
        <v>1.3951468943552827</v>
      </c>
      <c r="S9" s="7">
        <f t="shared" si="4"/>
        <v>2.0345506877778217</v>
      </c>
      <c r="T9" s="7">
        <f t="shared" si="0"/>
        <v>192.05030241786687</v>
      </c>
      <c r="U9" s="7">
        <f t="shared" si="5"/>
        <v>0.46239788358586853</v>
      </c>
      <c r="V9" s="7">
        <f t="shared" si="1"/>
        <v>191.58790453428099</v>
      </c>
    </row>
    <row r="10" spans="1:31">
      <c r="B10" s="9" t="s">
        <v>230</v>
      </c>
      <c r="C10" s="8" t="s">
        <v>229</v>
      </c>
      <c r="D10" s="4" t="s">
        <v>31</v>
      </c>
      <c r="G10">
        <v>16587964</v>
      </c>
      <c r="H10" t="s">
        <v>119</v>
      </c>
      <c r="I10" t="s">
        <v>120</v>
      </c>
      <c r="J10">
        <v>63781173</v>
      </c>
      <c r="L10" s="13" t="s">
        <v>124</v>
      </c>
      <c r="M10" s="13" t="s">
        <v>125</v>
      </c>
      <c r="P10" s="18">
        <v>30.97</v>
      </c>
      <c r="Q10" s="7">
        <f t="shared" si="2"/>
        <v>2.9303176702791794E-3</v>
      </c>
      <c r="R10" s="7">
        <f t="shared" si="3"/>
        <v>0.22103386186915852</v>
      </c>
      <c r="S10" s="7">
        <f t="shared" si="4"/>
        <v>0.32233494373070976</v>
      </c>
      <c r="T10" s="7">
        <f t="shared" si="0"/>
        <v>30.42663119440013</v>
      </c>
      <c r="U10" s="7">
        <f t="shared" si="5"/>
        <v>7.3257941756979486E-2</v>
      </c>
      <c r="V10" s="7">
        <f t="shared" si="1"/>
        <v>30.353373252643152</v>
      </c>
    </row>
    <row r="11" spans="1:31">
      <c r="B11" s="9" t="s">
        <v>230</v>
      </c>
      <c r="C11" s="8" t="s">
        <v>229</v>
      </c>
      <c r="D11" s="4" t="s">
        <v>31</v>
      </c>
      <c r="G11">
        <v>16595123</v>
      </c>
      <c r="H11" t="s">
        <v>126</v>
      </c>
      <c r="I11" t="s">
        <v>128</v>
      </c>
      <c r="J11">
        <v>259152483</v>
      </c>
      <c r="L11" s="13">
        <v>45026</v>
      </c>
      <c r="M11" s="13">
        <v>45148</v>
      </c>
      <c r="P11" s="18">
        <v>170.8</v>
      </c>
      <c r="Q11" s="7">
        <f t="shared" si="2"/>
        <v>1.6160744529663668E-2</v>
      </c>
      <c r="R11" s="7">
        <f t="shared" si="3"/>
        <v>1.2190049598725305</v>
      </c>
      <c r="S11" s="7">
        <f t="shared" si="4"/>
        <v>1.7776818982630036</v>
      </c>
      <c r="T11" s="7">
        <f t="shared" si="0"/>
        <v>167.80331314186446</v>
      </c>
      <c r="U11" s="7">
        <f t="shared" si="5"/>
        <v>0.40401861324159172</v>
      </c>
      <c r="V11" s="7">
        <f t="shared" si="1"/>
        <v>167.39929452862287</v>
      </c>
    </row>
    <row r="12" spans="1:31">
      <c r="B12" s="9" t="s">
        <v>230</v>
      </c>
      <c r="C12" s="8" t="s">
        <v>229</v>
      </c>
      <c r="D12" s="4" t="s">
        <v>31</v>
      </c>
      <c r="G12">
        <v>16595123</v>
      </c>
      <c r="H12" t="s">
        <v>127</v>
      </c>
      <c r="I12" t="s">
        <v>129</v>
      </c>
      <c r="J12">
        <v>64905950</v>
      </c>
      <c r="L12" s="13" t="s">
        <v>46</v>
      </c>
      <c r="M12" s="13" t="s">
        <v>45</v>
      </c>
      <c r="P12" s="18">
        <v>15.42</v>
      </c>
      <c r="Q12" s="7">
        <f t="shared" si="2"/>
        <v>1.4590086688958653E-3</v>
      </c>
      <c r="R12" s="7">
        <f t="shared" si="3"/>
        <v>0.11005302389481512</v>
      </c>
      <c r="S12" s="7">
        <f t="shared" si="4"/>
        <v>0.16049095357854518</v>
      </c>
      <c r="T12" s="7">
        <f t="shared" si="0"/>
        <v>15.149456022526639</v>
      </c>
      <c r="U12" s="7">
        <f t="shared" si="5"/>
        <v>3.6475216722396633E-2</v>
      </c>
      <c r="V12" s="7">
        <f t="shared" si="1"/>
        <v>15.112980805804243</v>
      </c>
    </row>
    <row r="13" spans="1:31">
      <c r="B13" s="9" t="s">
        <v>230</v>
      </c>
      <c r="C13" s="8" t="s">
        <v>229</v>
      </c>
      <c r="D13" s="4" t="s">
        <v>31</v>
      </c>
      <c r="G13">
        <v>16595123</v>
      </c>
      <c r="H13" t="s">
        <v>127</v>
      </c>
      <c r="I13" t="s">
        <v>129</v>
      </c>
      <c r="J13">
        <v>64907555</v>
      </c>
      <c r="L13" s="13" t="s">
        <v>46</v>
      </c>
      <c r="M13" s="13" t="s">
        <v>45</v>
      </c>
      <c r="P13" s="18">
        <v>16.3</v>
      </c>
      <c r="Q13" s="7">
        <f t="shared" si="2"/>
        <v>1.5422724580416733E-3</v>
      </c>
      <c r="R13" s="7">
        <f t="shared" si="3"/>
        <v>0.11633361151008342</v>
      </c>
      <c r="S13" s="7">
        <f t="shared" si="4"/>
        <v>0.16964997038458407</v>
      </c>
      <c r="T13" s="7">
        <f t="shared" si="0"/>
        <v>16.014016418105335</v>
      </c>
      <c r="U13" s="7">
        <f t="shared" si="5"/>
        <v>3.8556811451041832E-2</v>
      </c>
      <c r="V13" s="7">
        <f t="shared" si="1"/>
        <v>15.975459606654294</v>
      </c>
    </row>
    <row r="14" spans="1:31">
      <c r="B14" s="9" t="s">
        <v>230</v>
      </c>
      <c r="C14" s="8" t="s">
        <v>229</v>
      </c>
      <c r="D14" s="4" t="s">
        <v>31</v>
      </c>
      <c r="G14">
        <v>16603110</v>
      </c>
      <c r="H14" t="s">
        <v>130</v>
      </c>
      <c r="I14" t="s">
        <v>135</v>
      </c>
      <c r="J14">
        <v>283403</v>
      </c>
      <c r="L14" s="13" t="s">
        <v>140</v>
      </c>
      <c r="M14" s="13">
        <v>44994</v>
      </c>
      <c r="P14" s="18">
        <v>139</v>
      </c>
      <c r="Q14" s="7">
        <f t="shared" si="2"/>
        <v>1.3151893967349238E-2</v>
      </c>
      <c r="R14" s="7">
        <f t="shared" si="3"/>
        <v>0.99204736195715315</v>
      </c>
      <c r="S14" s="7">
        <f t="shared" si="4"/>
        <v>1.4467083364084163</v>
      </c>
      <c r="T14" s="7">
        <f t="shared" si="0"/>
        <v>136.56124430163442</v>
      </c>
      <c r="U14" s="7">
        <f t="shared" si="5"/>
        <v>0.32879734918373094</v>
      </c>
      <c r="V14" s="7">
        <f t="shared" si="1"/>
        <v>136.23244695245069</v>
      </c>
    </row>
    <row r="15" spans="1:31">
      <c r="B15" s="9" t="s">
        <v>230</v>
      </c>
      <c r="C15" s="8" t="s">
        <v>229</v>
      </c>
      <c r="D15" s="4" t="s">
        <v>31</v>
      </c>
      <c r="G15">
        <v>16603110</v>
      </c>
      <c r="H15" t="s">
        <v>131</v>
      </c>
      <c r="I15" t="s">
        <v>136</v>
      </c>
      <c r="J15">
        <v>13377303</v>
      </c>
      <c r="L15" s="13">
        <v>45026</v>
      </c>
      <c r="M15" s="13">
        <v>45209</v>
      </c>
      <c r="N15" s="28" t="s">
        <v>26</v>
      </c>
      <c r="O15" s="28" t="s">
        <v>410</v>
      </c>
      <c r="P15" s="18">
        <v>1193.28</v>
      </c>
      <c r="Q15" s="7">
        <f t="shared" si="2"/>
        <v>0.11290569808171583</v>
      </c>
      <c r="R15" s="7">
        <f t="shared" si="3"/>
        <v>8.5164768063038263</v>
      </c>
      <c r="S15" s="7">
        <f t="shared" si="4"/>
        <v>12.41962678898874</v>
      </c>
      <c r="T15" s="7">
        <f t="shared" si="0"/>
        <v>1172.3438964047073</v>
      </c>
      <c r="U15" s="7">
        <f t="shared" si="5"/>
        <v>2.8226424520428957</v>
      </c>
      <c r="V15" s="7">
        <f t="shared" si="1"/>
        <v>1169.5212539526644</v>
      </c>
      <c r="W15" s="9" t="s">
        <v>409</v>
      </c>
    </row>
    <row r="16" spans="1:31">
      <c r="B16" s="9" t="s">
        <v>230</v>
      </c>
      <c r="C16" s="8" t="s">
        <v>229</v>
      </c>
      <c r="D16" s="4" t="s">
        <v>31</v>
      </c>
      <c r="G16">
        <v>16603110</v>
      </c>
      <c r="H16" t="s">
        <v>132</v>
      </c>
      <c r="I16" t="s">
        <v>137</v>
      </c>
      <c r="J16">
        <v>97919424</v>
      </c>
      <c r="L16" s="13" t="s">
        <v>141</v>
      </c>
      <c r="M16" s="13" t="s">
        <v>142</v>
      </c>
      <c r="P16" s="18">
        <v>41.8</v>
      </c>
      <c r="Q16" s="7">
        <f t="shared" si="2"/>
        <v>3.955029984425886E-3</v>
      </c>
      <c r="R16" s="7">
        <f t="shared" si="3"/>
        <v>0.29832791172524459</v>
      </c>
      <c r="S16" s="7">
        <f t="shared" si="4"/>
        <v>0.43505329828684747</v>
      </c>
      <c r="T16" s="7">
        <f t="shared" si="0"/>
        <v>41.066618789987906</v>
      </c>
      <c r="U16" s="7">
        <f t="shared" si="5"/>
        <v>9.8875749610647143E-2</v>
      </c>
      <c r="V16" s="7">
        <f t="shared" si="1"/>
        <v>40.967743040377258</v>
      </c>
    </row>
    <row r="17" spans="2:23">
      <c r="B17" s="9" t="s">
        <v>230</v>
      </c>
      <c r="C17" s="8" t="s">
        <v>229</v>
      </c>
      <c r="D17" s="4" t="s">
        <v>31</v>
      </c>
      <c r="G17">
        <v>16603110</v>
      </c>
      <c r="H17" t="s">
        <v>132</v>
      </c>
      <c r="I17" t="s">
        <v>137</v>
      </c>
      <c r="J17">
        <v>90840416</v>
      </c>
      <c r="L17" s="13" t="s">
        <v>141</v>
      </c>
      <c r="M17" s="13" t="s">
        <v>142</v>
      </c>
      <c r="P17" s="18">
        <v>41.8</v>
      </c>
      <c r="Q17" s="7">
        <f t="shared" si="2"/>
        <v>3.955029984425886E-3</v>
      </c>
      <c r="R17" s="7">
        <f t="shared" si="3"/>
        <v>0.29832791172524459</v>
      </c>
      <c r="S17" s="7">
        <f t="shared" si="4"/>
        <v>0.43505329828684747</v>
      </c>
      <c r="T17" s="7">
        <f t="shared" si="0"/>
        <v>41.066618789987906</v>
      </c>
      <c r="U17" s="7">
        <f t="shared" si="5"/>
        <v>9.8875749610647143E-2</v>
      </c>
      <c r="V17" s="7">
        <f t="shared" si="1"/>
        <v>40.967743040377258</v>
      </c>
    </row>
    <row r="18" spans="2:23">
      <c r="B18" s="9" t="s">
        <v>230</v>
      </c>
      <c r="C18" s="8" t="s">
        <v>229</v>
      </c>
      <c r="D18" s="4" t="s">
        <v>31</v>
      </c>
      <c r="G18">
        <v>16603110</v>
      </c>
      <c r="H18" t="s">
        <v>133</v>
      </c>
      <c r="I18" t="s">
        <v>138</v>
      </c>
      <c r="J18">
        <v>3436316093</v>
      </c>
      <c r="L18" s="13" t="s">
        <v>143</v>
      </c>
      <c r="M18" s="13" t="s">
        <v>142</v>
      </c>
      <c r="P18" s="18">
        <v>19.399999999999999</v>
      </c>
      <c r="Q18" s="7">
        <f t="shared" si="2"/>
        <v>1.8355880788962246E-3</v>
      </c>
      <c r="R18" s="7">
        <f t="shared" si="3"/>
        <v>0.13845840879114224</v>
      </c>
      <c r="S18" s="7">
        <f t="shared" si="4"/>
        <v>0.2019146886785847</v>
      </c>
      <c r="T18" s="7">
        <f t="shared" si="0"/>
        <v>19.059626902530272</v>
      </c>
      <c r="U18" s="7">
        <f t="shared" si="5"/>
        <v>4.5889701972405612E-2</v>
      </c>
      <c r="V18" s="7">
        <f t="shared" si="1"/>
        <v>19.013737200557866</v>
      </c>
    </row>
    <row r="19" spans="2:23">
      <c r="B19" s="9" t="s">
        <v>230</v>
      </c>
      <c r="C19" s="8" t="s">
        <v>229</v>
      </c>
      <c r="D19" s="4" t="s">
        <v>31</v>
      </c>
      <c r="G19">
        <v>16603110</v>
      </c>
      <c r="H19" t="s">
        <v>134</v>
      </c>
      <c r="I19" t="s">
        <v>139</v>
      </c>
      <c r="J19">
        <v>3438505460</v>
      </c>
      <c r="L19" s="13" t="s">
        <v>144</v>
      </c>
      <c r="M19" s="13" t="s">
        <v>145</v>
      </c>
      <c r="P19" s="18">
        <v>23.72</v>
      </c>
      <c r="Q19" s="7">
        <f t="shared" si="2"/>
        <v>2.2443375892483735E-3</v>
      </c>
      <c r="R19" s="7">
        <f t="shared" si="3"/>
        <v>0.16929038435700483</v>
      </c>
      <c r="S19" s="7">
        <f t="shared" si="4"/>
        <v>0.2468771348173211</v>
      </c>
      <c r="T19" s="7">
        <f t="shared" si="0"/>
        <v>23.303832480825672</v>
      </c>
      <c r="U19" s="7">
        <f t="shared" si="5"/>
        <v>5.6108439731209339E-2</v>
      </c>
      <c r="V19" s="7">
        <f t="shared" si="1"/>
        <v>23.247724041094465</v>
      </c>
    </row>
    <row r="20" spans="2:23">
      <c r="B20" s="9" t="s">
        <v>230</v>
      </c>
      <c r="C20" s="8" t="s">
        <v>229</v>
      </c>
      <c r="D20" s="4" t="s">
        <v>31</v>
      </c>
      <c r="G20">
        <v>16609269</v>
      </c>
      <c r="H20" t="s">
        <v>146</v>
      </c>
      <c r="I20" t="s">
        <v>150</v>
      </c>
      <c r="J20">
        <v>32163129</v>
      </c>
      <c r="L20" s="13">
        <v>45117</v>
      </c>
      <c r="M20" s="13">
        <v>45209</v>
      </c>
      <c r="P20" s="18">
        <v>187.86</v>
      </c>
      <c r="Q20" s="7">
        <f t="shared" si="2"/>
        <v>1.7774926623785815E-2</v>
      </c>
      <c r="R20" s="75">
        <f t="shared" si="3"/>
        <v>1.3407627152321642</v>
      </c>
      <c r="S20" s="7">
        <f t="shared" si="4"/>
        <v>1.9552419286164395</v>
      </c>
      <c r="T20" s="7">
        <f t="shared" si="0"/>
        <v>184.56399535615142</v>
      </c>
      <c r="U20" s="7">
        <f t="shared" si="5"/>
        <v>0.44437316559464535</v>
      </c>
      <c r="V20" s="7">
        <f t="shared" si="1"/>
        <v>184.11962219055678</v>
      </c>
    </row>
    <row r="21" spans="2:23">
      <c r="B21" s="9" t="s">
        <v>230</v>
      </c>
      <c r="C21" s="8" t="s">
        <v>229</v>
      </c>
      <c r="D21" s="4" t="s">
        <v>31</v>
      </c>
      <c r="G21">
        <v>16609269</v>
      </c>
      <c r="H21" t="s">
        <v>146</v>
      </c>
      <c r="I21" t="s">
        <v>150</v>
      </c>
      <c r="J21">
        <v>32156199</v>
      </c>
      <c r="L21" s="13">
        <v>45117</v>
      </c>
      <c r="M21" s="13">
        <v>45209</v>
      </c>
      <c r="P21" s="18">
        <v>187.86</v>
      </c>
      <c r="Q21" s="7">
        <f t="shared" si="2"/>
        <v>1.7774926623785815E-2</v>
      </c>
      <c r="R21" s="7">
        <f t="shared" si="3"/>
        <v>1.3407627152321642</v>
      </c>
      <c r="S21" s="7">
        <f t="shared" si="4"/>
        <v>1.9552419286164395</v>
      </c>
      <c r="T21" s="7">
        <f t="shared" si="0"/>
        <v>184.56399535615142</v>
      </c>
      <c r="U21" s="7">
        <f t="shared" si="5"/>
        <v>0.44437316559464535</v>
      </c>
      <c r="V21" s="7">
        <f t="shared" si="1"/>
        <v>184.11962219055678</v>
      </c>
    </row>
    <row r="22" spans="2:23">
      <c r="B22" s="9" t="s">
        <v>230</v>
      </c>
      <c r="C22" s="8" t="s">
        <v>229</v>
      </c>
      <c r="D22" s="4" t="s">
        <v>31</v>
      </c>
      <c r="G22">
        <v>16609269</v>
      </c>
      <c r="H22" t="s">
        <v>147</v>
      </c>
      <c r="I22" t="s">
        <v>151</v>
      </c>
      <c r="J22">
        <v>191202</v>
      </c>
      <c r="L22" s="13">
        <v>45270</v>
      </c>
      <c r="M22" s="13" t="s">
        <v>142</v>
      </c>
      <c r="P22" s="19">
        <v>771.5</v>
      </c>
      <c r="Q22" s="7">
        <f t="shared" si="2"/>
        <v>7.2997742415898834E-2</v>
      </c>
      <c r="R22" s="7">
        <f t="shared" si="3"/>
        <v>5.5062197104312496</v>
      </c>
      <c r="S22" s="7">
        <f t="shared" si="4"/>
        <v>8.0297516657488721</v>
      </c>
      <c r="T22" s="7">
        <f t="shared" si="0"/>
        <v>757.9640286238199</v>
      </c>
      <c r="U22" s="7">
        <f t="shared" si="5"/>
        <v>1.8249435603974709</v>
      </c>
      <c r="V22" s="7">
        <f t="shared" si="1"/>
        <v>756.13908506342239</v>
      </c>
    </row>
    <row r="23" spans="2:23">
      <c r="B23" s="9" t="s">
        <v>230</v>
      </c>
      <c r="C23" s="8" t="s">
        <v>229</v>
      </c>
      <c r="D23" s="4" t="s">
        <v>31</v>
      </c>
      <c r="G23">
        <v>16609269</v>
      </c>
      <c r="H23" t="s">
        <v>147</v>
      </c>
      <c r="I23" t="s">
        <v>152</v>
      </c>
      <c r="J23">
        <v>193163</v>
      </c>
      <c r="L23" s="13" t="s">
        <v>145</v>
      </c>
      <c r="M23" s="13" t="s">
        <v>142</v>
      </c>
      <c r="P23" s="19">
        <v>366.5</v>
      </c>
      <c r="Q23" s="7">
        <f t="shared" si="2"/>
        <v>3.4677475820384863E-2</v>
      </c>
      <c r="R23" s="7">
        <f t="shared" si="3"/>
        <v>2.6157220011316307</v>
      </c>
      <c r="S23" s="7">
        <f t="shared" si="4"/>
        <v>3.8145223402423349</v>
      </c>
      <c r="T23" s="7">
        <f t="shared" si="0"/>
        <v>360.06975565862604</v>
      </c>
      <c r="U23" s="7">
        <f t="shared" si="5"/>
        <v>0.86693689550962161</v>
      </c>
      <c r="V23" s="7">
        <f t="shared" si="1"/>
        <v>359.2028187631164</v>
      </c>
    </row>
    <row r="24" spans="2:23">
      <c r="B24" s="9" t="s">
        <v>230</v>
      </c>
      <c r="C24" s="8" t="s">
        <v>229</v>
      </c>
      <c r="D24" s="4" t="s">
        <v>31</v>
      </c>
      <c r="G24">
        <v>16609269</v>
      </c>
      <c r="H24" t="s">
        <v>148</v>
      </c>
      <c r="I24" t="s">
        <v>153</v>
      </c>
      <c r="J24">
        <v>93332716</v>
      </c>
      <c r="L24" s="13" t="s">
        <v>142</v>
      </c>
      <c r="M24" s="13" t="s">
        <v>156</v>
      </c>
      <c r="P24" s="19">
        <v>453.2</v>
      </c>
      <c r="Q24" s="7">
        <f t="shared" si="2"/>
        <v>4.2880851410091188E-2</v>
      </c>
      <c r="R24" s="7">
        <f t="shared" si="3"/>
        <v>3.2345026218631787</v>
      </c>
      <c r="S24" s="7">
        <f t="shared" si="4"/>
        <v>4.7168936551100309</v>
      </c>
      <c r="T24" s="7">
        <f t="shared" si="0"/>
        <v>445.2486037230268</v>
      </c>
      <c r="U24" s="7">
        <f t="shared" si="5"/>
        <v>1.0720212852522797</v>
      </c>
      <c r="V24" s="7">
        <f t="shared" si="1"/>
        <v>444.17658243777453</v>
      </c>
    </row>
    <row r="25" spans="2:23">
      <c r="B25" s="9" t="s">
        <v>230</v>
      </c>
      <c r="C25" s="8" t="s">
        <v>229</v>
      </c>
      <c r="D25" s="4" t="s">
        <v>31</v>
      </c>
      <c r="G25">
        <v>16609269</v>
      </c>
      <c r="H25" t="s">
        <v>148</v>
      </c>
      <c r="I25" t="s">
        <v>154</v>
      </c>
      <c r="J25">
        <v>87327593</v>
      </c>
      <c r="L25" s="13" t="s">
        <v>142</v>
      </c>
      <c r="M25" s="13" t="s">
        <v>156</v>
      </c>
      <c r="P25" s="19">
        <v>360.5</v>
      </c>
      <c r="Q25" s="7">
        <f t="shared" si="2"/>
        <v>3.4109768167117992E-2</v>
      </c>
      <c r="R25" s="7">
        <f t="shared" si="3"/>
        <v>2.5728998128457103</v>
      </c>
      <c r="S25" s="7">
        <f t="shared" si="4"/>
        <v>3.7520744983829792</v>
      </c>
      <c r="T25" s="7">
        <f t="shared" si="0"/>
        <v>354.17502568877131</v>
      </c>
      <c r="U25" s="7">
        <f t="shared" si="5"/>
        <v>0.85274420417794983</v>
      </c>
      <c r="V25" s="7">
        <f t="shared" si="1"/>
        <v>353.32228148459336</v>
      </c>
    </row>
    <row r="26" spans="2:23">
      <c r="B26" s="9" t="s">
        <v>230</v>
      </c>
      <c r="C26" s="8" t="s">
        <v>229</v>
      </c>
      <c r="D26" s="4" t="s">
        <v>31</v>
      </c>
      <c r="G26">
        <v>16609269</v>
      </c>
      <c r="H26" t="s">
        <v>149</v>
      </c>
      <c r="I26" t="s">
        <v>155</v>
      </c>
      <c r="J26">
        <v>3437715337</v>
      </c>
      <c r="L26" s="13" t="s">
        <v>157</v>
      </c>
      <c r="M26" s="13" t="s">
        <v>158</v>
      </c>
      <c r="P26" s="19">
        <v>22.1</v>
      </c>
      <c r="Q26" s="7">
        <f t="shared" si="2"/>
        <v>2.0910565228663179E-3</v>
      </c>
      <c r="R26" s="7">
        <f t="shared" si="3"/>
        <v>0.15772839351980639</v>
      </c>
      <c r="S26" s="7">
        <f t="shared" si="4"/>
        <v>0.23001621751529497</v>
      </c>
      <c r="T26" s="7">
        <f t="shared" si="0"/>
        <v>21.712255388964898</v>
      </c>
      <c r="U26" s="7">
        <f t="shared" si="5"/>
        <v>5.2276413071657951E-2</v>
      </c>
      <c r="V26" s="7">
        <f t="shared" si="1"/>
        <v>21.659978975893239</v>
      </c>
    </row>
    <row r="27" spans="2:23">
      <c r="B27" s="9" t="s">
        <v>230</v>
      </c>
      <c r="C27" s="8" t="s">
        <v>229</v>
      </c>
      <c r="D27" s="4" t="s">
        <v>31</v>
      </c>
      <c r="G27">
        <v>16615930</v>
      </c>
      <c r="H27" t="s">
        <v>159</v>
      </c>
      <c r="I27" t="s">
        <v>160</v>
      </c>
      <c r="J27">
        <v>39025</v>
      </c>
      <c r="L27" s="13" t="s">
        <v>145</v>
      </c>
      <c r="M27" s="13" t="s">
        <v>142</v>
      </c>
      <c r="P27" s="19">
        <v>410.48</v>
      </c>
      <c r="Q27" s="7">
        <f t="shared" si="2"/>
        <v>3.8838772918831047E-2</v>
      </c>
      <c r="R27" s="7">
        <f t="shared" si="3"/>
        <v>2.9296086412674263</v>
      </c>
      <c r="S27" s="7">
        <f t="shared" si="4"/>
        <v>4.2722650210714148</v>
      </c>
      <c r="T27" s="7">
        <f t="shared" si="0"/>
        <v>403.27812633766121</v>
      </c>
      <c r="U27" s="7">
        <f t="shared" si="5"/>
        <v>0.97096932297077621</v>
      </c>
      <c r="V27" s="7">
        <f t="shared" si="1"/>
        <v>402.3071570146904</v>
      </c>
      <c r="W27" s="4" t="s">
        <v>797</v>
      </c>
    </row>
    <row r="28" spans="2:23">
      <c r="B28" s="9" t="s">
        <v>230</v>
      </c>
      <c r="C28" s="8" t="s">
        <v>229</v>
      </c>
      <c r="D28" s="4" t="s">
        <v>31</v>
      </c>
      <c r="G28">
        <v>16615930</v>
      </c>
      <c r="H28" t="s">
        <v>161</v>
      </c>
      <c r="I28" t="s">
        <v>162</v>
      </c>
      <c r="J28">
        <v>82622076</v>
      </c>
      <c r="L28" s="13" t="s">
        <v>158</v>
      </c>
      <c r="M28" s="13" t="s">
        <v>165</v>
      </c>
      <c r="P28" s="19">
        <v>131.13999999999999</v>
      </c>
      <c r="Q28" s="7">
        <f t="shared" si="2"/>
        <v>1.2408196941569633E-2</v>
      </c>
      <c r="R28" s="7">
        <f t="shared" si="3"/>
        <v>0.93595029530259743</v>
      </c>
      <c r="S28" s="7">
        <f t="shared" si="4"/>
        <v>1.3649016635726596</v>
      </c>
      <c r="T28" s="7">
        <f t="shared" si="0"/>
        <v>128.83914804112473</v>
      </c>
      <c r="U28" s="7">
        <f t="shared" si="5"/>
        <v>0.31020492353924084</v>
      </c>
      <c r="V28" s="7">
        <f t="shared" si="1"/>
        <v>128.5289431175855</v>
      </c>
    </row>
    <row r="29" spans="2:23">
      <c r="B29" s="9" t="s">
        <v>230</v>
      </c>
      <c r="C29" s="8" t="s">
        <v>229</v>
      </c>
      <c r="D29" s="4" t="s">
        <v>31</v>
      </c>
      <c r="G29">
        <v>16615930</v>
      </c>
      <c r="H29" t="s">
        <v>163</v>
      </c>
      <c r="I29" t="s">
        <v>164</v>
      </c>
      <c r="J29">
        <v>3438234358</v>
      </c>
      <c r="L29" s="13" t="s">
        <v>165</v>
      </c>
      <c r="M29" s="13">
        <v>44937</v>
      </c>
      <c r="P29" s="19">
        <v>15.9</v>
      </c>
      <c r="Q29" s="7">
        <f t="shared" si="2"/>
        <v>1.5044252811572151E-3</v>
      </c>
      <c r="R29" s="7">
        <f t="shared" si="3"/>
        <v>0.11347879895768875</v>
      </c>
      <c r="S29" s="7">
        <f t="shared" si="4"/>
        <v>0.16548678092729366</v>
      </c>
      <c r="T29" s="7">
        <f t="shared" si="0"/>
        <v>15.621034420115018</v>
      </c>
      <c r="U29" s="7">
        <f t="shared" si="5"/>
        <v>3.7610632028930377E-2</v>
      </c>
      <c r="V29" s="7">
        <f t="shared" si="1"/>
        <v>15.583423788086089</v>
      </c>
    </row>
    <row r="30" spans="2:23">
      <c r="B30" s="9" t="s">
        <v>230</v>
      </c>
      <c r="C30" s="8" t="s">
        <v>229</v>
      </c>
      <c r="D30" s="4" t="s">
        <v>31</v>
      </c>
      <c r="G30">
        <v>16623380</v>
      </c>
      <c r="H30" t="s">
        <v>166</v>
      </c>
      <c r="I30" t="s">
        <v>167</v>
      </c>
      <c r="J30">
        <v>418483204</v>
      </c>
      <c r="L30" s="13" t="s">
        <v>141</v>
      </c>
      <c r="M30" s="13" t="s">
        <v>142</v>
      </c>
      <c r="P30" s="19">
        <v>23</v>
      </c>
      <c r="Q30" s="7">
        <f t="shared" si="2"/>
        <v>2.1762126708563486E-3</v>
      </c>
      <c r="R30" s="7">
        <f t="shared" si="3"/>
        <v>0.16415172176269438</v>
      </c>
      <c r="S30" s="7">
        <f t="shared" si="4"/>
        <v>0.23938339379419835</v>
      </c>
      <c r="T30" s="7">
        <f t="shared" si="0"/>
        <v>22.596464884443108</v>
      </c>
      <c r="U30" s="7">
        <f t="shared" si="5"/>
        <v>5.4405316771408717E-2</v>
      </c>
      <c r="V30" s="7">
        <f t="shared" si="1"/>
        <v>22.5420595676717</v>
      </c>
    </row>
    <row r="31" spans="2:23">
      <c r="B31" s="9" t="s">
        <v>230</v>
      </c>
      <c r="C31" s="8" t="s">
        <v>229</v>
      </c>
      <c r="D31" s="4" t="s">
        <v>31</v>
      </c>
      <c r="G31">
        <v>16623380</v>
      </c>
      <c r="H31" t="s">
        <v>166</v>
      </c>
      <c r="I31" t="s">
        <v>168</v>
      </c>
      <c r="J31">
        <v>610602905</v>
      </c>
      <c r="L31" s="13" t="s">
        <v>141</v>
      </c>
      <c r="M31" s="13" t="s">
        <v>142</v>
      </c>
      <c r="P31" s="19">
        <v>23</v>
      </c>
      <c r="Q31" s="7">
        <f t="shared" si="2"/>
        <v>2.1762126708563486E-3</v>
      </c>
      <c r="R31" s="7">
        <f t="shared" si="3"/>
        <v>0.16415172176269438</v>
      </c>
      <c r="S31" s="7">
        <f t="shared" si="4"/>
        <v>0.23938339379419835</v>
      </c>
      <c r="T31" s="7">
        <f t="shared" si="0"/>
        <v>22.596464884443108</v>
      </c>
      <c r="U31" s="7">
        <f t="shared" si="5"/>
        <v>5.4405316771408717E-2</v>
      </c>
      <c r="V31" s="7">
        <f t="shared" si="1"/>
        <v>22.5420595676717</v>
      </c>
    </row>
    <row r="32" spans="2:23">
      <c r="B32" s="9" t="s">
        <v>230</v>
      </c>
      <c r="C32" s="8" t="s">
        <v>229</v>
      </c>
      <c r="D32" s="4" t="s">
        <v>31</v>
      </c>
      <c r="G32">
        <v>16623380</v>
      </c>
      <c r="H32" t="s">
        <v>169</v>
      </c>
      <c r="I32" t="s">
        <v>120</v>
      </c>
      <c r="J32">
        <v>946527200</v>
      </c>
      <c r="L32" s="13" t="s">
        <v>118</v>
      </c>
      <c r="M32" s="13" t="s">
        <v>170</v>
      </c>
      <c r="P32" s="19">
        <v>118.58</v>
      </c>
      <c r="Q32" s="7">
        <f t="shared" si="2"/>
        <v>1.1219795587397646E-2</v>
      </c>
      <c r="R32" s="7">
        <f t="shared" si="3"/>
        <v>0.8463091811574045</v>
      </c>
      <c r="S32" s="7">
        <f t="shared" si="4"/>
        <v>1.234177514613741</v>
      </c>
      <c r="T32" s="7">
        <f t="shared" si="0"/>
        <v>116.49951330422884</v>
      </c>
      <c r="U32" s="7">
        <f t="shared" si="5"/>
        <v>0.28049488968494113</v>
      </c>
      <c r="V32" s="7">
        <f t="shared" si="1"/>
        <v>116.2190184145439</v>
      </c>
    </row>
    <row r="33" spans="2:23">
      <c r="B33" s="9" t="s">
        <v>230</v>
      </c>
      <c r="C33" s="8" t="s">
        <v>229</v>
      </c>
      <c r="D33" s="4" t="s">
        <v>31</v>
      </c>
      <c r="G33">
        <v>16623380</v>
      </c>
      <c r="H33" t="s">
        <v>171</v>
      </c>
      <c r="I33" t="s">
        <v>172</v>
      </c>
      <c r="J33">
        <v>1903168</v>
      </c>
      <c r="L33" s="13">
        <v>44996</v>
      </c>
      <c r="M33" s="13">
        <v>45088</v>
      </c>
      <c r="P33" s="19">
        <v>215.5</v>
      </c>
      <c r="Q33" s="7">
        <f t="shared" si="2"/>
        <v>2.0390166546501876E-2</v>
      </c>
      <c r="R33" s="7">
        <f t="shared" si="3"/>
        <v>1.5380302626026368</v>
      </c>
      <c r="S33" s="7">
        <f t="shared" si="4"/>
        <v>2.2429183201152063</v>
      </c>
      <c r="T33" s="7">
        <f t="shared" si="0"/>
        <v>211.71905141728217</v>
      </c>
      <c r="U33" s="7">
        <f t="shared" si="5"/>
        <v>0.50975416366254689</v>
      </c>
      <c r="V33" s="7">
        <f t="shared" si="1"/>
        <v>211.20929725361964</v>
      </c>
    </row>
    <row r="34" spans="2:23">
      <c r="B34" s="9" t="s">
        <v>230</v>
      </c>
      <c r="C34" s="8" t="s">
        <v>229</v>
      </c>
      <c r="D34" s="4" t="s">
        <v>31</v>
      </c>
      <c r="G34">
        <v>16623380</v>
      </c>
      <c r="H34" t="s">
        <v>173</v>
      </c>
      <c r="I34" t="s">
        <v>174</v>
      </c>
      <c r="J34">
        <v>26173450</v>
      </c>
      <c r="L34" s="13" t="s">
        <v>145</v>
      </c>
      <c r="M34" s="13" t="s">
        <v>142</v>
      </c>
      <c r="P34" s="19">
        <v>691.32</v>
      </c>
      <c r="Q34" s="7">
        <f t="shared" si="2"/>
        <v>6.5411275809409183E-2</v>
      </c>
      <c r="R34" s="7">
        <f t="shared" si="3"/>
        <v>4.9339725343037353</v>
      </c>
      <c r="S34" s="7">
        <f t="shared" si="4"/>
        <v>7.1952403390350099</v>
      </c>
      <c r="T34" s="7">
        <f t="shared" si="0"/>
        <v>679.19078712666135</v>
      </c>
      <c r="U34" s="7">
        <f t="shared" si="5"/>
        <v>1.6352818952352295</v>
      </c>
      <c r="V34" s="7">
        <f t="shared" si="1"/>
        <v>677.55550523142608</v>
      </c>
      <c r="W34" s="9" t="s">
        <v>409</v>
      </c>
    </row>
    <row r="35" spans="2:23">
      <c r="B35" s="9" t="s">
        <v>230</v>
      </c>
      <c r="C35" s="8" t="s">
        <v>229</v>
      </c>
      <c r="D35" s="4" t="s">
        <v>31</v>
      </c>
      <c r="G35">
        <v>16623380</v>
      </c>
      <c r="H35" t="s">
        <v>175</v>
      </c>
      <c r="I35" t="s">
        <v>176</v>
      </c>
      <c r="J35">
        <v>44297360</v>
      </c>
      <c r="L35" s="13">
        <v>44968</v>
      </c>
      <c r="M35" s="13">
        <v>44996</v>
      </c>
      <c r="P35" s="19">
        <v>127</v>
      </c>
      <c r="Q35" s="7">
        <f t="shared" si="2"/>
        <v>1.2016478660815491E-2</v>
      </c>
      <c r="R35" s="7">
        <f t="shared" si="3"/>
        <v>0.90640298538531261</v>
      </c>
      <c r="S35" s="7">
        <f t="shared" si="4"/>
        <v>1.321812652689704</v>
      </c>
      <c r="T35" s="7">
        <f t="shared" si="0"/>
        <v>124.77178436192499</v>
      </c>
      <c r="U35" s="7">
        <f t="shared" si="5"/>
        <v>0.30041196652038726</v>
      </c>
      <c r="V35" s="7">
        <f t="shared" si="1"/>
        <v>124.4713723954046</v>
      </c>
    </row>
    <row r="36" spans="2:23">
      <c r="B36" s="9" t="s">
        <v>230</v>
      </c>
      <c r="C36" s="8" t="s">
        <v>229</v>
      </c>
      <c r="D36" s="4" t="s">
        <v>31</v>
      </c>
      <c r="G36">
        <v>16623380</v>
      </c>
      <c r="H36" t="s">
        <v>126</v>
      </c>
      <c r="I36" t="s">
        <v>177</v>
      </c>
      <c r="J36">
        <v>253632378</v>
      </c>
      <c r="L36" s="13" t="s">
        <v>178</v>
      </c>
      <c r="M36" s="13" t="s">
        <v>179</v>
      </c>
      <c r="P36" s="19">
        <v>135.44</v>
      </c>
      <c r="Q36" s="7">
        <f t="shared" si="2"/>
        <v>1.2815054093077561E-2</v>
      </c>
      <c r="R36" s="7">
        <f t="shared" si="3"/>
        <v>0.96663953024084048</v>
      </c>
      <c r="S36" s="7">
        <f t="shared" si="4"/>
        <v>1.4096559502385317</v>
      </c>
      <c r="T36" s="7">
        <f t="shared" si="0"/>
        <v>133.0637045195206</v>
      </c>
      <c r="U36" s="7">
        <f t="shared" si="5"/>
        <v>0.32037635232693901</v>
      </c>
      <c r="V36" s="7">
        <f t="shared" si="1"/>
        <v>132.74332816719365</v>
      </c>
    </row>
    <row r="37" spans="2:23">
      <c r="B37" s="9" t="s">
        <v>230</v>
      </c>
      <c r="C37" s="8" t="s">
        <v>229</v>
      </c>
      <c r="D37" s="4" t="s">
        <v>31</v>
      </c>
      <c r="G37">
        <v>16623380</v>
      </c>
      <c r="H37" t="s">
        <v>180</v>
      </c>
      <c r="I37" t="s">
        <v>181</v>
      </c>
      <c r="J37">
        <v>91889423</v>
      </c>
      <c r="L37" s="13">
        <v>44996</v>
      </c>
      <c r="M37" s="13">
        <v>45027</v>
      </c>
      <c r="P37" s="19">
        <v>14.9</v>
      </c>
      <c r="Q37" s="7">
        <f t="shared" si="2"/>
        <v>1.4098073389460695E-3</v>
      </c>
      <c r="R37" s="7">
        <f t="shared" si="3"/>
        <v>0.10634176757670202</v>
      </c>
      <c r="S37" s="7">
        <f t="shared" si="4"/>
        <v>0.15507880728406764</v>
      </c>
      <c r="T37" s="7">
        <f t="shared" si="0"/>
        <v>14.63857942513923</v>
      </c>
      <c r="U37" s="7">
        <f t="shared" si="5"/>
        <v>3.5245183473651735E-2</v>
      </c>
      <c r="V37" s="7">
        <f t="shared" si="1"/>
        <v>14.603334241665578</v>
      </c>
    </row>
    <row r="38" spans="2:23">
      <c r="B38" s="9" t="s">
        <v>230</v>
      </c>
      <c r="C38" s="8" t="s">
        <v>229</v>
      </c>
      <c r="D38" s="4" t="s">
        <v>31</v>
      </c>
      <c r="G38">
        <v>16623380</v>
      </c>
      <c r="H38" t="s">
        <v>180</v>
      </c>
      <c r="I38" t="s">
        <v>182</v>
      </c>
      <c r="J38">
        <v>98184015</v>
      </c>
      <c r="L38" s="13">
        <v>44996</v>
      </c>
      <c r="M38" s="13">
        <v>45027</v>
      </c>
      <c r="P38" s="19">
        <v>14.9</v>
      </c>
      <c r="Q38" s="7">
        <f t="shared" si="2"/>
        <v>1.4098073389460695E-3</v>
      </c>
      <c r="R38" s="7">
        <f t="shared" si="3"/>
        <v>0.10634176757670202</v>
      </c>
      <c r="S38" s="7">
        <f t="shared" si="4"/>
        <v>0.15507880728406764</v>
      </c>
      <c r="T38" s="7">
        <f t="shared" si="0"/>
        <v>14.63857942513923</v>
      </c>
      <c r="U38" s="7">
        <f t="shared" si="5"/>
        <v>3.5245183473651735E-2</v>
      </c>
      <c r="V38" s="7">
        <f t="shared" si="1"/>
        <v>14.603334241665578</v>
      </c>
    </row>
    <row r="39" spans="2:23">
      <c r="B39" s="9" t="s">
        <v>230</v>
      </c>
      <c r="C39" s="8" t="s">
        <v>229</v>
      </c>
      <c r="D39" s="4" t="s">
        <v>31</v>
      </c>
      <c r="G39">
        <v>16623380</v>
      </c>
      <c r="H39" t="s">
        <v>180</v>
      </c>
      <c r="I39" t="s">
        <v>183</v>
      </c>
      <c r="J39">
        <v>91627119</v>
      </c>
      <c r="L39" s="13">
        <v>44996</v>
      </c>
      <c r="M39" s="13">
        <v>45027</v>
      </c>
      <c r="P39" s="19">
        <v>14.9</v>
      </c>
      <c r="Q39" s="7">
        <f t="shared" si="2"/>
        <v>1.4098073389460695E-3</v>
      </c>
      <c r="R39" s="7">
        <f t="shared" si="3"/>
        <v>0.10634176757670202</v>
      </c>
      <c r="S39" s="7">
        <f t="shared" si="4"/>
        <v>0.15507880728406764</v>
      </c>
      <c r="T39" s="7">
        <f t="shared" si="0"/>
        <v>14.63857942513923</v>
      </c>
      <c r="U39" s="7">
        <f t="shared" si="5"/>
        <v>3.5245183473651735E-2</v>
      </c>
      <c r="V39" s="7">
        <f t="shared" si="1"/>
        <v>14.603334241665578</v>
      </c>
    </row>
    <row r="40" spans="2:23">
      <c r="B40" s="9" t="s">
        <v>230</v>
      </c>
      <c r="C40" s="8" t="s">
        <v>229</v>
      </c>
      <c r="D40" s="4" t="s">
        <v>31</v>
      </c>
      <c r="G40">
        <v>16623380</v>
      </c>
      <c r="H40" t="s">
        <v>180</v>
      </c>
      <c r="I40" t="s">
        <v>184</v>
      </c>
      <c r="J40">
        <v>95821487</v>
      </c>
      <c r="L40" s="13">
        <v>44996</v>
      </c>
      <c r="M40" s="13">
        <v>45027</v>
      </c>
      <c r="P40" s="19">
        <v>14.9</v>
      </c>
      <c r="Q40" s="7">
        <f t="shared" si="2"/>
        <v>1.4098073389460695E-3</v>
      </c>
      <c r="R40" s="7">
        <f t="shared" si="3"/>
        <v>0.10634176757670202</v>
      </c>
      <c r="S40" s="7">
        <f t="shared" si="4"/>
        <v>0.15507880728406764</v>
      </c>
      <c r="T40" s="7">
        <f t="shared" si="0"/>
        <v>14.63857942513923</v>
      </c>
      <c r="U40" s="7">
        <f t="shared" si="5"/>
        <v>3.5245183473651735E-2</v>
      </c>
      <c r="V40" s="7">
        <f t="shared" si="1"/>
        <v>14.603334241665578</v>
      </c>
    </row>
    <row r="41" spans="2:23">
      <c r="B41" s="9" t="s">
        <v>230</v>
      </c>
      <c r="C41" s="8" t="s">
        <v>229</v>
      </c>
      <c r="D41" s="4" t="s">
        <v>31</v>
      </c>
      <c r="G41">
        <v>16623380</v>
      </c>
      <c r="H41" t="s">
        <v>185</v>
      </c>
      <c r="I41" t="s">
        <v>186</v>
      </c>
      <c r="J41">
        <v>84153747</v>
      </c>
      <c r="L41" s="13">
        <v>45088</v>
      </c>
      <c r="M41" s="13">
        <v>45210</v>
      </c>
      <c r="P41" s="19">
        <v>91.32</v>
      </c>
      <c r="Q41" s="7">
        <f t="shared" si="2"/>
        <v>8.6405104827218162E-3</v>
      </c>
      <c r="R41" s="7">
        <f t="shared" si="3"/>
        <v>0.65175370571170665</v>
      </c>
      <c r="S41" s="7">
        <f t="shared" si="4"/>
        <v>0.95045615309939979</v>
      </c>
      <c r="T41" s="7">
        <f t="shared" si="0"/>
        <v>89.717790141188885</v>
      </c>
      <c r="U41" s="7">
        <f t="shared" si="5"/>
        <v>0.2160127620680454</v>
      </c>
      <c r="V41" s="7">
        <f t="shared" si="1"/>
        <v>89.501777379120838</v>
      </c>
    </row>
    <row r="42" spans="2:23">
      <c r="B42" s="9" t="s">
        <v>230</v>
      </c>
      <c r="C42" s="8" t="s">
        <v>229</v>
      </c>
      <c r="D42" s="4" t="s">
        <v>31</v>
      </c>
      <c r="G42">
        <v>16623380</v>
      </c>
      <c r="H42" t="s">
        <v>187</v>
      </c>
      <c r="I42" t="s">
        <v>188</v>
      </c>
      <c r="J42">
        <v>3424347946</v>
      </c>
      <c r="L42" s="13" t="s">
        <v>157</v>
      </c>
      <c r="M42" s="13">
        <v>44968</v>
      </c>
      <c r="P42" s="19">
        <v>469.6</v>
      </c>
      <c r="Q42" s="7">
        <f t="shared" si="2"/>
        <v>4.4432585662353974E-2</v>
      </c>
      <c r="R42" s="7">
        <f t="shared" si="3"/>
        <v>3.3515499365113604</v>
      </c>
      <c r="S42" s="7">
        <f t="shared" si="4"/>
        <v>4.8875844228589376</v>
      </c>
      <c r="T42" s="7">
        <f t="shared" si="0"/>
        <v>461.36086564062975</v>
      </c>
      <c r="U42" s="7">
        <f t="shared" si="5"/>
        <v>1.1108146415588493</v>
      </c>
      <c r="V42" s="7">
        <f t="shared" si="1"/>
        <v>460.25005099907088</v>
      </c>
    </row>
    <row r="43" spans="2:23">
      <c r="B43" s="9" t="s">
        <v>230</v>
      </c>
      <c r="C43" s="8" t="s">
        <v>229</v>
      </c>
      <c r="D43" s="4" t="s">
        <v>31</v>
      </c>
      <c r="G43">
        <v>16623380</v>
      </c>
      <c r="H43" t="s">
        <v>187</v>
      </c>
      <c r="I43" t="s">
        <v>188</v>
      </c>
      <c r="J43">
        <v>3424689151</v>
      </c>
      <c r="L43" s="13" t="s">
        <v>158</v>
      </c>
      <c r="M43" s="13">
        <v>44968</v>
      </c>
      <c r="P43" s="19">
        <v>223.28</v>
      </c>
      <c r="Q43" s="7">
        <f t="shared" si="2"/>
        <v>2.1126294136904589E-2</v>
      </c>
      <c r="R43" s="7">
        <f t="shared" si="3"/>
        <v>1.5935563667467132</v>
      </c>
      <c r="S43" s="7">
        <f t="shared" si="4"/>
        <v>2.3238923550595048</v>
      </c>
      <c r="T43" s="7">
        <f t="shared" si="0"/>
        <v>219.36255127819376</v>
      </c>
      <c r="U43" s="7">
        <f t="shared" si="5"/>
        <v>0.52815735342261472</v>
      </c>
      <c r="V43" s="7">
        <f t="shared" si="1"/>
        <v>218.83439392477115</v>
      </c>
    </row>
    <row r="44" spans="2:23">
      <c r="B44" s="9" t="s">
        <v>230</v>
      </c>
      <c r="C44" s="8" t="s">
        <v>229</v>
      </c>
      <c r="D44" s="4" t="s">
        <v>31</v>
      </c>
      <c r="G44">
        <v>16628416</v>
      </c>
      <c r="H44" t="s">
        <v>189</v>
      </c>
      <c r="I44" t="s">
        <v>190</v>
      </c>
      <c r="J44">
        <v>4726657</v>
      </c>
      <c r="L44" s="13" t="s">
        <v>178</v>
      </c>
      <c r="M44" s="13" t="s">
        <v>158</v>
      </c>
      <c r="P44" s="19">
        <v>124.8</v>
      </c>
      <c r="Q44" s="7">
        <f t="shared" si="2"/>
        <v>1.180831918795097E-2</v>
      </c>
      <c r="R44" s="7">
        <f t="shared" si="3"/>
        <v>0.89070151634714179</v>
      </c>
      <c r="S44" s="7">
        <f t="shared" si="4"/>
        <v>1.2989151106746066</v>
      </c>
      <c r="T44" s="7">
        <f t="shared" si="0"/>
        <v>122.61038337297825</v>
      </c>
      <c r="U44" s="7">
        <f t="shared" si="5"/>
        <v>0.29520797969877427</v>
      </c>
      <c r="V44" s="7">
        <f t="shared" si="1"/>
        <v>122.31517539327947</v>
      </c>
    </row>
    <row r="45" spans="2:23">
      <c r="B45" s="9" t="s">
        <v>230</v>
      </c>
      <c r="C45" s="8" t="s">
        <v>229</v>
      </c>
      <c r="D45" s="4" t="s">
        <v>31</v>
      </c>
      <c r="G45">
        <v>16628416</v>
      </c>
      <c r="H45" t="s">
        <v>189</v>
      </c>
      <c r="I45" t="s">
        <v>190</v>
      </c>
      <c r="J45">
        <v>4726657</v>
      </c>
      <c r="L45" s="13" t="s">
        <v>178</v>
      </c>
      <c r="M45" s="13" t="s">
        <v>158</v>
      </c>
      <c r="P45" s="19">
        <v>124.8</v>
      </c>
      <c r="Q45" s="7">
        <f t="shared" si="2"/>
        <v>1.180831918795097E-2</v>
      </c>
      <c r="R45" s="7">
        <f t="shared" si="3"/>
        <v>0.89070151634714179</v>
      </c>
      <c r="S45" s="7">
        <f t="shared" si="4"/>
        <v>1.2989151106746066</v>
      </c>
      <c r="T45" s="7">
        <f t="shared" si="0"/>
        <v>122.61038337297825</v>
      </c>
      <c r="U45" s="7">
        <f t="shared" si="5"/>
        <v>0.29520797969877427</v>
      </c>
      <c r="V45" s="7">
        <f t="shared" si="1"/>
        <v>122.31517539327947</v>
      </c>
    </row>
    <row r="46" spans="2:23">
      <c r="B46" s="9" t="s">
        <v>230</v>
      </c>
      <c r="C46" s="8" t="s">
        <v>229</v>
      </c>
      <c r="D46" s="4" t="s">
        <v>31</v>
      </c>
      <c r="G46">
        <v>16631254</v>
      </c>
      <c r="H46" t="s">
        <v>191</v>
      </c>
      <c r="I46" t="s">
        <v>176</v>
      </c>
      <c r="J46">
        <v>70177010</v>
      </c>
      <c r="L46" s="13" t="s">
        <v>192</v>
      </c>
      <c r="M46" s="13" t="s">
        <v>193</v>
      </c>
      <c r="P46" s="19">
        <v>50.02</v>
      </c>
      <c r="Q46" s="7">
        <f t="shared" si="2"/>
        <v>4.7327894694015032E-3</v>
      </c>
      <c r="R46" s="7">
        <f t="shared" si="3"/>
        <v>0.35699430967695539</v>
      </c>
      <c r="S46" s="7">
        <f t="shared" si="4"/>
        <v>0.52060684163416537</v>
      </c>
      <c r="T46" s="7">
        <f t="shared" si="0"/>
        <v>49.142398848688885</v>
      </c>
      <c r="U46" s="7">
        <f t="shared" si="5"/>
        <v>0.11831973673503758</v>
      </c>
      <c r="V46" s="7">
        <f t="shared" si="1"/>
        <v>49.024079111953846</v>
      </c>
    </row>
    <row r="47" spans="2:23">
      <c r="B47" s="9" t="s">
        <v>230</v>
      </c>
      <c r="C47" s="8" t="s">
        <v>229</v>
      </c>
      <c r="D47" s="16" t="s">
        <v>31</v>
      </c>
      <c r="E47" s="22"/>
      <c r="F47" s="16"/>
      <c r="G47" s="14">
        <v>16638101</v>
      </c>
      <c r="H47" s="14" t="s">
        <v>194</v>
      </c>
      <c r="I47" s="14" t="s">
        <v>195</v>
      </c>
      <c r="J47" s="14">
        <v>52628555</v>
      </c>
      <c r="K47" s="14"/>
      <c r="L47" s="15" t="s">
        <v>196</v>
      </c>
      <c r="M47" s="15" t="s">
        <v>197</v>
      </c>
      <c r="N47" s="16"/>
      <c r="O47" s="14"/>
      <c r="P47" s="20">
        <v>5.54</v>
      </c>
      <c r="Q47" s="7">
        <f t="shared" si="2"/>
        <v>5.2418339984974663E-4</v>
      </c>
      <c r="R47" s="7">
        <f t="shared" si="3"/>
        <v>3.9539153850666392E-2</v>
      </c>
      <c r="S47" s="7">
        <f t="shared" si="4"/>
        <v>5.7660173983472132E-2</v>
      </c>
      <c r="T47" s="7">
        <f t="shared" si="0"/>
        <v>5.4428006721658617</v>
      </c>
      <c r="U47" s="7">
        <f t="shared" si="5"/>
        <v>1.3104584996243666E-2</v>
      </c>
      <c r="V47" s="7">
        <f t="shared" si="1"/>
        <v>5.429696087169618</v>
      </c>
    </row>
    <row r="48" spans="2:23">
      <c r="B48" s="9" t="s">
        <v>230</v>
      </c>
      <c r="C48" s="8" t="s">
        <v>229</v>
      </c>
      <c r="D48" s="16" t="s">
        <v>31</v>
      </c>
      <c r="E48" s="22"/>
      <c r="F48" s="16"/>
      <c r="G48" s="14">
        <v>16638101</v>
      </c>
      <c r="H48" s="14" t="s">
        <v>198</v>
      </c>
      <c r="I48" s="14" t="s">
        <v>195</v>
      </c>
      <c r="J48" s="14">
        <v>87965960</v>
      </c>
      <c r="K48" s="14"/>
      <c r="L48" s="15" t="s">
        <v>199</v>
      </c>
      <c r="M48" s="15" t="s">
        <v>200</v>
      </c>
      <c r="N48" s="16"/>
      <c r="O48" s="14"/>
      <c r="P48" s="20">
        <v>44.35</v>
      </c>
      <c r="Q48" s="7">
        <f t="shared" si="2"/>
        <v>4.1963057370643072E-3</v>
      </c>
      <c r="R48" s="7">
        <f t="shared" si="3"/>
        <v>0.31652734174676073</v>
      </c>
      <c r="S48" s="7">
        <f t="shared" si="4"/>
        <v>0.4615936310770738</v>
      </c>
      <c r="T48" s="7">
        <f t="shared" si="0"/>
        <v>43.571879027176166</v>
      </c>
      <c r="U48" s="7">
        <f t="shared" si="5"/>
        <v>0.10490764342660767</v>
      </c>
      <c r="V48" s="7">
        <f t="shared" si="1"/>
        <v>43.466971383749559</v>
      </c>
    </row>
    <row r="49" spans="2:22">
      <c r="B49" s="9" t="s">
        <v>230</v>
      </c>
      <c r="C49" s="8" t="s">
        <v>229</v>
      </c>
      <c r="D49" s="16" t="s">
        <v>31</v>
      </c>
      <c r="E49" s="22"/>
      <c r="F49" s="16"/>
      <c r="G49" s="14">
        <v>16638101</v>
      </c>
      <c r="H49" s="14" t="s">
        <v>201</v>
      </c>
      <c r="I49" s="14" t="s">
        <v>202</v>
      </c>
      <c r="J49" s="14">
        <v>3391000673</v>
      </c>
      <c r="K49" s="14"/>
      <c r="L49" s="15" t="s">
        <v>203</v>
      </c>
      <c r="M49" s="15" t="s">
        <v>204</v>
      </c>
      <c r="N49" s="16"/>
      <c r="O49" s="14"/>
      <c r="P49" s="20">
        <v>89.2</v>
      </c>
      <c r="Q49" s="7">
        <f t="shared" si="2"/>
        <v>8.4399204452341881E-3</v>
      </c>
      <c r="R49" s="7">
        <f t="shared" si="3"/>
        <v>0.63662319918401489</v>
      </c>
      <c r="S49" s="7">
        <f t="shared" si="4"/>
        <v>0.92839124897576064</v>
      </c>
      <c r="T49" s="7">
        <f t="shared" si="0"/>
        <v>87.634985551840231</v>
      </c>
      <c r="U49" s="7">
        <f t="shared" si="5"/>
        <v>0.2109980111308547</v>
      </c>
      <c r="V49" s="7">
        <f t="shared" si="1"/>
        <v>87.423987540709376</v>
      </c>
    </row>
    <row r="50" spans="2:22">
      <c r="B50" s="9" t="s">
        <v>230</v>
      </c>
      <c r="C50" s="8" t="s">
        <v>229</v>
      </c>
      <c r="D50" s="16" t="s">
        <v>31</v>
      </c>
      <c r="E50" s="22"/>
      <c r="F50" s="16"/>
      <c r="G50" s="14">
        <v>16638101</v>
      </c>
      <c r="H50" s="14" t="s">
        <v>201</v>
      </c>
      <c r="I50" s="14" t="s">
        <v>202</v>
      </c>
      <c r="J50" s="14">
        <v>3391000673</v>
      </c>
      <c r="K50" s="14"/>
      <c r="L50" s="15" t="s">
        <v>203</v>
      </c>
      <c r="M50" s="15" t="s">
        <v>204</v>
      </c>
      <c r="N50" s="16"/>
      <c r="O50" s="14"/>
      <c r="P50" s="20">
        <v>85.2</v>
      </c>
      <c r="Q50" s="7">
        <f t="shared" si="2"/>
        <v>8.0614486763896064E-3</v>
      </c>
      <c r="R50" s="7">
        <f t="shared" si="3"/>
        <v>0.60807507366006808</v>
      </c>
      <c r="S50" s="7">
        <f t="shared" si="4"/>
        <v>0.88675935440285669</v>
      </c>
      <c r="T50" s="7">
        <f t="shared" si="0"/>
        <v>83.705165571937073</v>
      </c>
      <c r="U50" s="7">
        <f t="shared" si="5"/>
        <v>0.20153621690974016</v>
      </c>
      <c r="V50" s="7">
        <f t="shared" si="1"/>
        <v>83.503629355027329</v>
      </c>
    </row>
    <row r="51" spans="2:22">
      <c r="B51" s="9" t="s">
        <v>230</v>
      </c>
      <c r="C51" s="8" t="s">
        <v>229</v>
      </c>
      <c r="D51" s="4" t="s">
        <v>31</v>
      </c>
      <c r="G51">
        <v>16644995</v>
      </c>
      <c r="H51" t="s">
        <v>205</v>
      </c>
      <c r="I51" t="s">
        <v>206</v>
      </c>
      <c r="J51">
        <v>3436278912</v>
      </c>
      <c r="L51" s="13" t="s">
        <v>207</v>
      </c>
      <c r="M51" s="13" t="s">
        <v>208</v>
      </c>
      <c r="P51" s="20">
        <v>115.4</v>
      </c>
      <c r="Q51" s="7">
        <f t="shared" si="2"/>
        <v>1.0918910531166203E-2</v>
      </c>
      <c r="R51" s="7">
        <f t="shared" si="3"/>
        <v>0.82361342136586679</v>
      </c>
      <c r="S51" s="7">
        <f t="shared" si="4"/>
        <v>1.2010801584282824</v>
      </c>
      <c r="T51" s="7">
        <f t="shared" si="0"/>
        <v>113.37530642020586</v>
      </c>
      <c r="U51" s="7">
        <f t="shared" si="5"/>
        <v>0.2729727632791551</v>
      </c>
      <c r="V51" s="7">
        <f t="shared" si="1"/>
        <v>113.1023336569267</v>
      </c>
    </row>
    <row r="52" spans="2:22">
      <c r="B52" s="9" t="s">
        <v>230</v>
      </c>
      <c r="C52" s="8" t="s">
        <v>229</v>
      </c>
      <c r="D52" s="4" t="s">
        <v>31</v>
      </c>
      <c r="G52">
        <v>16644995</v>
      </c>
      <c r="H52" t="s">
        <v>205</v>
      </c>
      <c r="I52" t="s">
        <v>209</v>
      </c>
      <c r="J52">
        <v>3434448938</v>
      </c>
      <c r="L52" s="13" t="s">
        <v>207</v>
      </c>
      <c r="M52" s="13" t="s">
        <v>208</v>
      </c>
      <c r="P52" s="20">
        <v>115.4</v>
      </c>
      <c r="Q52" s="7">
        <f t="shared" si="2"/>
        <v>1.0918910531166203E-2</v>
      </c>
      <c r="R52" s="7">
        <f t="shared" si="3"/>
        <v>0.82361342136586679</v>
      </c>
      <c r="S52" s="7">
        <f t="shared" si="4"/>
        <v>1.2010801584282824</v>
      </c>
      <c r="T52" s="7">
        <f t="shared" si="0"/>
        <v>113.37530642020586</v>
      </c>
      <c r="U52" s="7">
        <f t="shared" si="5"/>
        <v>0.2729727632791551</v>
      </c>
      <c r="V52" s="7">
        <f t="shared" si="1"/>
        <v>113.1023336569267</v>
      </c>
    </row>
    <row r="53" spans="2:22">
      <c r="B53" s="9" t="s">
        <v>230</v>
      </c>
      <c r="C53" s="8" t="s">
        <v>229</v>
      </c>
      <c r="D53" s="4" t="s">
        <v>31</v>
      </c>
      <c r="G53">
        <v>16652286</v>
      </c>
      <c r="H53" t="s">
        <v>210</v>
      </c>
      <c r="I53" t="s">
        <v>211</v>
      </c>
      <c r="J53">
        <v>494902600</v>
      </c>
      <c r="L53" s="13" t="s">
        <v>156</v>
      </c>
      <c r="M53" s="13" t="s">
        <v>178</v>
      </c>
      <c r="P53" s="20">
        <v>28.74</v>
      </c>
      <c r="Q53" s="7">
        <f t="shared" si="2"/>
        <v>2.7193196591483245E-3</v>
      </c>
      <c r="R53" s="7">
        <f t="shared" si="3"/>
        <v>0.20511828188955814</v>
      </c>
      <c r="S53" s="7">
        <f t="shared" si="4"/>
        <v>0.29912516250631571</v>
      </c>
      <c r="T53" s="7">
        <f t="shared" si="0"/>
        <v>28.235756555604127</v>
      </c>
      <c r="U53" s="7">
        <f t="shared" si="5"/>
        <v>6.7982991478708107E-2</v>
      </c>
      <c r="V53" s="7">
        <f t="shared" si="1"/>
        <v>28.167773564125419</v>
      </c>
    </row>
    <row r="54" spans="2:22">
      <c r="B54" s="9" t="s">
        <v>230</v>
      </c>
      <c r="C54" s="8" t="s">
        <v>229</v>
      </c>
      <c r="D54" s="4" t="s">
        <v>31</v>
      </c>
      <c r="G54">
        <v>16652286</v>
      </c>
      <c r="H54" t="s">
        <v>212</v>
      </c>
      <c r="I54" t="s">
        <v>213</v>
      </c>
      <c r="J54">
        <v>676835705</v>
      </c>
      <c r="L54" s="13" t="s">
        <v>179</v>
      </c>
      <c r="M54" s="13" t="s">
        <v>165</v>
      </c>
      <c r="P54" s="19">
        <v>30.46</v>
      </c>
      <c r="Q54" s="7">
        <f t="shared" si="2"/>
        <v>2.8820625197514952E-3</v>
      </c>
      <c r="R54" s="7">
        <f t="shared" si="3"/>
        <v>0.21739397586485532</v>
      </c>
      <c r="S54" s="7">
        <f t="shared" si="4"/>
        <v>0.31702687717266448</v>
      </c>
      <c r="T54" s="7">
        <f t="shared" si="0"/>
        <v>29.92557914696248</v>
      </c>
      <c r="U54" s="7">
        <f t="shared" si="5"/>
        <v>7.2051562993787385E-2</v>
      </c>
      <c r="V54" s="7">
        <f t="shared" si="1"/>
        <v>29.853527583968692</v>
      </c>
    </row>
    <row r="55" spans="2:22">
      <c r="B55" s="9" t="s">
        <v>230</v>
      </c>
      <c r="C55" s="8" t="s">
        <v>229</v>
      </c>
      <c r="D55" s="4" t="s">
        <v>31</v>
      </c>
      <c r="G55">
        <v>16652286</v>
      </c>
      <c r="H55" t="s">
        <v>214</v>
      </c>
      <c r="I55" t="s">
        <v>215</v>
      </c>
      <c r="J55">
        <v>497152906</v>
      </c>
      <c r="L55" s="13">
        <v>45270</v>
      </c>
      <c r="M55" s="13" t="s">
        <v>143</v>
      </c>
      <c r="P55" s="19">
        <v>89.46</v>
      </c>
      <c r="Q55" s="7">
        <f t="shared" si="2"/>
        <v>8.4645211102090841E-3</v>
      </c>
      <c r="R55" s="7">
        <f t="shared" si="3"/>
        <v>0.63847882734307126</v>
      </c>
      <c r="S55" s="7">
        <f t="shared" si="4"/>
        <v>0.93109732212299923</v>
      </c>
      <c r="T55" s="7">
        <f t="shared" si="0"/>
        <v>87.890423850533935</v>
      </c>
      <c r="U55" s="7">
        <f t="shared" si="5"/>
        <v>0.21161302775522711</v>
      </c>
      <c r="V55" s="7">
        <f t="shared" si="1"/>
        <v>87.678810822778715</v>
      </c>
    </row>
    <row r="56" spans="2:22">
      <c r="B56" s="9" t="s">
        <v>230</v>
      </c>
      <c r="C56" s="8" t="s">
        <v>229</v>
      </c>
      <c r="D56" s="4" t="s">
        <v>31</v>
      </c>
      <c r="G56">
        <v>16652286</v>
      </c>
      <c r="H56" t="s">
        <v>121</v>
      </c>
      <c r="I56" t="s">
        <v>216</v>
      </c>
      <c r="J56" t="s">
        <v>217</v>
      </c>
      <c r="L56" s="13">
        <v>45271</v>
      </c>
      <c r="M56" s="13" t="s">
        <v>203</v>
      </c>
      <c r="P56" s="20">
        <v>337.12</v>
      </c>
      <c r="Q56" s="7">
        <f t="shared" si="2"/>
        <v>3.1897600678221408E-2</v>
      </c>
      <c r="R56" s="7">
        <f t="shared" si="3"/>
        <v>2.4060360191582411</v>
      </c>
      <c r="S56" s="7">
        <f t="shared" si="4"/>
        <v>3.508736074604355</v>
      </c>
      <c r="T56" s="7">
        <f t="shared" si="0"/>
        <v>331.20522790623738</v>
      </c>
      <c r="U56" s="7">
        <f t="shared" si="5"/>
        <v>0.79744001695553524</v>
      </c>
      <c r="V56" s="7">
        <f t="shared" si="1"/>
        <v>330.40778788928185</v>
      </c>
    </row>
    <row r="57" spans="2:22">
      <c r="B57" s="9" t="s">
        <v>230</v>
      </c>
      <c r="C57" s="8" t="s">
        <v>229</v>
      </c>
      <c r="D57" s="4" t="s">
        <v>31</v>
      </c>
      <c r="G57">
        <v>16652286</v>
      </c>
      <c r="H57" t="s">
        <v>218</v>
      </c>
      <c r="I57" t="s">
        <v>219</v>
      </c>
      <c r="J57" s="17">
        <v>589340145387</v>
      </c>
      <c r="L57" s="13" t="s">
        <v>220</v>
      </c>
      <c r="M57" s="13" t="s">
        <v>145</v>
      </c>
      <c r="P57" s="20">
        <v>50.43</v>
      </c>
      <c r="Q57" s="7">
        <f>+P57/$P$61</f>
        <v>4.771582825708073E-3</v>
      </c>
      <c r="R57" s="7">
        <f t="shared" si="3"/>
        <v>0.35992049254316</v>
      </c>
      <c r="S57" s="7">
        <f t="shared" si="4"/>
        <v>0.52487411082788804</v>
      </c>
      <c r="T57" s="7">
        <f t="shared" si="0"/>
        <v>49.545205396628951</v>
      </c>
      <c r="U57" s="7">
        <f t="shared" si="5"/>
        <v>0.11928957064270182</v>
      </c>
      <c r="V57" s="7">
        <f t="shared" si="1"/>
        <v>49.425915825986252</v>
      </c>
    </row>
    <row r="58" spans="2:22">
      <c r="B58" s="9" t="s">
        <v>230</v>
      </c>
      <c r="C58" s="8" t="s">
        <v>229</v>
      </c>
      <c r="D58" s="4" t="s">
        <v>31</v>
      </c>
      <c r="G58">
        <v>16652286</v>
      </c>
      <c r="H58" t="s">
        <v>221</v>
      </c>
      <c r="I58" t="s">
        <v>222</v>
      </c>
      <c r="J58">
        <v>3448038376</v>
      </c>
      <c r="L58" s="13">
        <v>44969</v>
      </c>
      <c r="M58" s="13">
        <v>44997</v>
      </c>
      <c r="P58" s="20">
        <v>15.19</v>
      </c>
      <c r="Q58" s="7">
        <f t="shared" si="2"/>
        <v>1.4372465421873017E-3</v>
      </c>
      <c r="R58" s="7">
        <f t="shared" si="3"/>
        <v>0.10841150667718817</v>
      </c>
      <c r="S58" s="7">
        <f t="shared" si="4"/>
        <v>0.15809711964060319</v>
      </c>
      <c r="T58" s="7">
        <f t="shared" si="0"/>
        <v>14.923491373682209</v>
      </c>
      <c r="U58" s="7">
        <f t="shared" si="5"/>
        <v>3.5931163554682538E-2</v>
      </c>
      <c r="V58" s="7">
        <f t="shared" si="1"/>
        <v>14.887560210127527</v>
      </c>
    </row>
    <row r="59" spans="2:22">
      <c r="B59" s="9" t="s">
        <v>230</v>
      </c>
      <c r="C59" s="8" t="s">
        <v>229</v>
      </c>
      <c r="D59" s="4" t="s">
        <v>31</v>
      </c>
      <c r="G59">
        <v>16658911</v>
      </c>
      <c r="H59" t="s">
        <v>223</v>
      </c>
      <c r="I59" t="s">
        <v>224</v>
      </c>
      <c r="J59">
        <v>39410491</v>
      </c>
      <c r="L59" s="13" t="s">
        <v>225</v>
      </c>
      <c r="M59" s="13" t="s">
        <v>226</v>
      </c>
      <c r="P59" s="19">
        <v>830.87</v>
      </c>
      <c r="Q59" s="7">
        <f t="shared" si="2"/>
        <v>7.8615209644974551E-2</v>
      </c>
      <c r="R59" s="7">
        <f t="shared" si="3"/>
        <v>5.9299452635204313</v>
      </c>
      <c r="S59" s="7">
        <f t="shared" si="4"/>
        <v>8.6476730609472003</v>
      </c>
      <c r="T59" s="7">
        <f t="shared" si="0"/>
        <v>816.2923816755324</v>
      </c>
      <c r="U59" s="7">
        <f t="shared" si="5"/>
        <v>1.9653802411243637</v>
      </c>
      <c r="V59" s="7">
        <f t="shared" si="1"/>
        <v>814.32700143440809</v>
      </c>
    </row>
    <row r="60" spans="2:22" ht="15" thickBot="1">
      <c r="B60" s="9" t="s">
        <v>230</v>
      </c>
      <c r="C60" s="8" t="s">
        <v>229</v>
      </c>
      <c r="D60" s="4" t="s">
        <v>31</v>
      </c>
      <c r="G60">
        <v>16658911</v>
      </c>
      <c r="H60" t="s">
        <v>227</v>
      </c>
      <c r="I60" t="s">
        <v>228</v>
      </c>
      <c r="J60">
        <v>483049</v>
      </c>
      <c r="L60" s="13" t="s">
        <v>197</v>
      </c>
      <c r="M60" s="13" t="s">
        <v>203</v>
      </c>
      <c r="P60" s="21">
        <v>76.7</v>
      </c>
      <c r="Q60" s="7">
        <f>+P60/$P$61</f>
        <v>7.2571961675948682E-3</v>
      </c>
      <c r="R60" s="10">
        <f t="shared" si="3"/>
        <v>0.54741030692168091</v>
      </c>
      <c r="S60" s="7">
        <f t="shared" si="4"/>
        <v>0.79829157843543552</v>
      </c>
      <c r="T60" s="10">
        <f t="shared" si="0"/>
        <v>75.354298114642887</v>
      </c>
      <c r="U60" s="7">
        <f t="shared" si="5"/>
        <v>0.1814299041898717</v>
      </c>
      <c r="V60" s="10">
        <f t="shared" si="1"/>
        <v>75.172868210453018</v>
      </c>
    </row>
    <row r="61" spans="2:22">
      <c r="C61" s="11">
        <v>45291</v>
      </c>
      <c r="E61" s="5">
        <v>10383.39</v>
      </c>
      <c r="P61">
        <f>SUM(P5:P60)</f>
        <v>10568.820000000002</v>
      </c>
      <c r="R61" s="5">
        <f>SUM(R5:R60)</f>
        <v>75.429999999999964</v>
      </c>
      <c r="T61" s="5">
        <f>SUM(T5:T60)</f>
        <v>10383.39</v>
      </c>
      <c r="V61" s="5">
        <f>SUM(V5:V60)</f>
        <v>10358.390000000003</v>
      </c>
    </row>
    <row r="63" spans="2:22">
      <c r="B63" s="9" t="s">
        <v>454</v>
      </c>
      <c r="C63" s="8" t="s">
        <v>232</v>
      </c>
      <c r="D63" s="9" t="s">
        <v>30</v>
      </c>
      <c r="H63" t="s">
        <v>96</v>
      </c>
      <c r="I63" t="s">
        <v>271</v>
      </c>
      <c r="J63" t="s">
        <v>318</v>
      </c>
      <c r="K63" t="s">
        <v>95</v>
      </c>
      <c r="L63" s="23">
        <v>44954</v>
      </c>
      <c r="M63" s="23">
        <v>44962</v>
      </c>
      <c r="N63" t="s">
        <v>32</v>
      </c>
      <c r="O63">
        <v>1502</v>
      </c>
      <c r="P63">
        <v>110.13</v>
      </c>
      <c r="Q63" s="5">
        <f>+P63/$P147</f>
        <v>1.0224534984658093E-2</v>
      </c>
      <c r="R63" s="5">
        <f>402.8*Q63</f>
        <v>4.1184426918202801</v>
      </c>
      <c r="S63" s="5">
        <f>14.97*Q63</f>
        <v>0.15306128872033167</v>
      </c>
      <c r="T63" s="5">
        <f>+P63-R63-S63</f>
        <v>105.85849601945938</v>
      </c>
      <c r="U63" s="5">
        <f>25*Q63</f>
        <v>0.25561337461645234</v>
      </c>
      <c r="V63" s="5">
        <f>+T63-U63</f>
        <v>105.60288264484292</v>
      </c>
    </row>
    <row r="64" spans="2:22">
      <c r="B64" s="9" t="s">
        <v>454</v>
      </c>
      <c r="C64" s="8" t="s">
        <v>232</v>
      </c>
      <c r="D64" s="9" t="s">
        <v>30</v>
      </c>
      <c r="H64" t="s">
        <v>98</v>
      </c>
      <c r="I64" t="s">
        <v>272</v>
      </c>
      <c r="J64" t="s">
        <v>319</v>
      </c>
      <c r="K64" t="s">
        <v>97</v>
      </c>
      <c r="L64" s="23">
        <v>44991</v>
      </c>
      <c r="M64" s="23">
        <v>44995</v>
      </c>
      <c r="N64" t="s">
        <v>26</v>
      </c>
      <c r="O64">
        <v>865</v>
      </c>
      <c r="P64">
        <v>93.38</v>
      </c>
      <c r="Q64" s="5">
        <f>+P64/P147</f>
        <v>8.6694549792733378E-3</v>
      </c>
      <c r="R64" s="5">
        <f t="shared" ref="R64:R127" si="6">402.8*Q64</f>
        <v>3.4920564656513005</v>
      </c>
      <c r="S64" s="5">
        <f t="shared" ref="S64:S127" si="7">14.97*Q64</f>
        <v>0.12978174103972187</v>
      </c>
      <c r="T64" s="5">
        <f t="shared" ref="T64:T127" si="8">+P64-R64-S64</f>
        <v>89.758161793308972</v>
      </c>
      <c r="U64" s="5">
        <f t="shared" ref="U64:U127" si="9">25*Q64</f>
        <v>0.21673637448183344</v>
      </c>
      <c r="V64" s="5">
        <f t="shared" ref="V64:V127" si="10">+T64-U64</f>
        <v>89.541425418827131</v>
      </c>
    </row>
    <row r="65" spans="2:22">
      <c r="B65" s="9" t="s">
        <v>454</v>
      </c>
      <c r="C65" s="8" t="s">
        <v>232</v>
      </c>
      <c r="D65" s="9" t="s">
        <v>30</v>
      </c>
      <c r="H65" t="s">
        <v>98</v>
      </c>
      <c r="I65" t="s">
        <v>273</v>
      </c>
      <c r="J65" t="s">
        <v>320</v>
      </c>
      <c r="K65" t="s">
        <v>97</v>
      </c>
      <c r="L65" s="23">
        <v>44991</v>
      </c>
      <c r="M65" s="23">
        <v>44995</v>
      </c>
      <c r="N65" t="s">
        <v>26</v>
      </c>
      <c r="O65">
        <v>454.4</v>
      </c>
      <c r="P65">
        <v>49.05</v>
      </c>
      <c r="Q65" s="5">
        <f>+P65/$P147</f>
        <v>4.5538312993505803E-3</v>
      </c>
      <c r="R65" s="5">
        <f t="shared" si="6"/>
        <v>1.8342832473784139</v>
      </c>
      <c r="S65" s="5">
        <f t="shared" si="7"/>
        <v>6.8170854551278193E-2</v>
      </c>
      <c r="T65" s="5">
        <f t="shared" si="8"/>
        <v>47.147545898070305</v>
      </c>
      <c r="U65" s="5">
        <f t="shared" si="9"/>
        <v>0.11384578248376451</v>
      </c>
      <c r="V65" s="5">
        <f t="shared" si="10"/>
        <v>47.033700115586541</v>
      </c>
    </row>
    <row r="66" spans="2:22">
      <c r="B66" s="9" t="s">
        <v>454</v>
      </c>
      <c r="C66" s="8" t="s">
        <v>232</v>
      </c>
      <c r="D66" s="9" t="s">
        <v>30</v>
      </c>
      <c r="H66" t="s">
        <v>233</v>
      </c>
      <c r="I66" t="s">
        <v>50</v>
      </c>
      <c r="J66" t="s">
        <v>321</v>
      </c>
      <c r="K66" t="s">
        <v>398</v>
      </c>
      <c r="L66" s="23">
        <v>45080</v>
      </c>
      <c r="M66" s="23">
        <v>45084</v>
      </c>
      <c r="N66" t="s">
        <v>26</v>
      </c>
      <c r="O66">
        <v>1620</v>
      </c>
      <c r="P66">
        <v>161.19</v>
      </c>
      <c r="Q66" s="5">
        <f>+P66/$P147</f>
        <v>1.4964975884654844E-2</v>
      </c>
      <c r="R66" s="5">
        <f t="shared" si="6"/>
        <v>6.0278922863389717</v>
      </c>
      <c r="S66" s="5">
        <f t="shared" si="7"/>
        <v>0.22402568899328304</v>
      </c>
      <c r="T66" s="5">
        <f t="shared" si="8"/>
        <v>154.93808202466772</v>
      </c>
      <c r="U66" s="5">
        <f t="shared" si="9"/>
        <v>0.37412439711637113</v>
      </c>
      <c r="V66" s="5">
        <f t="shared" si="10"/>
        <v>154.56395762755136</v>
      </c>
    </row>
    <row r="67" spans="2:22">
      <c r="B67" s="9" t="s">
        <v>454</v>
      </c>
      <c r="C67" s="8" t="s">
        <v>232</v>
      </c>
      <c r="D67" s="9" t="s">
        <v>30</v>
      </c>
      <c r="H67" t="s">
        <v>233</v>
      </c>
      <c r="I67" t="s">
        <v>50</v>
      </c>
      <c r="J67" t="s">
        <v>321</v>
      </c>
      <c r="K67" t="s">
        <v>398</v>
      </c>
      <c r="L67" s="23">
        <v>45080</v>
      </c>
      <c r="M67" s="23">
        <v>45084</v>
      </c>
      <c r="N67" t="s">
        <v>26</v>
      </c>
      <c r="O67">
        <v>1620</v>
      </c>
      <c r="P67">
        <v>161.19</v>
      </c>
      <c r="Q67" s="5">
        <f>+P67/$P147</f>
        <v>1.4964975884654844E-2</v>
      </c>
      <c r="R67" s="5">
        <f t="shared" si="6"/>
        <v>6.0278922863389717</v>
      </c>
      <c r="S67" s="5">
        <f t="shared" si="7"/>
        <v>0.22402568899328304</v>
      </c>
      <c r="T67" s="5">
        <f t="shared" si="8"/>
        <v>154.93808202466772</v>
      </c>
      <c r="U67" s="5">
        <f t="shared" si="9"/>
        <v>0.37412439711637113</v>
      </c>
      <c r="V67" s="5">
        <f t="shared" si="10"/>
        <v>154.56395762755136</v>
      </c>
    </row>
    <row r="68" spans="2:22">
      <c r="B68" s="9" t="s">
        <v>454</v>
      </c>
      <c r="C68" s="8" t="s">
        <v>232</v>
      </c>
      <c r="D68" s="9" t="s">
        <v>30</v>
      </c>
      <c r="H68" t="s">
        <v>233</v>
      </c>
      <c r="I68" t="s">
        <v>49</v>
      </c>
      <c r="J68" t="s">
        <v>322</v>
      </c>
      <c r="K68" t="s">
        <v>398</v>
      </c>
      <c r="L68" s="23">
        <v>45080</v>
      </c>
      <c r="M68" s="23">
        <v>45084</v>
      </c>
      <c r="N68" t="s">
        <v>26</v>
      </c>
      <c r="O68">
        <v>1620</v>
      </c>
      <c r="P68">
        <v>161.19</v>
      </c>
      <c r="Q68" s="5">
        <f>+P68/$P147</f>
        <v>1.4964975884654844E-2</v>
      </c>
      <c r="R68" s="5">
        <f t="shared" si="6"/>
        <v>6.0278922863389717</v>
      </c>
      <c r="S68" s="5">
        <f t="shared" si="7"/>
        <v>0.22402568899328304</v>
      </c>
      <c r="T68" s="5">
        <f t="shared" si="8"/>
        <v>154.93808202466772</v>
      </c>
      <c r="U68" s="5">
        <f t="shared" si="9"/>
        <v>0.37412439711637113</v>
      </c>
      <c r="V68" s="5">
        <f t="shared" si="10"/>
        <v>154.56395762755136</v>
      </c>
    </row>
    <row r="69" spans="2:22">
      <c r="B69" s="9" t="s">
        <v>454</v>
      </c>
      <c r="C69" s="8" t="s">
        <v>232</v>
      </c>
      <c r="D69" s="9" t="s">
        <v>30</v>
      </c>
      <c r="H69" t="s">
        <v>234</v>
      </c>
      <c r="I69" t="s">
        <v>274</v>
      </c>
      <c r="J69" t="s">
        <v>323</v>
      </c>
      <c r="K69" t="s">
        <v>57</v>
      </c>
      <c r="L69" s="23">
        <v>45110</v>
      </c>
      <c r="M69" s="23">
        <v>45113</v>
      </c>
      <c r="N69" t="s">
        <v>26</v>
      </c>
      <c r="O69">
        <v>680</v>
      </c>
      <c r="P69">
        <v>66.98</v>
      </c>
      <c r="Q69" s="5">
        <f>+P69/$P147</f>
        <v>6.2184632095922919E-3</v>
      </c>
      <c r="R69" s="5">
        <f t="shared" si="6"/>
        <v>2.5047969808237753</v>
      </c>
      <c r="S69" s="5">
        <f t="shared" si="7"/>
        <v>9.3090394247596617E-2</v>
      </c>
      <c r="T69" s="5">
        <f t="shared" si="8"/>
        <v>64.382112624928638</v>
      </c>
      <c r="U69" s="5">
        <f t="shared" si="9"/>
        <v>0.1554615802398073</v>
      </c>
      <c r="V69" s="5">
        <f t="shared" si="10"/>
        <v>64.226651044688836</v>
      </c>
    </row>
    <row r="70" spans="2:22">
      <c r="B70" s="9" t="s">
        <v>454</v>
      </c>
      <c r="C70" s="8" t="s">
        <v>232</v>
      </c>
      <c r="D70" s="9" t="s">
        <v>30</v>
      </c>
      <c r="H70" t="s">
        <v>234</v>
      </c>
      <c r="I70" t="s">
        <v>275</v>
      </c>
      <c r="J70" t="s">
        <v>324</v>
      </c>
      <c r="K70" t="s">
        <v>57</v>
      </c>
      <c r="L70" s="23">
        <v>45110</v>
      </c>
      <c r="M70" s="23">
        <v>45113</v>
      </c>
      <c r="N70" t="s">
        <v>26</v>
      </c>
      <c r="O70">
        <v>680</v>
      </c>
      <c r="P70">
        <v>66.98</v>
      </c>
      <c r="Q70" s="5">
        <f>+P70/$P147</f>
        <v>6.2184632095922919E-3</v>
      </c>
      <c r="R70" s="5">
        <f t="shared" si="6"/>
        <v>2.5047969808237753</v>
      </c>
      <c r="S70" s="5">
        <f t="shared" si="7"/>
        <v>9.3090394247596617E-2</v>
      </c>
      <c r="T70" s="5">
        <f t="shared" si="8"/>
        <v>64.382112624928638</v>
      </c>
      <c r="U70" s="5">
        <f t="shared" si="9"/>
        <v>0.1554615802398073</v>
      </c>
      <c r="V70" s="5">
        <f t="shared" si="10"/>
        <v>64.226651044688836</v>
      </c>
    </row>
    <row r="71" spans="2:22">
      <c r="B71" s="9" t="s">
        <v>454</v>
      </c>
      <c r="C71" s="8" t="s">
        <v>232</v>
      </c>
      <c r="D71" s="9" t="s">
        <v>30</v>
      </c>
      <c r="H71" t="s">
        <v>70</v>
      </c>
      <c r="I71" t="s">
        <v>276</v>
      </c>
      <c r="J71" t="s">
        <v>325</v>
      </c>
      <c r="K71" t="s">
        <v>57</v>
      </c>
      <c r="L71" s="23">
        <v>45123</v>
      </c>
      <c r="M71" s="23">
        <v>45125</v>
      </c>
      <c r="N71" t="s">
        <v>26</v>
      </c>
      <c r="O71">
        <v>1226.4000000000001</v>
      </c>
      <c r="P71">
        <v>122.44</v>
      </c>
      <c r="Q71" s="5">
        <f>+P71/$P147</f>
        <v>1.1367402737869218E-2</v>
      </c>
      <c r="R71" s="5">
        <f t="shared" si="6"/>
        <v>4.5787898228137207</v>
      </c>
      <c r="S71" s="5">
        <f t="shared" si="7"/>
        <v>0.1701700189859022</v>
      </c>
      <c r="T71" s="5">
        <f t="shared" si="8"/>
        <v>117.69104015820038</v>
      </c>
      <c r="U71" s="5">
        <f t="shared" si="9"/>
        <v>0.28418506844673042</v>
      </c>
      <c r="V71" s="5">
        <f t="shared" si="10"/>
        <v>117.40685508975365</v>
      </c>
    </row>
    <row r="72" spans="2:22">
      <c r="B72" s="9" t="s">
        <v>454</v>
      </c>
      <c r="C72" s="8" t="s">
        <v>232</v>
      </c>
      <c r="D72" s="9" t="s">
        <v>30</v>
      </c>
      <c r="H72" t="s">
        <v>235</v>
      </c>
      <c r="I72" t="s">
        <v>277</v>
      </c>
      <c r="J72" t="s">
        <v>326</v>
      </c>
      <c r="K72" t="s">
        <v>399</v>
      </c>
      <c r="L72" s="23">
        <v>45153</v>
      </c>
      <c r="M72" s="23">
        <v>45157</v>
      </c>
      <c r="N72" t="s">
        <v>28</v>
      </c>
      <c r="O72">
        <v>1246.4000000000001</v>
      </c>
      <c r="P72">
        <v>119.65</v>
      </c>
      <c r="Q72" s="5">
        <f>+P72/$P147</f>
        <v>1.1108377471300654E-2</v>
      </c>
      <c r="R72" s="5">
        <f t="shared" si="6"/>
        <v>4.4744544454399033</v>
      </c>
      <c r="S72" s="5">
        <f t="shared" si="7"/>
        <v>0.16629241074537079</v>
      </c>
      <c r="T72" s="5">
        <f t="shared" si="8"/>
        <v>115.00925314381473</v>
      </c>
      <c r="U72" s="5">
        <f t="shared" si="9"/>
        <v>0.27770943678251636</v>
      </c>
      <c r="V72" s="5">
        <f t="shared" si="10"/>
        <v>114.73154370703222</v>
      </c>
    </row>
    <row r="73" spans="2:22">
      <c r="B73" s="9" t="s">
        <v>454</v>
      </c>
      <c r="C73" s="8" t="s">
        <v>232</v>
      </c>
      <c r="D73" s="9" t="s">
        <v>30</v>
      </c>
      <c r="H73" t="s">
        <v>70</v>
      </c>
      <c r="I73" t="s">
        <v>278</v>
      </c>
      <c r="J73" t="s">
        <v>327</v>
      </c>
      <c r="K73" t="s">
        <v>57</v>
      </c>
      <c r="L73" s="23">
        <v>45170</v>
      </c>
      <c r="M73" s="23">
        <v>45172</v>
      </c>
      <c r="N73" t="s">
        <v>26</v>
      </c>
      <c r="O73">
        <v>999.6</v>
      </c>
      <c r="P73">
        <v>99.79</v>
      </c>
      <c r="Q73" s="5">
        <f>+P73/$P147</f>
        <v>9.2645632081996832E-3</v>
      </c>
      <c r="R73" s="5">
        <f t="shared" si="6"/>
        <v>3.7317660602628324</v>
      </c>
      <c r="S73" s="5">
        <f t="shared" si="7"/>
        <v>0.13869051122674927</v>
      </c>
      <c r="T73" s="5">
        <f t="shared" si="8"/>
        <v>95.919543428510423</v>
      </c>
      <c r="U73" s="5">
        <f t="shared" si="9"/>
        <v>0.23161408020499208</v>
      </c>
      <c r="V73" s="5">
        <f t="shared" si="10"/>
        <v>95.687929348305431</v>
      </c>
    </row>
    <row r="74" spans="2:22">
      <c r="B74" s="9" t="s">
        <v>454</v>
      </c>
      <c r="C74" s="8" t="s">
        <v>232</v>
      </c>
      <c r="D74" s="9" t="s">
        <v>30</v>
      </c>
      <c r="H74" t="s">
        <v>236</v>
      </c>
      <c r="I74" t="s">
        <v>111</v>
      </c>
      <c r="J74" t="s">
        <v>328</v>
      </c>
      <c r="K74" t="s">
        <v>53</v>
      </c>
      <c r="L74" s="23">
        <v>45169</v>
      </c>
      <c r="M74" s="23">
        <v>45173</v>
      </c>
      <c r="N74" t="s">
        <v>29</v>
      </c>
      <c r="O74">
        <v>1560</v>
      </c>
      <c r="P74">
        <v>179.24</v>
      </c>
      <c r="Q74" s="5">
        <f>+P74/$P147</f>
        <v>1.6640748666576926E-2</v>
      </c>
      <c r="R74" s="5">
        <f t="shared" si="6"/>
        <v>6.7028935628971862</v>
      </c>
      <c r="S74" s="5">
        <f t="shared" si="7"/>
        <v>0.24911200753865659</v>
      </c>
      <c r="T74" s="5">
        <f t="shared" si="8"/>
        <v>172.28799442956418</v>
      </c>
      <c r="U74" s="5">
        <f t="shared" si="9"/>
        <v>0.41601871666442314</v>
      </c>
      <c r="V74" s="5">
        <f t="shared" si="10"/>
        <v>171.87197571289977</v>
      </c>
    </row>
    <row r="75" spans="2:22">
      <c r="B75" s="9" t="s">
        <v>454</v>
      </c>
      <c r="C75" s="8" t="s">
        <v>232</v>
      </c>
      <c r="D75" s="9" t="s">
        <v>30</v>
      </c>
      <c r="H75" t="s">
        <v>69</v>
      </c>
      <c r="I75" t="s">
        <v>78</v>
      </c>
      <c r="J75" t="s">
        <v>329</v>
      </c>
      <c r="K75" t="s">
        <v>79</v>
      </c>
      <c r="L75" s="23">
        <v>45186</v>
      </c>
      <c r="M75" s="23">
        <v>45187</v>
      </c>
      <c r="N75" t="s">
        <v>26</v>
      </c>
      <c r="O75">
        <v>697.9</v>
      </c>
      <c r="P75">
        <v>68.44</v>
      </c>
      <c r="Q75" s="5">
        <f>+P75/$P147</f>
        <v>6.3540104817034404E-3</v>
      </c>
      <c r="R75" s="5">
        <f t="shared" si="6"/>
        <v>2.5593954220301458</v>
      </c>
      <c r="S75" s="5">
        <f t="shared" si="7"/>
        <v>9.5119536911100505E-2</v>
      </c>
      <c r="T75" s="5">
        <f t="shared" si="8"/>
        <v>65.785485041058749</v>
      </c>
      <c r="U75" s="5">
        <f t="shared" si="9"/>
        <v>0.15885026204258601</v>
      </c>
      <c r="V75" s="5">
        <f t="shared" si="10"/>
        <v>65.626634779016157</v>
      </c>
    </row>
    <row r="76" spans="2:22">
      <c r="B76" s="9" t="s">
        <v>454</v>
      </c>
      <c r="C76" s="8" t="s">
        <v>232</v>
      </c>
      <c r="D76" s="9" t="s">
        <v>30</v>
      </c>
      <c r="H76" t="s">
        <v>237</v>
      </c>
      <c r="I76" t="s">
        <v>42</v>
      </c>
      <c r="J76" t="s">
        <v>330</v>
      </c>
      <c r="K76" t="s">
        <v>80</v>
      </c>
      <c r="L76" s="23">
        <v>45184</v>
      </c>
      <c r="M76" s="23">
        <v>45188</v>
      </c>
      <c r="N76" t="s">
        <v>26</v>
      </c>
      <c r="O76">
        <v>1712</v>
      </c>
      <c r="P76">
        <v>170.92</v>
      </c>
      <c r="Q76" s="5">
        <f>+P76/$P147</f>
        <v>1.5868314896738046E-2</v>
      </c>
      <c r="R76" s="5">
        <f t="shared" si="6"/>
        <v>6.3917572404060854</v>
      </c>
      <c r="S76" s="5">
        <f t="shared" si="7"/>
        <v>0.23754867400416857</v>
      </c>
      <c r="T76" s="5">
        <f t="shared" si="8"/>
        <v>164.29069408558973</v>
      </c>
      <c r="U76" s="5">
        <f t="shared" si="9"/>
        <v>0.39670787241845118</v>
      </c>
      <c r="V76" s="5">
        <f t="shared" si="10"/>
        <v>163.89398621317127</v>
      </c>
    </row>
    <row r="77" spans="2:22">
      <c r="B77" s="9" t="s">
        <v>454</v>
      </c>
      <c r="C77" s="8" t="s">
        <v>232</v>
      </c>
      <c r="D77" s="9" t="s">
        <v>30</v>
      </c>
      <c r="H77" t="s">
        <v>70</v>
      </c>
      <c r="I77" t="s">
        <v>41</v>
      </c>
      <c r="J77" t="s">
        <v>331</v>
      </c>
      <c r="K77" t="s">
        <v>57</v>
      </c>
      <c r="L77" s="23">
        <v>45188</v>
      </c>
      <c r="M77" s="23">
        <v>45192</v>
      </c>
      <c r="N77" t="s">
        <v>26</v>
      </c>
      <c r="O77">
        <v>4016.8</v>
      </c>
      <c r="P77">
        <v>401.03</v>
      </c>
      <c r="Q77" s="5">
        <f>+P77/$P147</f>
        <v>3.7231864749817808E-2</v>
      </c>
      <c r="R77" s="5">
        <f t="shared" si="6"/>
        <v>14.996995121226613</v>
      </c>
      <c r="S77" s="5">
        <f t="shared" si="7"/>
        <v>0.55736101530477267</v>
      </c>
      <c r="T77" s="5">
        <f t="shared" si="8"/>
        <v>385.47564386346858</v>
      </c>
      <c r="U77" s="5">
        <f t="shared" si="9"/>
        <v>0.93079661874544517</v>
      </c>
      <c r="V77" s="5">
        <f t="shared" si="10"/>
        <v>384.54484724472314</v>
      </c>
    </row>
    <row r="78" spans="2:22">
      <c r="B78" s="9" t="s">
        <v>454</v>
      </c>
      <c r="C78" s="8" t="s">
        <v>232</v>
      </c>
      <c r="D78" s="9" t="s">
        <v>30</v>
      </c>
      <c r="H78" t="s">
        <v>238</v>
      </c>
      <c r="I78" t="s">
        <v>279</v>
      </c>
      <c r="J78" t="s">
        <v>332</v>
      </c>
      <c r="K78" t="s">
        <v>56</v>
      </c>
      <c r="L78" s="23">
        <v>45203</v>
      </c>
      <c r="M78" s="23">
        <v>45206</v>
      </c>
      <c r="N78" t="s">
        <v>26</v>
      </c>
      <c r="O78">
        <v>1481.3</v>
      </c>
      <c r="P78">
        <v>147.88999999999999</v>
      </c>
      <c r="Q78" s="5">
        <f>+P78/$P147</f>
        <v>1.3730195940080681E-2</v>
      </c>
      <c r="R78" s="5">
        <f t="shared" si="6"/>
        <v>5.5305229246644982</v>
      </c>
      <c r="S78" s="5">
        <f t="shared" si="7"/>
        <v>0.20554103322300779</v>
      </c>
      <c r="T78" s="5">
        <f t="shared" si="8"/>
        <v>142.15393604211249</v>
      </c>
      <c r="U78" s="5">
        <f t="shared" si="9"/>
        <v>0.34325489850201701</v>
      </c>
      <c r="V78" s="5">
        <f t="shared" si="10"/>
        <v>141.81068114361048</v>
      </c>
    </row>
    <row r="79" spans="2:22">
      <c r="B79" s="9" t="s">
        <v>454</v>
      </c>
      <c r="C79" s="8" t="s">
        <v>232</v>
      </c>
      <c r="D79" s="9" t="s">
        <v>30</v>
      </c>
      <c r="H79" t="s">
        <v>238</v>
      </c>
      <c r="I79" t="s">
        <v>280</v>
      </c>
      <c r="J79" t="s">
        <v>333</v>
      </c>
      <c r="K79" t="s">
        <v>56</v>
      </c>
      <c r="L79" s="23">
        <v>45203</v>
      </c>
      <c r="M79" s="23">
        <v>45206</v>
      </c>
      <c r="N79" t="s">
        <v>26</v>
      </c>
      <c r="O79">
        <v>1481.3</v>
      </c>
      <c r="P79">
        <v>147.88999999999999</v>
      </c>
      <c r="Q79" s="5">
        <f>+P79/$P147</f>
        <v>1.3730195940080681E-2</v>
      </c>
      <c r="R79" s="5">
        <f t="shared" si="6"/>
        <v>5.5305229246644982</v>
      </c>
      <c r="S79" s="5">
        <f t="shared" si="7"/>
        <v>0.20554103322300779</v>
      </c>
      <c r="T79" s="5">
        <f t="shared" si="8"/>
        <v>142.15393604211249</v>
      </c>
      <c r="U79" s="5">
        <f t="shared" si="9"/>
        <v>0.34325489850201701</v>
      </c>
      <c r="V79" s="5">
        <f t="shared" si="10"/>
        <v>141.81068114361048</v>
      </c>
    </row>
    <row r="80" spans="2:22">
      <c r="B80" s="9" t="s">
        <v>454</v>
      </c>
      <c r="C80" s="8" t="s">
        <v>232</v>
      </c>
      <c r="D80" s="9" t="s">
        <v>30</v>
      </c>
      <c r="H80" t="s">
        <v>239</v>
      </c>
      <c r="I80" t="s">
        <v>112</v>
      </c>
      <c r="J80" t="s">
        <v>334</v>
      </c>
      <c r="K80" t="s">
        <v>58</v>
      </c>
      <c r="L80" s="23">
        <v>45203</v>
      </c>
      <c r="M80" s="23">
        <v>45207</v>
      </c>
      <c r="N80" t="s">
        <v>26</v>
      </c>
      <c r="O80">
        <v>1584.8</v>
      </c>
      <c r="P80">
        <v>158.22</v>
      </c>
      <c r="Q80" s="5">
        <f>+P80/$P147</f>
        <v>1.4689239310565727E-2</v>
      </c>
      <c r="R80" s="5">
        <f t="shared" si="6"/>
        <v>5.916825594295875</v>
      </c>
      <c r="S80" s="5">
        <f t="shared" si="7"/>
        <v>0.21989791247916896</v>
      </c>
      <c r="T80" s="5">
        <f t="shared" si="8"/>
        <v>152.08327649322496</v>
      </c>
      <c r="U80" s="5">
        <f t="shared" si="9"/>
        <v>0.36723098276414318</v>
      </c>
      <c r="V80" s="5">
        <f t="shared" si="10"/>
        <v>151.71604551046082</v>
      </c>
    </row>
    <row r="81" spans="2:22">
      <c r="B81" s="9" t="s">
        <v>454</v>
      </c>
      <c r="C81" s="8" t="s">
        <v>232</v>
      </c>
      <c r="D81" s="9" t="s">
        <v>30</v>
      </c>
      <c r="H81" t="s">
        <v>239</v>
      </c>
      <c r="I81" t="s">
        <v>113</v>
      </c>
      <c r="J81" t="s">
        <v>335</v>
      </c>
      <c r="K81" t="s">
        <v>58</v>
      </c>
      <c r="L81" s="23">
        <v>45203</v>
      </c>
      <c r="M81" s="23">
        <v>45207</v>
      </c>
      <c r="N81" t="s">
        <v>26</v>
      </c>
      <c r="O81">
        <v>1536.8</v>
      </c>
      <c r="P81">
        <v>153.44</v>
      </c>
      <c r="Q81" s="5">
        <f>+P81/$P147</f>
        <v>1.424546125529772E-2</v>
      </c>
      <c r="R81" s="5">
        <f t="shared" si="6"/>
        <v>5.7380717936339218</v>
      </c>
      <c r="S81" s="5">
        <f t="shared" si="7"/>
        <v>0.21325455499180687</v>
      </c>
      <c r="T81" s="5">
        <f t="shared" si="8"/>
        <v>147.48867365137426</v>
      </c>
      <c r="U81" s="5">
        <f t="shared" si="9"/>
        <v>0.356136531382443</v>
      </c>
      <c r="V81" s="5">
        <f t="shared" si="10"/>
        <v>147.13253711999181</v>
      </c>
    </row>
    <row r="82" spans="2:22">
      <c r="B82" s="9" t="s">
        <v>454</v>
      </c>
      <c r="C82" s="8" t="s">
        <v>232</v>
      </c>
      <c r="D82" s="9" t="s">
        <v>30</v>
      </c>
      <c r="H82" t="s">
        <v>240</v>
      </c>
      <c r="I82" t="s">
        <v>281</v>
      </c>
      <c r="J82" t="s">
        <v>336</v>
      </c>
      <c r="K82" t="s">
        <v>83</v>
      </c>
      <c r="L82" s="23">
        <v>45202</v>
      </c>
      <c r="M82" s="23">
        <v>45207</v>
      </c>
      <c r="N82" t="s">
        <v>26</v>
      </c>
      <c r="O82">
        <v>1586</v>
      </c>
      <c r="P82">
        <v>155.53</v>
      </c>
      <c r="Q82" s="5">
        <f>+P82/$P147</f>
        <v>1.4439498103730802E-2</v>
      </c>
      <c r="R82" s="5">
        <f t="shared" si="6"/>
        <v>5.8162298361827673</v>
      </c>
      <c r="S82" s="5">
        <f t="shared" si="7"/>
        <v>0.21615928661285011</v>
      </c>
      <c r="T82" s="5">
        <f t="shared" si="8"/>
        <v>149.49761087720438</v>
      </c>
      <c r="U82" s="5">
        <f t="shared" si="9"/>
        <v>0.36098745259327003</v>
      </c>
      <c r="V82" s="5">
        <f t="shared" si="10"/>
        <v>149.13662342461112</v>
      </c>
    </row>
    <row r="83" spans="2:22">
      <c r="B83" s="9" t="s">
        <v>454</v>
      </c>
      <c r="C83" s="8" t="s">
        <v>232</v>
      </c>
      <c r="D83" s="9" t="s">
        <v>30</v>
      </c>
      <c r="H83" t="s">
        <v>241</v>
      </c>
      <c r="I83" t="s">
        <v>282</v>
      </c>
      <c r="J83" t="s">
        <v>337</v>
      </c>
      <c r="K83" t="s">
        <v>87</v>
      </c>
      <c r="L83" s="23">
        <v>45204</v>
      </c>
      <c r="M83" s="23">
        <v>45207</v>
      </c>
      <c r="N83" t="s">
        <v>28</v>
      </c>
      <c r="O83">
        <v>456</v>
      </c>
      <c r="P83">
        <v>43.78</v>
      </c>
      <c r="Q83" s="5">
        <f>+P83/$P147</f>
        <v>4.0645613513877361E-3</v>
      </c>
      <c r="R83" s="5">
        <f t="shared" si="6"/>
        <v>1.6372053123389803</v>
      </c>
      <c r="S83" s="5">
        <f t="shared" si="7"/>
        <v>6.0846483430274413E-2</v>
      </c>
      <c r="T83" s="5">
        <f t="shared" si="8"/>
        <v>42.081948204230748</v>
      </c>
      <c r="U83" s="5">
        <f t="shared" si="9"/>
        <v>0.1016140337846934</v>
      </c>
      <c r="V83" s="5">
        <f t="shared" si="10"/>
        <v>41.980334170446056</v>
      </c>
    </row>
    <row r="84" spans="2:22">
      <c r="B84" s="9" t="s">
        <v>454</v>
      </c>
      <c r="C84" s="8" t="s">
        <v>232</v>
      </c>
      <c r="D84" s="9" t="s">
        <v>30</v>
      </c>
      <c r="H84" t="s">
        <v>242</v>
      </c>
      <c r="I84" t="s">
        <v>103</v>
      </c>
      <c r="J84" t="s">
        <v>338</v>
      </c>
      <c r="K84" t="s">
        <v>60</v>
      </c>
      <c r="L84" s="23">
        <v>45207</v>
      </c>
      <c r="M84" s="23">
        <v>45210</v>
      </c>
      <c r="N84" t="s">
        <v>26</v>
      </c>
      <c r="O84">
        <v>1726</v>
      </c>
      <c r="P84">
        <v>172.32</v>
      </c>
      <c r="Q84" s="5">
        <f>+P84/$P147</f>
        <v>1.5998291733009012E-2</v>
      </c>
      <c r="R84" s="5">
        <f t="shared" si="6"/>
        <v>6.44411191005603</v>
      </c>
      <c r="S84" s="5">
        <f t="shared" si="7"/>
        <v>0.23949442724314493</v>
      </c>
      <c r="T84" s="5">
        <f t="shared" si="8"/>
        <v>165.63639366270081</v>
      </c>
      <c r="U84" s="5">
        <f t="shared" si="9"/>
        <v>0.39995729332522534</v>
      </c>
      <c r="V84" s="5">
        <f t="shared" si="10"/>
        <v>165.23643636937558</v>
      </c>
    </row>
    <row r="85" spans="2:22">
      <c r="B85" s="9" t="s">
        <v>454</v>
      </c>
      <c r="C85" s="8" t="s">
        <v>232</v>
      </c>
      <c r="D85" s="9" t="s">
        <v>30</v>
      </c>
      <c r="H85" t="s">
        <v>243</v>
      </c>
      <c r="I85" t="s">
        <v>283</v>
      </c>
      <c r="J85" t="s">
        <v>339</v>
      </c>
      <c r="K85" t="s">
        <v>58</v>
      </c>
      <c r="L85" s="23">
        <v>45208</v>
      </c>
      <c r="M85" s="23">
        <v>45211</v>
      </c>
      <c r="N85" t="s">
        <v>26</v>
      </c>
      <c r="O85">
        <v>219.2</v>
      </c>
      <c r="P85">
        <v>22.72</v>
      </c>
      <c r="Q85" s="5">
        <f>+P85/$P147</f>
        <v>2.1093383714830822E-3</v>
      </c>
      <c r="R85" s="5">
        <f t="shared" si="6"/>
        <v>0.84964149603338557</v>
      </c>
      <c r="S85" s="5">
        <f t="shared" si="7"/>
        <v>3.1576795421101742E-2</v>
      </c>
      <c r="T85" s="5">
        <f t="shared" si="8"/>
        <v>21.838781708545511</v>
      </c>
      <c r="U85" s="5">
        <f t="shared" si="9"/>
        <v>5.2733459287077053E-2</v>
      </c>
      <c r="V85" s="5">
        <f t="shared" si="10"/>
        <v>21.786048249258435</v>
      </c>
    </row>
    <row r="86" spans="2:22">
      <c r="B86" s="9" t="s">
        <v>454</v>
      </c>
      <c r="C86" s="8" t="s">
        <v>232</v>
      </c>
      <c r="D86" s="9" t="s">
        <v>30</v>
      </c>
      <c r="H86" t="s">
        <v>244</v>
      </c>
      <c r="I86" t="s">
        <v>281</v>
      </c>
      <c r="J86" t="s">
        <v>340</v>
      </c>
      <c r="K86" t="s">
        <v>58</v>
      </c>
      <c r="L86" s="23">
        <v>45207</v>
      </c>
      <c r="M86" s="23">
        <v>45212</v>
      </c>
      <c r="N86" t="s">
        <v>26</v>
      </c>
      <c r="O86">
        <v>712.8</v>
      </c>
      <c r="P86">
        <v>73.88</v>
      </c>
      <c r="Q86" s="5">
        <f>+P86/$P147</f>
        <v>6.8590633312134736E-3</v>
      </c>
      <c r="R86" s="5">
        <f t="shared" si="6"/>
        <v>2.7628307098127873</v>
      </c>
      <c r="S86" s="5">
        <f t="shared" si="7"/>
        <v>0.10268017806826571</v>
      </c>
      <c r="T86" s="5">
        <f t="shared" si="8"/>
        <v>71.014489112118937</v>
      </c>
      <c r="U86" s="5">
        <f t="shared" si="9"/>
        <v>0.17147658328033685</v>
      </c>
      <c r="V86" s="5">
        <f t="shared" si="10"/>
        <v>70.843012528838599</v>
      </c>
    </row>
    <row r="87" spans="2:22">
      <c r="B87" s="9" t="s">
        <v>454</v>
      </c>
      <c r="C87" s="8" t="s">
        <v>232</v>
      </c>
      <c r="D87" s="9" t="s">
        <v>30</v>
      </c>
      <c r="H87" t="s">
        <v>244</v>
      </c>
      <c r="I87" t="s">
        <v>284</v>
      </c>
      <c r="J87" t="s">
        <v>341</v>
      </c>
      <c r="K87" t="s">
        <v>58</v>
      </c>
      <c r="L87" s="23">
        <v>45209</v>
      </c>
      <c r="M87" s="23">
        <v>45212</v>
      </c>
      <c r="N87" t="s">
        <v>26</v>
      </c>
      <c r="O87">
        <v>478.6</v>
      </c>
      <c r="P87">
        <v>49.6</v>
      </c>
      <c r="Q87" s="5">
        <f>+P87/$P147</f>
        <v>4.6048936278856025E-3</v>
      </c>
      <c r="R87" s="5">
        <f t="shared" si="6"/>
        <v>1.8548511533123209</v>
      </c>
      <c r="S87" s="5">
        <f t="shared" si="7"/>
        <v>6.8935257609447478E-2</v>
      </c>
      <c r="T87" s="5">
        <f t="shared" si="8"/>
        <v>47.676213589078237</v>
      </c>
      <c r="U87" s="5">
        <f t="shared" si="9"/>
        <v>0.11512234069714006</v>
      </c>
      <c r="V87" s="5">
        <f t="shared" si="10"/>
        <v>47.561091248381096</v>
      </c>
    </row>
    <row r="88" spans="2:22">
      <c r="B88" s="9" t="s">
        <v>454</v>
      </c>
      <c r="C88" s="8" t="s">
        <v>232</v>
      </c>
      <c r="D88" s="9" t="s">
        <v>30</v>
      </c>
      <c r="H88" t="s">
        <v>245</v>
      </c>
      <c r="I88" t="s">
        <v>285</v>
      </c>
      <c r="J88" t="s">
        <v>342</v>
      </c>
      <c r="K88" t="s">
        <v>400</v>
      </c>
      <c r="L88" s="23">
        <v>45211</v>
      </c>
      <c r="M88" s="23">
        <v>45212</v>
      </c>
      <c r="N88" t="s">
        <v>26</v>
      </c>
      <c r="O88">
        <v>214</v>
      </c>
      <c r="P88">
        <v>20.98</v>
      </c>
      <c r="Q88" s="5">
        <f>+P88/$P147</f>
        <v>1.9477957321177408E-3</v>
      </c>
      <c r="R88" s="5">
        <f t="shared" si="6"/>
        <v>0.78457212089702599</v>
      </c>
      <c r="S88" s="5">
        <f t="shared" si="7"/>
        <v>2.915850210980258E-2</v>
      </c>
      <c r="T88" s="5">
        <f t="shared" si="8"/>
        <v>20.166269376993174</v>
      </c>
      <c r="U88" s="5">
        <f t="shared" si="9"/>
        <v>4.869489330294352E-2</v>
      </c>
      <c r="V88" s="5">
        <f t="shared" si="10"/>
        <v>20.11757448369023</v>
      </c>
    </row>
    <row r="89" spans="2:22">
      <c r="B89" s="9" t="s">
        <v>454</v>
      </c>
      <c r="C89" s="8" t="s">
        <v>232</v>
      </c>
      <c r="D89" s="9" t="s">
        <v>30</v>
      </c>
      <c r="H89" t="s">
        <v>245</v>
      </c>
      <c r="I89" t="s">
        <v>104</v>
      </c>
      <c r="J89" t="s">
        <v>342</v>
      </c>
      <c r="K89" t="s">
        <v>400</v>
      </c>
      <c r="L89" s="23">
        <v>45211</v>
      </c>
      <c r="M89" s="23">
        <v>45212</v>
      </c>
      <c r="N89" t="s">
        <v>26</v>
      </c>
      <c r="O89">
        <v>219</v>
      </c>
      <c r="P89">
        <v>21.47</v>
      </c>
      <c r="Q89" s="5">
        <f>+P89/$P147</f>
        <v>1.9932876248125782E-3</v>
      </c>
      <c r="R89" s="5">
        <f t="shared" si="6"/>
        <v>0.80289625527450659</v>
      </c>
      <c r="S89" s="5">
        <f t="shared" si="7"/>
        <v>2.9839515743444296E-2</v>
      </c>
      <c r="T89" s="5">
        <f t="shared" si="8"/>
        <v>20.637264228982048</v>
      </c>
      <c r="U89" s="5">
        <f t="shared" si="9"/>
        <v>4.9832190620314458E-2</v>
      </c>
      <c r="V89" s="5">
        <f t="shared" si="10"/>
        <v>20.587432038361733</v>
      </c>
    </row>
    <row r="90" spans="2:22">
      <c r="B90" s="9" t="s">
        <v>454</v>
      </c>
      <c r="C90" s="8" t="s">
        <v>232</v>
      </c>
      <c r="D90" s="9" t="s">
        <v>30</v>
      </c>
      <c r="H90" t="s">
        <v>246</v>
      </c>
      <c r="I90" t="s">
        <v>108</v>
      </c>
      <c r="J90" t="s">
        <v>343</v>
      </c>
      <c r="K90" t="s">
        <v>58</v>
      </c>
      <c r="L90" s="23">
        <v>45214</v>
      </c>
      <c r="M90" s="23">
        <v>45215</v>
      </c>
      <c r="N90" t="s">
        <v>26</v>
      </c>
      <c r="O90">
        <v>121.4</v>
      </c>
      <c r="P90">
        <v>12.12</v>
      </c>
      <c r="Q90" s="5">
        <f>+P90/$P147</f>
        <v>1.1252280397172076E-3</v>
      </c>
      <c r="R90" s="5">
        <f t="shared" si="6"/>
        <v>0.45324185439809123</v>
      </c>
      <c r="S90" s="5">
        <f t="shared" si="7"/>
        <v>1.6844663754566599E-2</v>
      </c>
      <c r="T90" s="5">
        <f t="shared" si="8"/>
        <v>11.64991348184734</v>
      </c>
      <c r="U90" s="5">
        <f t="shared" si="9"/>
        <v>2.8130700992930191E-2</v>
      </c>
      <c r="V90" s="5">
        <f t="shared" si="10"/>
        <v>11.62178278085441</v>
      </c>
    </row>
    <row r="91" spans="2:22">
      <c r="B91" s="9" t="s">
        <v>454</v>
      </c>
      <c r="C91" s="8" t="s">
        <v>232</v>
      </c>
      <c r="D91" s="9" t="s">
        <v>30</v>
      </c>
      <c r="H91" t="s">
        <v>247</v>
      </c>
      <c r="I91" t="s">
        <v>286</v>
      </c>
      <c r="J91" t="s">
        <v>344</v>
      </c>
      <c r="K91" t="s">
        <v>401</v>
      </c>
      <c r="L91" s="23">
        <v>45215</v>
      </c>
      <c r="M91" s="23">
        <v>45216</v>
      </c>
      <c r="N91" t="s">
        <v>26</v>
      </c>
      <c r="O91">
        <v>81.400000000000006</v>
      </c>
      <c r="P91">
        <v>8.43</v>
      </c>
      <c r="Q91" s="5">
        <f>+P91/$P147</f>
        <v>7.8264623554587958E-4</v>
      </c>
      <c r="R91" s="5">
        <f t="shared" si="6"/>
        <v>0.31524990367788031</v>
      </c>
      <c r="S91" s="5">
        <f t="shared" si="7"/>
        <v>1.1716214146121819E-2</v>
      </c>
      <c r="T91" s="5">
        <f t="shared" si="8"/>
        <v>8.103033882175998</v>
      </c>
      <c r="U91" s="5">
        <f t="shared" si="9"/>
        <v>1.9566155888646991E-2</v>
      </c>
      <c r="V91" s="5">
        <f t="shared" si="10"/>
        <v>8.0834677262873509</v>
      </c>
    </row>
    <row r="92" spans="2:22">
      <c r="B92" s="9" t="s">
        <v>454</v>
      </c>
      <c r="C92" s="8" t="s">
        <v>232</v>
      </c>
      <c r="D92" s="9" t="s">
        <v>30</v>
      </c>
      <c r="H92" t="s">
        <v>248</v>
      </c>
      <c r="I92" t="s">
        <v>287</v>
      </c>
      <c r="J92" t="s">
        <v>345</v>
      </c>
      <c r="K92" t="s">
        <v>82</v>
      </c>
      <c r="L92" s="23">
        <v>45216</v>
      </c>
      <c r="M92" s="23">
        <v>45218</v>
      </c>
      <c r="N92" t="s">
        <v>28</v>
      </c>
      <c r="O92">
        <v>188.7</v>
      </c>
      <c r="P92">
        <v>18.12</v>
      </c>
      <c r="Q92" s="5">
        <f>+P92/$P147</f>
        <v>1.6822716237356275E-3</v>
      </c>
      <c r="R92" s="5">
        <f t="shared" si="6"/>
        <v>0.67761901004071079</v>
      </c>
      <c r="S92" s="5">
        <f t="shared" si="7"/>
        <v>2.5183606207322344E-2</v>
      </c>
      <c r="T92" s="5">
        <f t="shared" si="8"/>
        <v>17.417197383751969</v>
      </c>
      <c r="U92" s="5">
        <f t="shared" si="9"/>
        <v>4.2056790593390687E-2</v>
      </c>
      <c r="V92" s="5">
        <f t="shared" si="10"/>
        <v>17.375140593158577</v>
      </c>
    </row>
    <row r="93" spans="2:22">
      <c r="B93" s="9" t="s">
        <v>454</v>
      </c>
      <c r="C93" s="8" t="s">
        <v>232</v>
      </c>
      <c r="D93" s="9" t="s">
        <v>30</v>
      </c>
      <c r="H93" t="s">
        <v>72</v>
      </c>
      <c r="I93" t="s">
        <v>288</v>
      </c>
      <c r="J93" t="s">
        <v>346</v>
      </c>
      <c r="K93" t="s">
        <v>81</v>
      </c>
      <c r="L93" s="23">
        <v>45216</v>
      </c>
      <c r="M93" s="23">
        <v>45218</v>
      </c>
      <c r="N93" t="s">
        <v>26</v>
      </c>
      <c r="O93">
        <v>360</v>
      </c>
      <c r="P93">
        <v>35.94</v>
      </c>
      <c r="Q93" s="5">
        <f>+P93/$P147</f>
        <v>3.3366910682703335E-3</v>
      </c>
      <c r="R93" s="5">
        <f t="shared" si="6"/>
        <v>1.3440191622992903</v>
      </c>
      <c r="S93" s="5">
        <f t="shared" si="7"/>
        <v>4.9950265292006898E-2</v>
      </c>
      <c r="T93" s="5">
        <f t="shared" si="8"/>
        <v>34.546030572408704</v>
      </c>
      <c r="U93" s="5">
        <f t="shared" si="9"/>
        <v>8.3417276706758345E-2</v>
      </c>
      <c r="V93" s="5">
        <f t="shared" si="10"/>
        <v>34.462613295701942</v>
      </c>
    </row>
    <row r="94" spans="2:22">
      <c r="B94" s="9" t="s">
        <v>454</v>
      </c>
      <c r="C94" s="8" t="s">
        <v>232</v>
      </c>
      <c r="D94" s="9" t="s">
        <v>30</v>
      </c>
      <c r="H94" t="s">
        <v>249</v>
      </c>
      <c r="I94" t="s">
        <v>289</v>
      </c>
      <c r="J94" t="s">
        <v>347</v>
      </c>
      <c r="K94" t="s">
        <v>402</v>
      </c>
      <c r="L94" s="23">
        <v>45217</v>
      </c>
      <c r="M94" s="23">
        <v>45219</v>
      </c>
      <c r="N94" t="s">
        <v>26</v>
      </c>
      <c r="O94">
        <v>133</v>
      </c>
      <c r="P94">
        <v>13.78</v>
      </c>
      <c r="Q94" s="5">
        <f>+P94/$P147</f>
        <v>1.2793434312956371E-3</v>
      </c>
      <c r="R94" s="5">
        <f t="shared" si="6"/>
        <v>0.51531953412588261</v>
      </c>
      <c r="S94" s="5">
        <f t="shared" si="7"/>
        <v>1.9151771166495687E-2</v>
      </c>
      <c r="T94" s="5">
        <f t="shared" si="8"/>
        <v>13.245528694707621</v>
      </c>
      <c r="U94" s="5">
        <f t="shared" si="9"/>
        <v>3.1983585782390925E-2</v>
      </c>
      <c r="V94" s="5">
        <f t="shared" si="10"/>
        <v>13.21354510892523</v>
      </c>
    </row>
    <row r="95" spans="2:22">
      <c r="B95" s="9" t="s">
        <v>454</v>
      </c>
      <c r="C95" s="8" t="s">
        <v>232</v>
      </c>
      <c r="D95" s="9" t="s">
        <v>30</v>
      </c>
      <c r="H95" t="s">
        <v>233</v>
      </c>
      <c r="I95" t="s">
        <v>290</v>
      </c>
      <c r="J95" t="s">
        <v>348</v>
      </c>
      <c r="K95" t="s">
        <v>398</v>
      </c>
      <c r="L95" s="23">
        <v>45218</v>
      </c>
      <c r="M95" s="23">
        <v>45220</v>
      </c>
      <c r="N95" t="s">
        <v>26</v>
      </c>
      <c r="O95">
        <v>760</v>
      </c>
      <c r="P95">
        <v>75.62</v>
      </c>
      <c r="Q95" s="5">
        <f>+P95/$P147</f>
        <v>7.0206059705788162E-3</v>
      </c>
      <c r="R95" s="5">
        <f t="shared" si="6"/>
        <v>2.8279000849491474</v>
      </c>
      <c r="S95" s="5">
        <f t="shared" si="7"/>
        <v>0.10509847137956488</v>
      </c>
      <c r="T95" s="5">
        <f t="shared" si="8"/>
        <v>72.687001443671292</v>
      </c>
      <c r="U95" s="5">
        <f t="shared" si="9"/>
        <v>0.1755151492644704</v>
      </c>
      <c r="V95" s="5">
        <f t="shared" si="10"/>
        <v>72.511486294406822</v>
      </c>
    </row>
    <row r="96" spans="2:22">
      <c r="B96" s="9" t="s">
        <v>454</v>
      </c>
      <c r="C96" s="8" t="s">
        <v>232</v>
      </c>
      <c r="D96" s="9" t="s">
        <v>30</v>
      </c>
      <c r="H96" t="s">
        <v>91</v>
      </c>
      <c r="I96" t="s">
        <v>291</v>
      </c>
      <c r="J96" t="s">
        <v>90</v>
      </c>
      <c r="K96" t="s">
        <v>54</v>
      </c>
      <c r="L96" s="23">
        <v>45220</v>
      </c>
      <c r="M96" s="23">
        <v>45221</v>
      </c>
      <c r="N96" t="s">
        <v>26</v>
      </c>
      <c r="O96">
        <v>295</v>
      </c>
      <c r="P96">
        <v>29.36</v>
      </c>
      <c r="Q96" s="5">
        <f>+P96/$P147</f>
        <v>2.7257999377968004E-3</v>
      </c>
      <c r="R96" s="5">
        <f t="shared" si="6"/>
        <v>1.0979522149445513</v>
      </c>
      <c r="S96" s="5">
        <f t="shared" si="7"/>
        <v>4.0805225068818105E-2</v>
      </c>
      <c r="T96" s="5">
        <f t="shared" si="8"/>
        <v>28.221242559986628</v>
      </c>
      <c r="U96" s="5">
        <f t="shared" si="9"/>
        <v>6.8144998444920016E-2</v>
      </c>
      <c r="V96" s="5">
        <f t="shared" si="10"/>
        <v>28.153097561541706</v>
      </c>
    </row>
    <row r="97" spans="2:22">
      <c r="B97" s="9" t="s">
        <v>454</v>
      </c>
      <c r="C97" s="8" t="s">
        <v>232</v>
      </c>
      <c r="D97" s="9" t="s">
        <v>30</v>
      </c>
      <c r="H97" t="s">
        <v>250</v>
      </c>
      <c r="I97" t="s">
        <v>292</v>
      </c>
      <c r="J97" t="s">
        <v>349</v>
      </c>
      <c r="K97" t="s">
        <v>58</v>
      </c>
      <c r="L97" s="23">
        <v>45217</v>
      </c>
      <c r="M97" s="23">
        <v>45221</v>
      </c>
      <c r="N97" t="s">
        <v>26</v>
      </c>
      <c r="O97">
        <v>1969</v>
      </c>
      <c r="P97">
        <v>196.58</v>
      </c>
      <c r="Q97" s="5">
        <f>+P97/$P147</f>
        <v>1.8250604624390158E-2</v>
      </c>
      <c r="R97" s="5">
        <f t="shared" si="6"/>
        <v>7.3513435427043561</v>
      </c>
      <c r="S97" s="5">
        <f t="shared" si="7"/>
        <v>0.27321155122712065</v>
      </c>
      <c r="T97" s="5">
        <f t="shared" si="8"/>
        <v>188.95544490606852</v>
      </c>
      <c r="U97" s="5">
        <f t="shared" si="9"/>
        <v>0.45626511560975397</v>
      </c>
      <c r="V97" s="5">
        <f t="shared" si="10"/>
        <v>188.49917979045875</v>
      </c>
    </row>
    <row r="98" spans="2:22">
      <c r="B98" s="9" t="s">
        <v>454</v>
      </c>
      <c r="C98" s="8" t="s">
        <v>232</v>
      </c>
      <c r="D98" s="9" t="s">
        <v>30</v>
      </c>
      <c r="H98" t="s">
        <v>250</v>
      </c>
      <c r="I98" t="s">
        <v>292</v>
      </c>
      <c r="J98" t="s">
        <v>350</v>
      </c>
      <c r="K98" t="s">
        <v>58</v>
      </c>
      <c r="L98" s="23">
        <v>45222</v>
      </c>
      <c r="M98" s="23">
        <v>45223</v>
      </c>
      <c r="N98" t="s">
        <v>26</v>
      </c>
      <c r="O98">
        <v>489.3</v>
      </c>
      <c r="P98">
        <v>48.85</v>
      </c>
      <c r="Q98" s="5">
        <f>+P98/$P147</f>
        <v>4.5352631798833004E-3</v>
      </c>
      <c r="R98" s="5">
        <f t="shared" si="6"/>
        <v>1.8268040088569935</v>
      </c>
      <c r="S98" s="5">
        <f t="shared" si="7"/>
        <v>6.7892889802853004E-2</v>
      </c>
      <c r="T98" s="5">
        <f t="shared" si="8"/>
        <v>46.955303101340149</v>
      </c>
      <c r="U98" s="5">
        <f t="shared" si="9"/>
        <v>0.11338157949708251</v>
      </c>
      <c r="V98" s="5">
        <f t="shared" si="10"/>
        <v>46.841921521843069</v>
      </c>
    </row>
    <row r="99" spans="2:22">
      <c r="B99" s="9" t="s">
        <v>454</v>
      </c>
      <c r="C99" s="8" t="s">
        <v>232</v>
      </c>
      <c r="D99" s="9" t="s">
        <v>30</v>
      </c>
      <c r="H99" t="s">
        <v>251</v>
      </c>
      <c r="I99" t="s">
        <v>88</v>
      </c>
      <c r="J99" t="s">
        <v>351</v>
      </c>
      <c r="K99" t="s">
        <v>97</v>
      </c>
      <c r="L99" s="23">
        <v>45220</v>
      </c>
      <c r="M99" s="23">
        <v>45223</v>
      </c>
      <c r="N99" t="s">
        <v>26</v>
      </c>
      <c r="O99">
        <v>542</v>
      </c>
      <c r="P99">
        <v>53.93</v>
      </c>
      <c r="Q99" s="5">
        <f>+P99/$P147</f>
        <v>5.0068934143522289E-3</v>
      </c>
      <c r="R99" s="5">
        <f t="shared" si="6"/>
        <v>2.0167766673010776</v>
      </c>
      <c r="S99" s="5">
        <f t="shared" si="7"/>
        <v>7.4953194412852864E-2</v>
      </c>
      <c r="T99" s="5">
        <f t="shared" si="8"/>
        <v>51.838270138286063</v>
      </c>
      <c r="U99" s="5">
        <f t="shared" si="9"/>
        <v>0.12517233535880573</v>
      </c>
      <c r="V99" s="5">
        <f t="shared" si="10"/>
        <v>51.713097802927258</v>
      </c>
    </row>
    <row r="100" spans="2:22">
      <c r="B100" s="9" t="s">
        <v>454</v>
      </c>
      <c r="C100" s="8" t="s">
        <v>232</v>
      </c>
      <c r="D100" s="9" t="s">
        <v>30</v>
      </c>
      <c r="H100" t="s">
        <v>71</v>
      </c>
      <c r="I100" t="s">
        <v>293</v>
      </c>
      <c r="J100" t="s">
        <v>352</v>
      </c>
      <c r="K100" t="s">
        <v>58</v>
      </c>
      <c r="L100" s="23">
        <v>45219</v>
      </c>
      <c r="M100" s="23">
        <v>45224</v>
      </c>
      <c r="N100" t="s">
        <v>26</v>
      </c>
      <c r="O100">
        <v>2487.1</v>
      </c>
      <c r="P100">
        <v>248.31</v>
      </c>
      <c r="Q100" s="5">
        <f>+P100/$P147</f>
        <v>2.30532487246023E-2</v>
      </c>
      <c r="R100" s="5">
        <f t="shared" si="6"/>
        <v>9.2858485862698075</v>
      </c>
      <c r="S100" s="5">
        <f t="shared" si="7"/>
        <v>0.34510713340729643</v>
      </c>
      <c r="T100" s="5">
        <f t="shared" si="8"/>
        <v>238.67904428032287</v>
      </c>
      <c r="U100" s="5">
        <f t="shared" si="9"/>
        <v>0.5763312181150575</v>
      </c>
      <c r="V100" s="5">
        <f t="shared" si="10"/>
        <v>238.10271306220781</v>
      </c>
    </row>
    <row r="101" spans="2:22">
      <c r="B101" s="9" t="s">
        <v>454</v>
      </c>
      <c r="C101" s="8" t="s">
        <v>232</v>
      </c>
      <c r="D101" s="9" t="s">
        <v>30</v>
      </c>
      <c r="H101" t="s">
        <v>252</v>
      </c>
      <c r="I101" t="s">
        <v>51</v>
      </c>
      <c r="J101" t="s">
        <v>353</v>
      </c>
      <c r="K101" t="s">
        <v>58</v>
      </c>
      <c r="L101" s="23">
        <v>45225</v>
      </c>
      <c r="M101" s="23">
        <v>45227</v>
      </c>
      <c r="N101" t="s">
        <v>26</v>
      </c>
      <c r="O101">
        <v>950.9</v>
      </c>
      <c r="P101">
        <v>93.67</v>
      </c>
      <c r="Q101" s="5">
        <f>+P101/$P147</f>
        <v>8.6963787525008961E-3</v>
      </c>
      <c r="R101" s="5">
        <f t="shared" si="6"/>
        <v>3.502901361507361</v>
      </c>
      <c r="S101" s="5">
        <f t="shared" si="7"/>
        <v>0.13018478992493843</v>
      </c>
      <c r="T101" s="5">
        <f t="shared" si="8"/>
        <v>90.036913848567707</v>
      </c>
      <c r="U101" s="5">
        <f t="shared" si="9"/>
        <v>0.21740946881252241</v>
      </c>
      <c r="V101" s="5">
        <f t="shared" si="10"/>
        <v>89.819504379755188</v>
      </c>
    </row>
    <row r="102" spans="2:22">
      <c r="B102" s="9" t="s">
        <v>454</v>
      </c>
      <c r="C102" s="8" t="s">
        <v>232</v>
      </c>
      <c r="D102" s="9" t="s">
        <v>30</v>
      </c>
      <c r="H102" t="s">
        <v>71</v>
      </c>
      <c r="I102" t="s">
        <v>293</v>
      </c>
      <c r="J102" t="s">
        <v>354</v>
      </c>
      <c r="K102" t="s">
        <v>58</v>
      </c>
      <c r="L102" s="23">
        <v>45224</v>
      </c>
      <c r="M102" s="23">
        <v>45229</v>
      </c>
      <c r="N102" t="s">
        <v>26</v>
      </c>
      <c r="O102">
        <v>1586.7</v>
      </c>
      <c r="P102">
        <v>158.41</v>
      </c>
      <c r="Q102" s="5">
        <f>+P102/$P147</f>
        <v>1.4706879024059644E-2</v>
      </c>
      <c r="R102" s="5">
        <f t="shared" si="6"/>
        <v>5.9239308708912244</v>
      </c>
      <c r="S102" s="5">
        <f t="shared" si="7"/>
        <v>0.22016197899017287</v>
      </c>
      <c r="T102" s="5">
        <f t="shared" si="8"/>
        <v>152.26590715011861</v>
      </c>
      <c r="U102" s="5">
        <f t="shared" si="9"/>
        <v>0.36767197560149112</v>
      </c>
      <c r="V102" s="5">
        <f t="shared" si="10"/>
        <v>151.89823517451711</v>
      </c>
    </row>
    <row r="103" spans="2:22">
      <c r="B103" s="9" t="s">
        <v>454</v>
      </c>
      <c r="C103" s="8" t="s">
        <v>232</v>
      </c>
      <c r="D103" s="9" t="s">
        <v>30</v>
      </c>
      <c r="H103" t="s">
        <v>86</v>
      </c>
      <c r="I103" t="s">
        <v>294</v>
      </c>
      <c r="J103" t="s">
        <v>355</v>
      </c>
      <c r="K103" t="s">
        <v>85</v>
      </c>
      <c r="L103" s="23">
        <v>45228</v>
      </c>
      <c r="M103" s="23">
        <v>45229</v>
      </c>
      <c r="N103" t="s">
        <v>28</v>
      </c>
      <c r="O103">
        <v>164</v>
      </c>
      <c r="P103">
        <v>12.6</v>
      </c>
      <c r="Q103" s="5">
        <f>+P103/$P147</f>
        <v>1.1697915264386814E-3</v>
      </c>
      <c r="R103" s="5">
        <f t="shared" si="6"/>
        <v>0.4711920268495009</v>
      </c>
      <c r="S103" s="5">
        <f t="shared" si="7"/>
        <v>1.7511779150787062E-2</v>
      </c>
      <c r="T103" s="5">
        <f t="shared" si="8"/>
        <v>12.111296193999712</v>
      </c>
      <c r="U103" s="5">
        <f t="shared" si="9"/>
        <v>2.9244788160967036E-2</v>
      </c>
      <c r="V103" s="5">
        <f t="shared" si="10"/>
        <v>12.082051405838744</v>
      </c>
    </row>
    <row r="104" spans="2:22">
      <c r="B104" s="9" t="s">
        <v>454</v>
      </c>
      <c r="C104" s="8" t="s">
        <v>232</v>
      </c>
      <c r="D104" s="9" t="s">
        <v>30</v>
      </c>
      <c r="H104" t="s">
        <v>253</v>
      </c>
      <c r="I104" t="s">
        <v>295</v>
      </c>
      <c r="J104" t="s">
        <v>356</v>
      </c>
      <c r="K104" t="s">
        <v>403</v>
      </c>
      <c r="L104" s="23">
        <v>45226</v>
      </c>
      <c r="M104" s="23">
        <v>45230</v>
      </c>
      <c r="N104" t="s">
        <v>26</v>
      </c>
      <c r="O104">
        <v>930.9</v>
      </c>
      <c r="P104">
        <v>91.69</v>
      </c>
      <c r="Q104" s="5">
        <f>+P104/$P147</f>
        <v>8.512554369774817E-3</v>
      </c>
      <c r="R104" s="5">
        <f t="shared" si="6"/>
        <v>3.4288569001452962</v>
      </c>
      <c r="S104" s="5">
        <f t="shared" si="7"/>
        <v>0.12743293891552901</v>
      </c>
      <c r="T104" s="5">
        <f t="shared" si="8"/>
        <v>88.133710160939174</v>
      </c>
      <c r="U104" s="5">
        <f t="shared" si="9"/>
        <v>0.21281385924437043</v>
      </c>
      <c r="V104" s="5">
        <f t="shared" si="10"/>
        <v>87.92089630169481</v>
      </c>
    </row>
    <row r="105" spans="2:22">
      <c r="B105" s="9" t="s">
        <v>454</v>
      </c>
      <c r="C105" s="8" t="s">
        <v>232</v>
      </c>
      <c r="D105" s="9" t="s">
        <v>30</v>
      </c>
      <c r="H105" t="s">
        <v>254</v>
      </c>
      <c r="I105" t="s">
        <v>88</v>
      </c>
      <c r="J105" t="s">
        <v>357</v>
      </c>
      <c r="K105" t="s">
        <v>99</v>
      </c>
      <c r="L105" s="23">
        <v>45228</v>
      </c>
      <c r="M105" s="23">
        <v>45232</v>
      </c>
      <c r="N105" t="s">
        <v>26</v>
      </c>
      <c r="O105">
        <v>723.4</v>
      </c>
      <c r="P105">
        <v>72.22</v>
      </c>
      <c r="Q105" s="5">
        <f>+P105/$P147</f>
        <v>6.7049479396350453E-3</v>
      </c>
      <c r="R105" s="5">
        <f t="shared" si="6"/>
        <v>2.7007530300849965</v>
      </c>
      <c r="S105" s="5">
        <f t="shared" si="7"/>
        <v>0.10037307065633663</v>
      </c>
      <c r="T105" s="5">
        <f t="shared" si="8"/>
        <v>69.418873899258671</v>
      </c>
      <c r="U105" s="5">
        <f t="shared" si="9"/>
        <v>0.16762369849087613</v>
      </c>
      <c r="V105" s="5">
        <f t="shared" si="10"/>
        <v>69.251250200767799</v>
      </c>
    </row>
    <row r="106" spans="2:22">
      <c r="B106" s="9" t="s">
        <v>454</v>
      </c>
      <c r="C106" s="8" t="s">
        <v>232</v>
      </c>
      <c r="D106" s="9" t="s">
        <v>30</v>
      </c>
      <c r="H106" t="s">
        <v>255</v>
      </c>
      <c r="I106" t="s">
        <v>296</v>
      </c>
      <c r="J106" t="s">
        <v>358</v>
      </c>
      <c r="K106" t="s">
        <v>52</v>
      </c>
      <c r="L106" s="23">
        <v>45230</v>
      </c>
      <c r="M106" s="23">
        <v>45233</v>
      </c>
      <c r="N106" t="s">
        <v>28</v>
      </c>
      <c r="O106">
        <v>797</v>
      </c>
      <c r="P106">
        <v>61.2</v>
      </c>
      <c r="Q106" s="5">
        <f>+P106/$P147</f>
        <v>5.6818445569878813E-3</v>
      </c>
      <c r="R106" s="5">
        <f t="shared" si="6"/>
        <v>2.2886469875547188</v>
      </c>
      <c r="S106" s="5">
        <f t="shared" si="7"/>
        <v>8.5057213018108591E-2</v>
      </c>
      <c r="T106" s="5">
        <f t="shared" si="8"/>
        <v>58.826295799427172</v>
      </c>
      <c r="U106" s="5">
        <f t="shared" si="9"/>
        <v>0.14204611392469704</v>
      </c>
      <c r="V106" s="5">
        <f t="shared" si="10"/>
        <v>58.684249685502472</v>
      </c>
    </row>
    <row r="107" spans="2:22">
      <c r="B107" s="9" t="s">
        <v>454</v>
      </c>
      <c r="C107" s="8" t="s">
        <v>232</v>
      </c>
      <c r="D107" s="9" t="s">
        <v>30</v>
      </c>
      <c r="H107" t="s">
        <v>256</v>
      </c>
      <c r="I107" t="s">
        <v>297</v>
      </c>
      <c r="J107" t="s">
        <v>359</v>
      </c>
      <c r="K107" t="s">
        <v>65</v>
      </c>
      <c r="L107" s="23">
        <v>45230</v>
      </c>
      <c r="M107" s="23">
        <v>45233</v>
      </c>
      <c r="N107" t="s">
        <v>27</v>
      </c>
      <c r="O107">
        <v>1019510</v>
      </c>
      <c r="P107">
        <v>102.62</v>
      </c>
      <c r="Q107" s="5">
        <f>+P107/$P147</f>
        <v>9.5273020986617052E-3</v>
      </c>
      <c r="R107" s="5">
        <f t="shared" si="6"/>
        <v>3.837597285340935</v>
      </c>
      <c r="S107" s="5">
        <f t="shared" si="7"/>
        <v>0.14262371241696573</v>
      </c>
      <c r="T107" s="5">
        <f t="shared" si="8"/>
        <v>98.639779002242108</v>
      </c>
      <c r="U107" s="5">
        <f t="shared" si="9"/>
        <v>0.23818255246654263</v>
      </c>
      <c r="V107" s="5">
        <f t="shared" si="10"/>
        <v>98.401596449775568</v>
      </c>
    </row>
    <row r="108" spans="2:22">
      <c r="B108" s="9" t="s">
        <v>454</v>
      </c>
      <c r="C108" s="8" t="s">
        <v>232</v>
      </c>
      <c r="D108" s="9" t="s">
        <v>30</v>
      </c>
      <c r="H108" t="s">
        <v>257</v>
      </c>
      <c r="I108" t="s">
        <v>298</v>
      </c>
      <c r="J108" t="s">
        <v>360</v>
      </c>
      <c r="K108" t="s">
        <v>94</v>
      </c>
      <c r="L108" s="23">
        <v>45232</v>
      </c>
      <c r="M108" s="23">
        <v>45234</v>
      </c>
      <c r="N108" t="s">
        <v>28</v>
      </c>
      <c r="O108">
        <v>768</v>
      </c>
      <c r="P108">
        <v>58.97</v>
      </c>
      <c r="Q108" s="5">
        <f>+P108/$P147</f>
        <v>5.4748100249277015E-3</v>
      </c>
      <c r="R108" s="5">
        <f t="shared" si="6"/>
        <v>2.2052534780408783</v>
      </c>
      <c r="S108" s="5">
        <f t="shared" si="7"/>
        <v>8.1957906073167691E-2</v>
      </c>
      <c r="T108" s="5">
        <f t="shared" si="8"/>
        <v>56.682788615885947</v>
      </c>
      <c r="U108" s="5">
        <f t="shared" si="9"/>
        <v>0.13687025062319252</v>
      </c>
      <c r="V108" s="5">
        <f t="shared" si="10"/>
        <v>56.545918365262757</v>
      </c>
    </row>
    <row r="109" spans="2:22">
      <c r="B109" s="9" t="s">
        <v>454</v>
      </c>
      <c r="C109" s="8" t="s">
        <v>232</v>
      </c>
      <c r="D109" s="9" t="s">
        <v>30</v>
      </c>
      <c r="H109" t="s">
        <v>36</v>
      </c>
      <c r="I109" t="s">
        <v>110</v>
      </c>
      <c r="J109" t="s">
        <v>361</v>
      </c>
      <c r="K109" t="s">
        <v>63</v>
      </c>
      <c r="L109" s="23">
        <v>45234</v>
      </c>
      <c r="M109" s="23">
        <v>45235</v>
      </c>
      <c r="N109" t="s">
        <v>28</v>
      </c>
      <c r="O109">
        <v>215.61</v>
      </c>
      <c r="P109">
        <v>16.55</v>
      </c>
      <c r="Q109" s="5">
        <f>+P109/$P147</f>
        <v>1.5365118859174743E-3</v>
      </c>
      <c r="R109" s="5">
        <f t="shared" si="6"/>
        <v>0.61890698764755869</v>
      </c>
      <c r="S109" s="5">
        <f t="shared" si="7"/>
        <v>2.3001582932184593E-2</v>
      </c>
      <c r="T109" s="5">
        <f t="shared" si="8"/>
        <v>15.908091429420256</v>
      </c>
      <c r="U109" s="5">
        <f t="shared" si="9"/>
        <v>3.8412797147936856E-2</v>
      </c>
      <c r="V109" s="5">
        <f t="shared" si="10"/>
        <v>15.86967863227232</v>
      </c>
    </row>
    <row r="110" spans="2:22">
      <c r="B110" s="9" t="s">
        <v>454</v>
      </c>
      <c r="C110" s="8" t="s">
        <v>232</v>
      </c>
      <c r="D110" s="9" t="s">
        <v>30</v>
      </c>
      <c r="H110" t="s">
        <v>258</v>
      </c>
      <c r="I110" t="s">
        <v>107</v>
      </c>
      <c r="J110" t="s">
        <v>362</v>
      </c>
      <c r="K110" t="s">
        <v>58</v>
      </c>
      <c r="L110" s="23">
        <v>45231</v>
      </c>
      <c r="M110" s="23">
        <v>45235</v>
      </c>
      <c r="N110" t="s">
        <v>26</v>
      </c>
      <c r="O110">
        <v>2373</v>
      </c>
      <c r="P110">
        <v>232.7</v>
      </c>
      <c r="Q110" s="5">
        <f>+P110/$P147</f>
        <v>2.1604007000181044E-2</v>
      </c>
      <c r="R110" s="5">
        <f t="shared" si="6"/>
        <v>8.7020940196729253</v>
      </c>
      <c r="S110" s="5">
        <f t="shared" si="7"/>
        <v>0.32341198479271027</v>
      </c>
      <c r="T110" s="5">
        <f t="shared" si="8"/>
        <v>223.67449399553436</v>
      </c>
      <c r="U110" s="5">
        <f t="shared" si="9"/>
        <v>0.54010017500452612</v>
      </c>
      <c r="V110" s="5">
        <f t="shared" si="10"/>
        <v>223.13439382052982</v>
      </c>
    </row>
    <row r="111" spans="2:22">
      <c r="B111" s="9" t="s">
        <v>454</v>
      </c>
      <c r="C111" s="8" t="s">
        <v>232</v>
      </c>
      <c r="D111" s="9" t="s">
        <v>30</v>
      </c>
      <c r="H111" t="s">
        <v>259</v>
      </c>
      <c r="I111" t="s">
        <v>105</v>
      </c>
      <c r="J111" t="s">
        <v>363</v>
      </c>
      <c r="K111" t="s">
        <v>67</v>
      </c>
      <c r="L111" s="23">
        <v>45233</v>
      </c>
      <c r="M111" s="23">
        <v>45236</v>
      </c>
      <c r="N111" t="s">
        <v>28</v>
      </c>
      <c r="O111">
        <v>1158.3</v>
      </c>
      <c r="P111">
        <v>111.18</v>
      </c>
      <c r="Q111" s="5">
        <f>+P111/$P147</f>
        <v>1.0322017611861318E-2</v>
      </c>
      <c r="R111" s="5">
        <f t="shared" si="6"/>
        <v>4.1577086940577388</v>
      </c>
      <c r="S111" s="5">
        <f t="shared" si="7"/>
        <v>0.15452060364956394</v>
      </c>
      <c r="T111" s="5">
        <f t="shared" si="8"/>
        <v>106.86777070229272</v>
      </c>
      <c r="U111" s="5">
        <f t="shared" si="9"/>
        <v>0.25805044029653296</v>
      </c>
      <c r="V111" s="5">
        <f t="shared" si="10"/>
        <v>106.60972026199619</v>
      </c>
    </row>
    <row r="112" spans="2:22">
      <c r="B112" s="9" t="s">
        <v>454</v>
      </c>
      <c r="C112" s="8" t="s">
        <v>232</v>
      </c>
      <c r="D112" s="9" t="s">
        <v>30</v>
      </c>
      <c r="H112" t="s">
        <v>260</v>
      </c>
      <c r="I112" t="s">
        <v>43</v>
      </c>
      <c r="J112" t="s">
        <v>364</v>
      </c>
      <c r="K112" t="s">
        <v>404</v>
      </c>
      <c r="L112" s="23">
        <v>45233</v>
      </c>
      <c r="M112" s="23">
        <v>45236</v>
      </c>
      <c r="N112" t="s">
        <v>33</v>
      </c>
      <c r="O112">
        <v>381200</v>
      </c>
      <c r="P112">
        <v>231.73</v>
      </c>
      <c r="Q112" s="5">
        <f>+P112/$P147</f>
        <v>2.1513951620764731E-2</v>
      </c>
      <c r="R112" s="5">
        <f t="shared" si="6"/>
        <v>8.6658197128440335</v>
      </c>
      <c r="S112" s="5">
        <f t="shared" si="7"/>
        <v>0.32206385576284802</v>
      </c>
      <c r="T112" s="5">
        <f t="shared" si="8"/>
        <v>222.7421164313931</v>
      </c>
      <c r="U112" s="5">
        <f t="shared" si="9"/>
        <v>0.53784879051911827</v>
      </c>
      <c r="V112" s="5">
        <f t="shared" si="10"/>
        <v>222.20426764087398</v>
      </c>
    </row>
    <row r="113" spans="2:22">
      <c r="B113" s="9" t="s">
        <v>454</v>
      </c>
      <c r="C113" s="8" t="s">
        <v>232</v>
      </c>
      <c r="D113" s="9" t="s">
        <v>30</v>
      </c>
      <c r="H113" t="s">
        <v>260</v>
      </c>
      <c r="I113" t="s">
        <v>43</v>
      </c>
      <c r="J113" t="s">
        <v>365</v>
      </c>
      <c r="K113" t="s">
        <v>404</v>
      </c>
      <c r="L113" s="23">
        <v>45233</v>
      </c>
      <c r="M113" s="23">
        <v>45236</v>
      </c>
      <c r="N113" t="s">
        <v>33</v>
      </c>
      <c r="O113">
        <v>381200</v>
      </c>
      <c r="P113">
        <v>231.73</v>
      </c>
      <c r="Q113" s="5">
        <f>+P113/$P147</f>
        <v>2.1513951620764731E-2</v>
      </c>
      <c r="R113" s="5">
        <f t="shared" si="6"/>
        <v>8.6658197128440335</v>
      </c>
      <c r="S113" s="5">
        <f t="shared" si="7"/>
        <v>0.32206385576284802</v>
      </c>
      <c r="T113" s="5">
        <f t="shared" si="8"/>
        <v>222.7421164313931</v>
      </c>
      <c r="U113" s="5">
        <f t="shared" si="9"/>
        <v>0.53784879051911827</v>
      </c>
      <c r="V113" s="5">
        <f t="shared" si="10"/>
        <v>222.20426764087398</v>
      </c>
    </row>
    <row r="114" spans="2:22">
      <c r="B114" s="9" t="s">
        <v>454</v>
      </c>
      <c r="C114" s="8" t="s">
        <v>232</v>
      </c>
      <c r="D114" s="9" t="s">
        <v>30</v>
      </c>
      <c r="H114" t="s">
        <v>34</v>
      </c>
      <c r="I114" t="s">
        <v>37</v>
      </c>
      <c r="J114" t="s">
        <v>366</v>
      </c>
      <c r="K114" t="s">
        <v>52</v>
      </c>
      <c r="L114" s="23">
        <v>45236</v>
      </c>
      <c r="M114" s="23">
        <v>45237</v>
      </c>
      <c r="N114" t="s">
        <v>28</v>
      </c>
      <c r="O114">
        <v>250</v>
      </c>
      <c r="P114">
        <v>23.99</v>
      </c>
      <c r="Q114" s="5">
        <f>+P114/$P147</f>
        <v>2.2272459301003146E-3</v>
      </c>
      <c r="R114" s="5">
        <f t="shared" si="6"/>
        <v>0.89713466064440672</v>
      </c>
      <c r="S114" s="5">
        <f t="shared" si="7"/>
        <v>3.334187157360171E-2</v>
      </c>
      <c r="T114" s="5">
        <f t="shared" si="8"/>
        <v>23.05952346778199</v>
      </c>
      <c r="U114" s="5">
        <f t="shared" si="9"/>
        <v>5.5681148252507862E-2</v>
      </c>
      <c r="V114" s="5">
        <f t="shared" si="10"/>
        <v>23.003842319529483</v>
      </c>
    </row>
    <row r="115" spans="2:22">
      <c r="B115" s="9" t="s">
        <v>454</v>
      </c>
      <c r="C115" s="8" t="s">
        <v>232</v>
      </c>
      <c r="D115" s="9" t="s">
        <v>30</v>
      </c>
      <c r="H115" t="s">
        <v>261</v>
      </c>
      <c r="I115" t="s">
        <v>299</v>
      </c>
      <c r="J115" t="s">
        <v>367</v>
      </c>
      <c r="K115" t="s">
        <v>101</v>
      </c>
      <c r="L115" s="23">
        <v>45236</v>
      </c>
      <c r="M115" s="23">
        <v>45240</v>
      </c>
      <c r="N115" t="s">
        <v>33</v>
      </c>
      <c r="O115">
        <v>156400</v>
      </c>
      <c r="P115">
        <v>96.73</v>
      </c>
      <c r="Q115" s="5">
        <f>+P115/$P147</f>
        <v>8.9804709803502896E-3</v>
      </c>
      <c r="R115" s="5">
        <f t="shared" si="6"/>
        <v>3.6173337108850969</v>
      </c>
      <c r="S115" s="5">
        <f t="shared" si="7"/>
        <v>0.13443765057584384</v>
      </c>
      <c r="T115" s="5">
        <f t="shared" si="8"/>
        <v>92.978228638539065</v>
      </c>
      <c r="U115" s="5">
        <f t="shared" si="9"/>
        <v>0.22451177450875723</v>
      </c>
      <c r="V115" s="5">
        <f t="shared" si="10"/>
        <v>92.753716864030309</v>
      </c>
    </row>
    <row r="116" spans="2:22">
      <c r="B116" s="9" t="s">
        <v>454</v>
      </c>
      <c r="C116" s="8" t="s">
        <v>232</v>
      </c>
      <c r="D116" s="9" t="s">
        <v>30</v>
      </c>
      <c r="H116" t="s">
        <v>261</v>
      </c>
      <c r="I116" t="s">
        <v>300</v>
      </c>
      <c r="J116" t="s">
        <v>368</v>
      </c>
      <c r="K116" t="s">
        <v>101</v>
      </c>
      <c r="L116" s="23">
        <v>45236</v>
      </c>
      <c r="M116" s="23">
        <v>45240</v>
      </c>
      <c r="N116" t="s">
        <v>33</v>
      </c>
      <c r="O116">
        <v>112200</v>
      </c>
      <c r="P116">
        <v>69.39</v>
      </c>
      <c r="Q116" s="5">
        <f>+P116/$P147</f>
        <v>6.4422090491730241E-3</v>
      </c>
      <c r="R116" s="5">
        <f t="shared" si="6"/>
        <v>2.5949218050068943</v>
      </c>
      <c r="S116" s="5">
        <f t="shared" si="7"/>
        <v>9.6439869466120182E-2</v>
      </c>
      <c r="T116" s="5">
        <f t="shared" si="8"/>
        <v>66.698638325526986</v>
      </c>
      <c r="U116" s="5">
        <f t="shared" si="9"/>
        <v>0.16105522622932561</v>
      </c>
      <c r="V116" s="5">
        <f t="shared" si="10"/>
        <v>66.537583099297663</v>
      </c>
    </row>
    <row r="117" spans="2:22">
      <c r="B117" s="9" t="s">
        <v>454</v>
      </c>
      <c r="C117" s="8" t="s">
        <v>232</v>
      </c>
      <c r="D117" s="9" t="s">
        <v>30</v>
      </c>
      <c r="H117" t="s">
        <v>261</v>
      </c>
      <c r="I117" t="s">
        <v>301</v>
      </c>
      <c r="J117" t="s">
        <v>369</v>
      </c>
      <c r="K117" t="s">
        <v>101</v>
      </c>
      <c r="L117" s="23">
        <v>45236</v>
      </c>
      <c r="M117" s="23">
        <v>45240</v>
      </c>
      <c r="N117" t="s">
        <v>33</v>
      </c>
      <c r="O117">
        <v>112200</v>
      </c>
      <c r="P117">
        <v>69.39</v>
      </c>
      <c r="Q117" s="5">
        <f>+P117/$P147</f>
        <v>6.4422090491730241E-3</v>
      </c>
      <c r="R117" s="5">
        <f t="shared" si="6"/>
        <v>2.5949218050068943</v>
      </c>
      <c r="S117" s="5">
        <f t="shared" si="7"/>
        <v>9.6439869466120182E-2</v>
      </c>
      <c r="T117" s="5">
        <f t="shared" si="8"/>
        <v>66.698638325526986</v>
      </c>
      <c r="U117" s="5">
        <f t="shared" si="9"/>
        <v>0.16105522622932561</v>
      </c>
      <c r="V117" s="5">
        <f t="shared" si="10"/>
        <v>66.537583099297663</v>
      </c>
    </row>
    <row r="118" spans="2:22">
      <c r="B118" s="9" t="s">
        <v>454</v>
      </c>
      <c r="C118" s="8" t="s">
        <v>232</v>
      </c>
      <c r="D118" s="9" t="s">
        <v>30</v>
      </c>
      <c r="H118" t="s">
        <v>39</v>
      </c>
      <c r="I118" t="s">
        <v>109</v>
      </c>
      <c r="J118" t="s">
        <v>370</v>
      </c>
      <c r="K118" t="s">
        <v>93</v>
      </c>
      <c r="L118" s="23">
        <v>45237</v>
      </c>
      <c r="M118" s="23">
        <v>45240</v>
      </c>
      <c r="N118" t="s">
        <v>28</v>
      </c>
      <c r="O118">
        <v>1947</v>
      </c>
      <c r="P118">
        <v>149.5</v>
      </c>
      <c r="Q118" s="5">
        <f>+P118/$P147</f>
        <v>1.387966930179229E-2</v>
      </c>
      <c r="R118" s="5">
        <f t="shared" si="6"/>
        <v>5.5907307947619342</v>
      </c>
      <c r="S118" s="5">
        <f t="shared" si="7"/>
        <v>0.20777864944783059</v>
      </c>
      <c r="T118" s="5">
        <f t="shared" si="8"/>
        <v>143.70149055579026</v>
      </c>
      <c r="U118" s="5">
        <f t="shared" si="9"/>
        <v>0.34699173254480725</v>
      </c>
      <c r="V118" s="5">
        <f t="shared" si="10"/>
        <v>143.35449882324545</v>
      </c>
    </row>
    <row r="119" spans="2:22">
      <c r="B119" s="9" t="s">
        <v>454</v>
      </c>
      <c r="C119" s="8" t="s">
        <v>232</v>
      </c>
      <c r="D119" s="9" t="s">
        <v>30</v>
      </c>
      <c r="H119" t="s">
        <v>39</v>
      </c>
      <c r="I119" t="s">
        <v>109</v>
      </c>
      <c r="J119" t="s">
        <v>371</v>
      </c>
      <c r="K119" t="s">
        <v>93</v>
      </c>
      <c r="L119" s="23">
        <v>45237</v>
      </c>
      <c r="M119" s="23">
        <v>45240</v>
      </c>
      <c r="N119" t="s">
        <v>28</v>
      </c>
      <c r="O119">
        <v>1947</v>
      </c>
      <c r="P119">
        <v>149.5</v>
      </c>
      <c r="Q119" s="5">
        <f>+P119/$P147</f>
        <v>1.387966930179229E-2</v>
      </c>
      <c r="R119" s="5">
        <f t="shared" si="6"/>
        <v>5.5907307947619342</v>
      </c>
      <c r="S119" s="5">
        <f t="shared" si="7"/>
        <v>0.20777864944783059</v>
      </c>
      <c r="T119" s="5">
        <f t="shared" si="8"/>
        <v>143.70149055579026</v>
      </c>
      <c r="U119" s="5">
        <f t="shared" si="9"/>
        <v>0.34699173254480725</v>
      </c>
      <c r="V119" s="5">
        <f t="shared" si="10"/>
        <v>143.35449882324545</v>
      </c>
    </row>
    <row r="120" spans="2:22">
      <c r="B120" s="9" t="s">
        <v>454</v>
      </c>
      <c r="C120" s="8" t="s">
        <v>232</v>
      </c>
      <c r="D120" s="9" t="s">
        <v>30</v>
      </c>
      <c r="H120" t="s">
        <v>262</v>
      </c>
      <c r="I120" t="s">
        <v>302</v>
      </c>
      <c r="J120" t="s">
        <v>372</v>
      </c>
      <c r="K120" t="s">
        <v>62</v>
      </c>
      <c r="L120" s="23">
        <v>45238</v>
      </c>
      <c r="M120" s="23">
        <v>45241</v>
      </c>
      <c r="N120" t="s">
        <v>26</v>
      </c>
      <c r="O120">
        <v>548.6</v>
      </c>
      <c r="P120">
        <v>58.27</v>
      </c>
      <c r="Q120" s="5">
        <f>+P120/$P147</f>
        <v>5.4098216067922193E-3</v>
      </c>
      <c r="R120" s="5">
        <f t="shared" si="6"/>
        <v>2.179076143215906</v>
      </c>
      <c r="S120" s="5">
        <f t="shared" si="7"/>
        <v>8.0985029453679525E-2</v>
      </c>
      <c r="T120" s="5">
        <f t="shared" si="8"/>
        <v>56.009938827330416</v>
      </c>
      <c r="U120" s="5">
        <f t="shared" si="9"/>
        <v>0.13524554016980547</v>
      </c>
      <c r="V120" s="5">
        <f t="shared" si="10"/>
        <v>55.874693287160611</v>
      </c>
    </row>
    <row r="121" spans="2:22">
      <c r="B121" s="9" t="s">
        <v>454</v>
      </c>
      <c r="C121" s="8" t="s">
        <v>232</v>
      </c>
      <c r="D121" s="9" t="s">
        <v>30</v>
      </c>
      <c r="H121" t="s">
        <v>263</v>
      </c>
      <c r="I121" t="s">
        <v>109</v>
      </c>
      <c r="J121" t="s">
        <v>373</v>
      </c>
      <c r="K121" t="s">
        <v>100</v>
      </c>
      <c r="L121" s="23">
        <v>45240</v>
      </c>
      <c r="M121" s="23">
        <v>45242</v>
      </c>
      <c r="N121" t="s">
        <v>28</v>
      </c>
      <c r="O121">
        <v>1238</v>
      </c>
      <c r="P121">
        <v>95.05</v>
      </c>
      <c r="Q121" s="5">
        <f>+P121/$P147</f>
        <v>8.8244987768251321E-3</v>
      </c>
      <c r="R121" s="5">
        <f t="shared" si="6"/>
        <v>3.5545081073051632</v>
      </c>
      <c r="S121" s="5">
        <f t="shared" si="7"/>
        <v>0.13210274668907224</v>
      </c>
      <c r="T121" s="5">
        <f t="shared" si="8"/>
        <v>91.363389146005758</v>
      </c>
      <c r="U121" s="5">
        <f t="shared" si="9"/>
        <v>0.22061246942062829</v>
      </c>
      <c r="V121" s="5">
        <f t="shared" si="10"/>
        <v>91.142776676585129</v>
      </c>
    </row>
    <row r="122" spans="2:22">
      <c r="B122" s="9" t="s">
        <v>454</v>
      </c>
      <c r="C122" s="8" t="s">
        <v>232</v>
      </c>
      <c r="D122" s="9" t="s">
        <v>30</v>
      </c>
      <c r="H122" t="s">
        <v>263</v>
      </c>
      <c r="I122" t="s">
        <v>109</v>
      </c>
      <c r="J122" t="s">
        <v>374</v>
      </c>
      <c r="K122" t="s">
        <v>100</v>
      </c>
      <c r="L122" s="23">
        <v>45240</v>
      </c>
      <c r="M122" s="23">
        <v>45242</v>
      </c>
      <c r="N122" t="s">
        <v>28</v>
      </c>
      <c r="O122">
        <v>1238</v>
      </c>
      <c r="P122">
        <v>95.05</v>
      </c>
      <c r="Q122" s="5">
        <f>+P122/$P147</f>
        <v>8.8244987768251321E-3</v>
      </c>
      <c r="R122" s="5">
        <f t="shared" si="6"/>
        <v>3.5545081073051632</v>
      </c>
      <c r="S122" s="5">
        <f t="shared" si="7"/>
        <v>0.13210274668907224</v>
      </c>
      <c r="T122" s="5">
        <f t="shared" si="8"/>
        <v>91.363389146005758</v>
      </c>
      <c r="U122" s="5">
        <f t="shared" si="9"/>
        <v>0.22061246942062829</v>
      </c>
      <c r="V122" s="5">
        <f t="shared" si="10"/>
        <v>91.142776676585129</v>
      </c>
    </row>
    <row r="123" spans="2:22">
      <c r="B123" s="9" t="s">
        <v>454</v>
      </c>
      <c r="C123" s="8" t="s">
        <v>232</v>
      </c>
      <c r="D123" s="9" t="s">
        <v>30</v>
      </c>
      <c r="H123" t="s">
        <v>263</v>
      </c>
      <c r="I123" t="s">
        <v>109</v>
      </c>
      <c r="J123" t="s">
        <v>375</v>
      </c>
      <c r="K123" t="s">
        <v>100</v>
      </c>
      <c r="L123" s="23">
        <v>45240</v>
      </c>
      <c r="M123" s="23">
        <v>45242</v>
      </c>
      <c r="N123" t="s">
        <v>28</v>
      </c>
      <c r="O123">
        <v>1238</v>
      </c>
      <c r="P123">
        <v>95.05</v>
      </c>
      <c r="Q123" s="5">
        <f>+P123/$P147</f>
        <v>8.8244987768251321E-3</v>
      </c>
      <c r="R123" s="5">
        <f t="shared" si="6"/>
        <v>3.5545081073051632</v>
      </c>
      <c r="S123" s="5">
        <f t="shared" si="7"/>
        <v>0.13210274668907224</v>
      </c>
      <c r="T123" s="5">
        <f t="shared" si="8"/>
        <v>91.363389146005758</v>
      </c>
      <c r="U123" s="5">
        <f t="shared" si="9"/>
        <v>0.22061246942062829</v>
      </c>
      <c r="V123" s="5">
        <f t="shared" si="10"/>
        <v>91.142776676585129</v>
      </c>
    </row>
    <row r="124" spans="2:22">
      <c r="B124" s="9" t="s">
        <v>454</v>
      </c>
      <c r="C124" s="8" t="s">
        <v>232</v>
      </c>
      <c r="D124" s="9" t="s">
        <v>30</v>
      </c>
      <c r="H124" t="s">
        <v>48</v>
      </c>
      <c r="I124" t="s">
        <v>303</v>
      </c>
      <c r="J124" t="s">
        <v>376</v>
      </c>
      <c r="K124" t="s">
        <v>66</v>
      </c>
      <c r="L124" s="23">
        <v>45240</v>
      </c>
      <c r="M124" s="23">
        <v>45245</v>
      </c>
      <c r="N124" t="s">
        <v>28</v>
      </c>
      <c r="O124">
        <v>2015</v>
      </c>
      <c r="P124">
        <v>193.36</v>
      </c>
      <c r="Q124" s="5">
        <f>+P124/$P147</f>
        <v>1.7951657900966939E-2</v>
      </c>
      <c r="R124" s="5">
        <f t="shared" si="6"/>
        <v>7.2309278025094832</v>
      </c>
      <c r="S124" s="5">
        <f t="shared" si="7"/>
        <v>0.26873631877747511</v>
      </c>
      <c r="T124" s="5">
        <f t="shared" si="8"/>
        <v>185.86033587871304</v>
      </c>
      <c r="U124" s="5">
        <f t="shared" si="9"/>
        <v>0.44879144752417349</v>
      </c>
      <c r="V124" s="5">
        <f t="shared" si="10"/>
        <v>185.41154443118887</v>
      </c>
    </row>
    <row r="125" spans="2:22">
      <c r="B125" s="9" t="s">
        <v>454</v>
      </c>
      <c r="C125" s="8" t="s">
        <v>232</v>
      </c>
      <c r="D125" s="9" t="s">
        <v>30</v>
      </c>
      <c r="H125" t="s">
        <v>264</v>
      </c>
      <c r="I125" t="s">
        <v>304</v>
      </c>
      <c r="J125" t="s">
        <v>377</v>
      </c>
      <c r="K125" t="s">
        <v>65</v>
      </c>
      <c r="L125" s="23">
        <v>45242</v>
      </c>
      <c r="M125" s="23">
        <v>45246</v>
      </c>
      <c r="N125" t="s">
        <v>28</v>
      </c>
      <c r="O125">
        <v>1196</v>
      </c>
      <c r="P125">
        <v>91.82</v>
      </c>
      <c r="Q125" s="5">
        <f>+P125/$P147</f>
        <v>8.5246236474285485E-3</v>
      </c>
      <c r="R125" s="5">
        <f t="shared" si="6"/>
        <v>3.4337184051842193</v>
      </c>
      <c r="S125" s="5">
        <f t="shared" si="7"/>
        <v>0.12761361600200538</v>
      </c>
      <c r="T125" s="5">
        <f t="shared" si="8"/>
        <v>88.258667978813762</v>
      </c>
      <c r="U125" s="5">
        <f t="shared" si="9"/>
        <v>0.21311559118571372</v>
      </c>
      <c r="V125" s="5">
        <f t="shared" si="10"/>
        <v>88.045552387628049</v>
      </c>
    </row>
    <row r="126" spans="2:22">
      <c r="B126" s="9" t="s">
        <v>454</v>
      </c>
      <c r="C126" s="8" t="s">
        <v>232</v>
      </c>
      <c r="D126" s="9" t="s">
        <v>30</v>
      </c>
      <c r="H126" t="s">
        <v>89</v>
      </c>
      <c r="I126" t="s">
        <v>102</v>
      </c>
      <c r="J126" t="s">
        <v>378</v>
      </c>
      <c r="K126" t="s">
        <v>58</v>
      </c>
      <c r="L126" s="23">
        <v>45242</v>
      </c>
      <c r="M126" s="23">
        <v>45246</v>
      </c>
      <c r="N126" t="s">
        <v>26</v>
      </c>
      <c r="O126">
        <v>1430</v>
      </c>
      <c r="P126">
        <v>141.91999999999999</v>
      </c>
      <c r="Q126" s="5">
        <f>+P126/$P147</f>
        <v>1.3175937573982352E-2</v>
      </c>
      <c r="R126" s="5">
        <f t="shared" si="6"/>
        <v>5.307267654800091</v>
      </c>
      <c r="S126" s="5">
        <f t="shared" si="7"/>
        <v>0.19724378548251581</v>
      </c>
      <c r="T126" s="5">
        <f t="shared" si="8"/>
        <v>136.41548855971737</v>
      </c>
      <c r="U126" s="5">
        <f t="shared" si="9"/>
        <v>0.32939843934955881</v>
      </c>
      <c r="V126" s="5">
        <f t="shared" si="10"/>
        <v>136.08609012036783</v>
      </c>
    </row>
    <row r="127" spans="2:22">
      <c r="B127" s="9" t="s">
        <v>454</v>
      </c>
      <c r="C127" s="8" t="s">
        <v>232</v>
      </c>
      <c r="D127" s="9" t="s">
        <v>30</v>
      </c>
      <c r="H127" t="s">
        <v>38</v>
      </c>
      <c r="I127" t="s">
        <v>44</v>
      </c>
      <c r="J127" t="s">
        <v>379</v>
      </c>
      <c r="K127" t="s">
        <v>65</v>
      </c>
      <c r="L127" s="23">
        <v>45242</v>
      </c>
      <c r="M127" s="23">
        <v>45247</v>
      </c>
      <c r="N127" t="s">
        <v>27</v>
      </c>
      <c r="O127">
        <v>1491450</v>
      </c>
      <c r="P127">
        <v>158.66999999999999</v>
      </c>
      <c r="Q127" s="5">
        <f>+P127/$P147</f>
        <v>1.4731017579367107E-2</v>
      </c>
      <c r="R127" s="5">
        <f t="shared" si="6"/>
        <v>5.9336538809690706</v>
      </c>
      <c r="S127" s="5">
        <f t="shared" si="7"/>
        <v>0.22052333316312561</v>
      </c>
      <c r="T127" s="5">
        <f t="shared" si="8"/>
        <v>152.51582278586778</v>
      </c>
      <c r="U127" s="5">
        <f t="shared" si="9"/>
        <v>0.36827543948417768</v>
      </c>
      <c r="V127" s="5">
        <f t="shared" si="10"/>
        <v>152.14754734638362</v>
      </c>
    </row>
    <row r="128" spans="2:22">
      <c r="B128" s="9" t="s">
        <v>454</v>
      </c>
      <c r="C128" s="8" t="s">
        <v>232</v>
      </c>
      <c r="D128" s="9" t="s">
        <v>30</v>
      </c>
      <c r="H128" t="s">
        <v>265</v>
      </c>
      <c r="I128" t="s">
        <v>75</v>
      </c>
      <c r="J128" t="s">
        <v>380</v>
      </c>
      <c r="K128" t="s">
        <v>61</v>
      </c>
      <c r="L128" s="23">
        <v>45247</v>
      </c>
      <c r="M128" s="23">
        <v>45249</v>
      </c>
      <c r="N128" t="s">
        <v>26</v>
      </c>
      <c r="O128">
        <v>1846</v>
      </c>
      <c r="P128">
        <v>181.02</v>
      </c>
      <c r="Q128" s="5">
        <f>+P128/$P147</f>
        <v>1.6806004929835722E-2</v>
      </c>
      <c r="R128" s="5">
        <f t="shared" ref="R128:R146" si="11">402.8*Q128</f>
        <v>6.7694587857378288</v>
      </c>
      <c r="S128" s="5">
        <f t="shared" ref="S128:S146" si="12">14.97*Q128</f>
        <v>0.25158589379964075</v>
      </c>
      <c r="T128" s="5">
        <f t="shared" ref="T128:T145" si="13">+P128-R128-S128</f>
        <v>173.99895532046253</v>
      </c>
      <c r="U128" s="5">
        <f t="shared" ref="U128:U146" si="14">25*Q128</f>
        <v>0.42015012324589307</v>
      </c>
      <c r="V128" s="5">
        <f t="shared" ref="V128:V146" si="15">+T128-U128</f>
        <v>173.57880519721664</v>
      </c>
    </row>
    <row r="129" spans="2:22">
      <c r="B129" s="9" t="s">
        <v>454</v>
      </c>
      <c r="C129" s="8" t="s">
        <v>232</v>
      </c>
      <c r="D129" s="9" t="s">
        <v>30</v>
      </c>
      <c r="H129" t="s">
        <v>265</v>
      </c>
      <c r="I129" t="s">
        <v>76</v>
      </c>
      <c r="J129" t="s">
        <v>381</v>
      </c>
      <c r="K129" t="s">
        <v>61</v>
      </c>
      <c r="L129" s="23">
        <v>45246</v>
      </c>
      <c r="M129" s="23">
        <v>45250</v>
      </c>
      <c r="N129" t="s">
        <v>26</v>
      </c>
      <c r="O129">
        <v>3159</v>
      </c>
      <c r="P129">
        <v>309.77999999999997</v>
      </c>
      <c r="Q129" s="5">
        <f>+P129/$P147</f>
        <v>2.8760160242871004E-2</v>
      </c>
      <c r="R129" s="5">
        <f t="shared" si="11"/>
        <v>11.584592545828441</v>
      </c>
      <c r="S129" s="5">
        <f t="shared" si="12"/>
        <v>0.43053959883577897</v>
      </c>
      <c r="T129" s="5">
        <f t="shared" si="13"/>
        <v>297.76486785533575</v>
      </c>
      <c r="U129" s="5">
        <f t="shared" si="14"/>
        <v>0.71900400607177506</v>
      </c>
      <c r="V129" s="5">
        <f t="shared" si="15"/>
        <v>297.04586384926398</v>
      </c>
    </row>
    <row r="130" spans="2:22">
      <c r="B130" s="9" t="s">
        <v>454</v>
      </c>
      <c r="C130" s="8" t="s">
        <v>232</v>
      </c>
      <c r="D130" s="9" t="s">
        <v>30</v>
      </c>
      <c r="H130" t="s">
        <v>265</v>
      </c>
      <c r="I130" t="s">
        <v>106</v>
      </c>
      <c r="J130" t="s">
        <v>382</v>
      </c>
      <c r="K130" t="s">
        <v>61</v>
      </c>
      <c r="L130" s="23">
        <v>45246</v>
      </c>
      <c r="M130" s="23">
        <v>45250</v>
      </c>
      <c r="N130" t="s">
        <v>26</v>
      </c>
      <c r="O130">
        <v>3471</v>
      </c>
      <c r="P130">
        <v>340.37</v>
      </c>
      <c r="Q130" s="5">
        <f>+P130/$P147</f>
        <v>3.1600154115391584E-2</v>
      </c>
      <c r="R130" s="5">
        <f t="shared" si="11"/>
        <v>12.72854207767973</v>
      </c>
      <c r="S130" s="5">
        <f t="shared" si="12"/>
        <v>0.47305430710741203</v>
      </c>
      <c r="T130" s="5">
        <f t="shared" si="13"/>
        <v>327.16840361521287</v>
      </c>
      <c r="U130" s="5">
        <f t="shared" si="14"/>
        <v>0.79000385288478958</v>
      </c>
      <c r="V130" s="5">
        <f t="shared" si="15"/>
        <v>326.37839976232806</v>
      </c>
    </row>
    <row r="131" spans="2:22">
      <c r="B131" s="9" t="s">
        <v>454</v>
      </c>
      <c r="C131" s="8" t="s">
        <v>232</v>
      </c>
      <c r="D131" s="9" t="s">
        <v>30</v>
      </c>
      <c r="H131" t="s">
        <v>35</v>
      </c>
      <c r="I131" t="s">
        <v>77</v>
      </c>
      <c r="J131" t="s">
        <v>383</v>
      </c>
      <c r="K131" t="s">
        <v>59</v>
      </c>
      <c r="L131" s="23">
        <v>45251</v>
      </c>
      <c r="M131" s="23">
        <v>45253</v>
      </c>
      <c r="N131" t="s">
        <v>28</v>
      </c>
      <c r="O131">
        <v>180.6</v>
      </c>
      <c r="P131">
        <v>17.34</v>
      </c>
      <c r="Q131" s="5">
        <f>+P131/$P147</f>
        <v>1.6098559578132329E-3</v>
      </c>
      <c r="R131" s="5">
        <f t="shared" si="11"/>
        <v>0.64844997980717023</v>
      </c>
      <c r="S131" s="5">
        <f t="shared" si="12"/>
        <v>2.4099543688464099E-2</v>
      </c>
      <c r="T131" s="5">
        <f t="shared" si="13"/>
        <v>16.667450476504364</v>
      </c>
      <c r="U131" s="5">
        <f t="shared" si="14"/>
        <v>4.0246398945330823E-2</v>
      </c>
      <c r="V131" s="5">
        <f t="shared" si="15"/>
        <v>16.627204077559032</v>
      </c>
    </row>
    <row r="132" spans="2:22">
      <c r="B132" s="9" t="s">
        <v>454</v>
      </c>
      <c r="C132" s="8" t="s">
        <v>232</v>
      </c>
      <c r="D132" s="9" t="s">
        <v>30</v>
      </c>
      <c r="H132" t="s">
        <v>73</v>
      </c>
      <c r="I132" t="s">
        <v>305</v>
      </c>
      <c r="J132" t="s">
        <v>384</v>
      </c>
      <c r="K132" t="s">
        <v>55</v>
      </c>
      <c r="L132" s="23">
        <v>45250</v>
      </c>
      <c r="M132" s="23">
        <v>45258</v>
      </c>
      <c r="N132" t="s">
        <v>28</v>
      </c>
      <c r="O132">
        <v>3445.63</v>
      </c>
      <c r="P132">
        <v>330.7</v>
      </c>
      <c r="Q132" s="5">
        <f>+P132/$P147</f>
        <v>3.0702385539148565E-2</v>
      </c>
      <c r="R132" s="5">
        <f t="shared" si="11"/>
        <v>12.366920895169041</v>
      </c>
      <c r="S132" s="5">
        <f t="shared" si="12"/>
        <v>0.45961471152105404</v>
      </c>
      <c r="T132" s="5">
        <f t="shared" si="13"/>
        <v>317.87346439330992</v>
      </c>
      <c r="U132" s="5">
        <f t="shared" si="14"/>
        <v>0.76755963847871411</v>
      </c>
      <c r="V132" s="5">
        <f t="shared" si="15"/>
        <v>317.10590475483122</v>
      </c>
    </row>
    <row r="133" spans="2:22">
      <c r="B133" s="9" t="s">
        <v>454</v>
      </c>
      <c r="C133" s="8" t="s">
        <v>232</v>
      </c>
      <c r="D133" s="9" t="s">
        <v>30</v>
      </c>
      <c r="H133" t="s">
        <v>266</v>
      </c>
      <c r="I133" t="s">
        <v>306</v>
      </c>
      <c r="J133" t="s">
        <v>385</v>
      </c>
      <c r="K133" t="s">
        <v>64</v>
      </c>
      <c r="L133" s="23">
        <v>45258</v>
      </c>
      <c r="M133" s="23">
        <v>45261</v>
      </c>
      <c r="N133" t="s">
        <v>28</v>
      </c>
      <c r="O133">
        <v>572</v>
      </c>
      <c r="P133">
        <v>43.92</v>
      </c>
      <c r="Q133" s="5">
        <f>+P133/$P147</f>
        <v>4.0775590350148319E-3</v>
      </c>
      <c r="R133" s="5">
        <f t="shared" si="11"/>
        <v>1.6424407793039744</v>
      </c>
      <c r="S133" s="5">
        <f t="shared" si="12"/>
        <v>6.1041058754172033E-2</v>
      </c>
      <c r="T133" s="5">
        <f t="shared" si="13"/>
        <v>42.216518161941856</v>
      </c>
      <c r="U133" s="5">
        <f t="shared" si="14"/>
        <v>0.10193897587537079</v>
      </c>
      <c r="V133" s="5">
        <f t="shared" si="15"/>
        <v>42.114579186066486</v>
      </c>
    </row>
    <row r="134" spans="2:22">
      <c r="B134" s="9" t="s">
        <v>454</v>
      </c>
      <c r="C134" s="8" t="s">
        <v>232</v>
      </c>
      <c r="D134" s="9" t="s">
        <v>30</v>
      </c>
      <c r="H134" t="s">
        <v>267</v>
      </c>
      <c r="I134" t="s">
        <v>307</v>
      </c>
      <c r="J134" t="s">
        <v>386</v>
      </c>
      <c r="K134" t="s">
        <v>405</v>
      </c>
      <c r="L134" s="23">
        <v>45259</v>
      </c>
      <c r="M134" s="23">
        <v>45261</v>
      </c>
      <c r="N134" t="s">
        <v>28</v>
      </c>
      <c r="O134">
        <v>1600.3</v>
      </c>
      <c r="P134">
        <v>153.63</v>
      </c>
      <c r="Q134" s="5">
        <f>+P134/$P147</f>
        <v>1.4263100968791636E-2</v>
      </c>
      <c r="R134" s="5">
        <f t="shared" si="11"/>
        <v>5.7451770702292713</v>
      </c>
      <c r="S134" s="5">
        <f t="shared" si="12"/>
        <v>0.21351862150281081</v>
      </c>
      <c r="T134" s="5">
        <f t="shared" si="13"/>
        <v>147.67130430826793</v>
      </c>
      <c r="U134" s="5">
        <f t="shared" si="14"/>
        <v>0.35657752421979089</v>
      </c>
      <c r="V134" s="5">
        <f t="shared" si="15"/>
        <v>147.31472678404813</v>
      </c>
    </row>
    <row r="135" spans="2:22">
      <c r="B135" s="9" t="s">
        <v>454</v>
      </c>
      <c r="C135" s="8" t="s">
        <v>232</v>
      </c>
      <c r="D135" s="9" t="s">
        <v>30</v>
      </c>
      <c r="H135" t="s">
        <v>35</v>
      </c>
      <c r="I135" t="s">
        <v>308</v>
      </c>
      <c r="J135" t="s">
        <v>387</v>
      </c>
      <c r="K135" t="s">
        <v>59</v>
      </c>
      <c r="L135" s="23">
        <v>45260</v>
      </c>
      <c r="M135" s="23">
        <v>45261</v>
      </c>
      <c r="N135" t="s">
        <v>28</v>
      </c>
      <c r="O135">
        <v>169</v>
      </c>
      <c r="P135">
        <v>16.22</v>
      </c>
      <c r="Q135" s="5">
        <f>+P135/$P147</f>
        <v>1.5058744887964611E-3</v>
      </c>
      <c r="R135" s="5">
        <f t="shared" si="11"/>
        <v>0.6065662440872146</v>
      </c>
      <c r="S135" s="5">
        <f t="shared" si="12"/>
        <v>2.2542941097283026E-2</v>
      </c>
      <c r="T135" s="5">
        <f t="shared" si="13"/>
        <v>15.5908908148155</v>
      </c>
      <c r="U135" s="5">
        <f t="shared" si="14"/>
        <v>3.764686221991153E-2</v>
      </c>
      <c r="V135" s="5">
        <f t="shared" si="15"/>
        <v>15.553243952595588</v>
      </c>
    </row>
    <row r="136" spans="2:22">
      <c r="B136" s="9" t="s">
        <v>454</v>
      </c>
      <c r="C136" s="8" t="s">
        <v>232</v>
      </c>
      <c r="D136" s="9" t="s">
        <v>30</v>
      </c>
      <c r="H136" t="s">
        <v>268</v>
      </c>
      <c r="I136" t="s">
        <v>309</v>
      </c>
      <c r="J136" t="s">
        <v>309</v>
      </c>
      <c r="K136" t="s">
        <v>406</v>
      </c>
      <c r="L136" s="23">
        <v>45261</v>
      </c>
      <c r="M136" s="23">
        <v>45262</v>
      </c>
      <c r="N136" t="s">
        <v>26</v>
      </c>
      <c r="O136">
        <v>5050</v>
      </c>
      <c r="P136">
        <v>540.29999999999995</v>
      </c>
      <c r="Q136" s="5">
        <f>+P136/$P147</f>
        <v>5.0161774740858686E-2</v>
      </c>
      <c r="R136" s="5">
        <f t="shared" si="11"/>
        <v>20.205162865617879</v>
      </c>
      <c r="S136" s="5">
        <f t="shared" si="12"/>
        <v>0.75092176787065457</v>
      </c>
      <c r="T136" s="5">
        <f t="shared" si="13"/>
        <v>519.3439153665114</v>
      </c>
      <c r="U136" s="5">
        <f t="shared" si="14"/>
        <v>1.2540443685214671</v>
      </c>
      <c r="V136" s="5">
        <f t="shared" si="15"/>
        <v>518.08987099798992</v>
      </c>
    </row>
    <row r="137" spans="2:22">
      <c r="B137" s="9" t="s">
        <v>454</v>
      </c>
      <c r="C137" s="8" t="s">
        <v>232</v>
      </c>
      <c r="D137" s="9" t="s">
        <v>30</v>
      </c>
      <c r="H137" t="s">
        <v>40</v>
      </c>
      <c r="I137" t="s">
        <v>310</v>
      </c>
      <c r="J137" t="s">
        <v>388</v>
      </c>
      <c r="K137" t="s">
        <v>68</v>
      </c>
      <c r="L137" s="23">
        <v>45260</v>
      </c>
      <c r="M137" s="23">
        <v>45263</v>
      </c>
      <c r="N137" t="s">
        <v>28</v>
      </c>
      <c r="O137">
        <v>1575</v>
      </c>
      <c r="P137">
        <v>151.16</v>
      </c>
      <c r="Q137" s="5">
        <f>+P137/$P147</f>
        <v>1.4033784693370719E-2</v>
      </c>
      <c r="R137" s="5">
        <f t="shared" si="11"/>
        <v>5.652808474489726</v>
      </c>
      <c r="S137" s="5">
        <f t="shared" si="12"/>
        <v>0.21008575685975966</v>
      </c>
      <c r="T137" s="5">
        <f t="shared" si="13"/>
        <v>145.29710576865051</v>
      </c>
      <c r="U137" s="5">
        <f t="shared" si="14"/>
        <v>0.35084461733426797</v>
      </c>
      <c r="V137" s="5">
        <f t="shared" si="15"/>
        <v>144.94626115131624</v>
      </c>
    </row>
    <row r="138" spans="2:22">
      <c r="B138" s="9" t="s">
        <v>454</v>
      </c>
      <c r="C138" s="8" t="s">
        <v>232</v>
      </c>
      <c r="D138" s="9" t="s">
        <v>30</v>
      </c>
      <c r="H138" t="s">
        <v>269</v>
      </c>
      <c r="I138" t="s">
        <v>311</v>
      </c>
      <c r="J138" t="s">
        <v>389</v>
      </c>
      <c r="K138" t="s">
        <v>407</v>
      </c>
      <c r="L138" s="23">
        <v>45262</v>
      </c>
      <c r="M138" s="23">
        <v>45263</v>
      </c>
      <c r="N138" t="s">
        <v>28</v>
      </c>
      <c r="O138">
        <v>395</v>
      </c>
      <c r="P138">
        <v>30.33</v>
      </c>
      <c r="Q138" s="5">
        <f>+P138/$P147</f>
        <v>2.8158553172131112E-3</v>
      </c>
      <c r="R138" s="5">
        <f t="shared" si="11"/>
        <v>1.1342265217734413</v>
      </c>
      <c r="S138" s="5">
        <f t="shared" si="12"/>
        <v>4.2153354098680276E-2</v>
      </c>
      <c r="T138" s="5">
        <f t="shared" si="13"/>
        <v>29.153620124127876</v>
      </c>
      <c r="U138" s="5">
        <f t="shared" si="14"/>
        <v>7.039638293032778E-2</v>
      </c>
      <c r="V138" s="5">
        <f t="shared" si="15"/>
        <v>29.08322374119755</v>
      </c>
    </row>
    <row r="139" spans="2:22">
      <c r="B139" s="9" t="s">
        <v>454</v>
      </c>
      <c r="C139" s="8" t="s">
        <v>232</v>
      </c>
      <c r="D139" s="9" t="s">
        <v>30</v>
      </c>
      <c r="H139" t="s">
        <v>269</v>
      </c>
      <c r="I139" t="s">
        <v>312</v>
      </c>
      <c r="J139" t="s">
        <v>390</v>
      </c>
      <c r="K139" t="s">
        <v>407</v>
      </c>
      <c r="L139" s="23">
        <v>45262</v>
      </c>
      <c r="M139" s="23">
        <v>45263</v>
      </c>
      <c r="N139" t="s">
        <v>28</v>
      </c>
      <c r="O139">
        <v>395</v>
      </c>
      <c r="P139">
        <v>30.33</v>
      </c>
      <c r="Q139" s="5">
        <f>+P139/$P147</f>
        <v>2.8158553172131112E-3</v>
      </c>
      <c r="R139" s="5">
        <f t="shared" si="11"/>
        <v>1.1342265217734413</v>
      </c>
      <c r="S139" s="5">
        <f t="shared" si="12"/>
        <v>4.2153354098680276E-2</v>
      </c>
      <c r="T139" s="5">
        <f t="shared" si="13"/>
        <v>29.153620124127876</v>
      </c>
      <c r="U139" s="5">
        <f t="shared" si="14"/>
        <v>7.039638293032778E-2</v>
      </c>
      <c r="V139" s="5">
        <f t="shared" si="15"/>
        <v>29.08322374119755</v>
      </c>
    </row>
    <row r="140" spans="2:22">
      <c r="B140" s="9" t="s">
        <v>454</v>
      </c>
      <c r="C140" s="8" t="s">
        <v>232</v>
      </c>
      <c r="D140" s="9" t="s">
        <v>30</v>
      </c>
      <c r="H140" t="s">
        <v>270</v>
      </c>
      <c r="I140" t="s">
        <v>313</v>
      </c>
      <c r="J140" t="s">
        <v>391</v>
      </c>
      <c r="K140" t="s">
        <v>55</v>
      </c>
      <c r="L140" s="23">
        <v>45262</v>
      </c>
      <c r="M140" s="23">
        <v>45264</v>
      </c>
      <c r="N140" t="s">
        <v>28</v>
      </c>
      <c r="O140">
        <v>5600</v>
      </c>
      <c r="P140">
        <v>429.98</v>
      </c>
      <c r="Q140" s="5">
        <f>+P140/$P147</f>
        <v>3.9919600042706685E-2</v>
      </c>
      <c r="R140" s="5">
        <f t="shared" si="11"/>
        <v>16.079614897202251</v>
      </c>
      <c r="S140" s="5">
        <f t="shared" si="12"/>
        <v>0.59759641263931906</v>
      </c>
      <c r="T140" s="5">
        <f t="shared" si="13"/>
        <v>413.30278869015848</v>
      </c>
      <c r="U140" s="5">
        <f t="shared" si="14"/>
        <v>0.99799000106766711</v>
      </c>
      <c r="V140" s="5">
        <f t="shared" si="15"/>
        <v>412.30479868909083</v>
      </c>
    </row>
    <row r="141" spans="2:22">
      <c r="B141" s="9" t="s">
        <v>454</v>
      </c>
      <c r="C141" s="8" t="s">
        <v>232</v>
      </c>
      <c r="D141" s="9" t="s">
        <v>30</v>
      </c>
      <c r="H141" t="s">
        <v>270</v>
      </c>
      <c r="I141" t="s">
        <v>92</v>
      </c>
      <c r="J141" t="s">
        <v>392</v>
      </c>
      <c r="K141" t="s">
        <v>55</v>
      </c>
      <c r="L141" s="23">
        <v>45262</v>
      </c>
      <c r="M141" s="23">
        <v>45264</v>
      </c>
      <c r="N141" t="s">
        <v>28</v>
      </c>
      <c r="O141">
        <v>3795</v>
      </c>
      <c r="P141">
        <v>291.39</v>
      </c>
      <c r="Q141" s="5">
        <f>+P141/$P147</f>
        <v>2.705282165785455E-2</v>
      </c>
      <c r="R141" s="5">
        <f t="shared" si="11"/>
        <v>10.896876563783813</v>
      </c>
      <c r="S141" s="5">
        <f t="shared" si="12"/>
        <v>0.40498074021808261</v>
      </c>
      <c r="T141" s="5">
        <f t="shared" si="13"/>
        <v>280.0881426959981</v>
      </c>
      <c r="U141" s="5">
        <f t="shared" si="14"/>
        <v>0.67632054144636378</v>
      </c>
      <c r="V141" s="5">
        <f t="shared" si="15"/>
        <v>279.41182215455171</v>
      </c>
    </row>
    <row r="142" spans="2:22">
      <c r="B142" s="9" t="s">
        <v>454</v>
      </c>
      <c r="C142" s="8" t="s">
        <v>232</v>
      </c>
      <c r="D142" s="9" t="s">
        <v>30</v>
      </c>
      <c r="H142" t="s">
        <v>270</v>
      </c>
      <c r="I142" t="s">
        <v>314</v>
      </c>
      <c r="J142" t="s">
        <v>393</v>
      </c>
      <c r="K142" t="s">
        <v>55</v>
      </c>
      <c r="L142" s="23">
        <v>45262</v>
      </c>
      <c r="M142" s="23">
        <v>45264</v>
      </c>
      <c r="N142" t="s">
        <v>28</v>
      </c>
      <c r="O142">
        <v>3795</v>
      </c>
      <c r="P142">
        <v>291.39</v>
      </c>
      <c r="Q142" s="5">
        <f>+P142/$P147</f>
        <v>2.705282165785455E-2</v>
      </c>
      <c r="R142" s="5">
        <f t="shared" si="11"/>
        <v>10.896876563783813</v>
      </c>
      <c r="S142" s="5">
        <f t="shared" si="12"/>
        <v>0.40498074021808261</v>
      </c>
      <c r="T142" s="5">
        <f t="shared" si="13"/>
        <v>280.0881426959981</v>
      </c>
      <c r="U142" s="5">
        <f t="shared" si="14"/>
        <v>0.67632054144636378</v>
      </c>
      <c r="V142" s="5">
        <f t="shared" si="15"/>
        <v>279.41182215455171</v>
      </c>
    </row>
    <row r="143" spans="2:22">
      <c r="B143" s="9" t="s">
        <v>454</v>
      </c>
      <c r="C143" s="8" t="s">
        <v>232</v>
      </c>
      <c r="D143" s="9" t="s">
        <v>30</v>
      </c>
      <c r="H143" t="s">
        <v>270</v>
      </c>
      <c r="I143" t="s">
        <v>315</v>
      </c>
      <c r="J143" t="s">
        <v>394</v>
      </c>
      <c r="K143" t="s">
        <v>55</v>
      </c>
      <c r="L143" s="23">
        <v>45263</v>
      </c>
      <c r="M143" s="23">
        <v>45264</v>
      </c>
      <c r="N143" t="s">
        <v>28</v>
      </c>
      <c r="O143">
        <v>1295</v>
      </c>
      <c r="P143">
        <v>99.44</v>
      </c>
      <c r="Q143" s="5">
        <f>+P143/$P147</f>
        <v>9.2320689991319416E-3</v>
      </c>
      <c r="R143" s="5">
        <f t="shared" si="11"/>
        <v>3.718677392850346</v>
      </c>
      <c r="S143" s="5">
        <f t="shared" si="12"/>
        <v>0.13820407291700518</v>
      </c>
      <c r="T143" s="5">
        <f t="shared" si="13"/>
        <v>95.583118534232639</v>
      </c>
      <c r="U143" s="5">
        <f t="shared" si="14"/>
        <v>0.23080172497829854</v>
      </c>
      <c r="V143" s="5">
        <f t="shared" si="15"/>
        <v>95.352316809254347</v>
      </c>
    </row>
    <row r="144" spans="2:22">
      <c r="B144" s="9" t="s">
        <v>454</v>
      </c>
      <c r="C144" s="8" t="s">
        <v>232</v>
      </c>
      <c r="D144" s="9" t="s">
        <v>30</v>
      </c>
      <c r="H144" t="s">
        <v>270</v>
      </c>
      <c r="I144" t="s">
        <v>316</v>
      </c>
      <c r="J144" t="s">
        <v>395</v>
      </c>
      <c r="K144" t="s">
        <v>55</v>
      </c>
      <c r="L144" s="23">
        <v>45263</v>
      </c>
      <c r="M144" s="23">
        <v>45264</v>
      </c>
      <c r="N144" t="s">
        <v>28</v>
      </c>
      <c r="O144">
        <v>1545</v>
      </c>
      <c r="P144">
        <v>118.63</v>
      </c>
      <c r="Q144" s="5">
        <f>+P144/$P147</f>
        <v>1.1013680062017521E-2</v>
      </c>
      <c r="R144" s="5">
        <f t="shared" si="11"/>
        <v>4.4363103289806576</v>
      </c>
      <c r="S144" s="5">
        <f t="shared" si="12"/>
        <v>0.16487479052840229</v>
      </c>
      <c r="T144" s="5">
        <f t="shared" si="13"/>
        <v>114.02881488049094</v>
      </c>
      <c r="U144" s="5">
        <f t="shared" si="14"/>
        <v>0.27534200155043803</v>
      </c>
      <c r="V144" s="5">
        <f t="shared" si="15"/>
        <v>113.7534728789405</v>
      </c>
    </row>
    <row r="145" spans="2:22">
      <c r="B145" s="9" t="s">
        <v>454</v>
      </c>
      <c r="C145" s="8" t="s">
        <v>232</v>
      </c>
      <c r="D145" s="9" t="s">
        <v>30</v>
      </c>
      <c r="H145" t="s">
        <v>270</v>
      </c>
      <c r="I145" t="s">
        <v>104</v>
      </c>
      <c r="J145" t="s">
        <v>396</v>
      </c>
      <c r="K145" t="s">
        <v>55</v>
      </c>
      <c r="L145" s="23">
        <v>45263</v>
      </c>
      <c r="M145" s="23">
        <v>45265</v>
      </c>
      <c r="N145" t="s">
        <v>28</v>
      </c>
      <c r="O145">
        <v>2795</v>
      </c>
      <c r="P145">
        <v>214.61</v>
      </c>
      <c r="Q145" s="5">
        <f>+P145/$P147</f>
        <v>1.9924520594365509E-2</v>
      </c>
      <c r="R145" s="5">
        <f t="shared" si="11"/>
        <v>8.0255968954104269</v>
      </c>
      <c r="S145" s="5">
        <f>14.97*Q145</f>
        <v>0.29827007329765171</v>
      </c>
      <c r="T145" s="5">
        <f t="shared" si="13"/>
        <v>206.28613303129194</v>
      </c>
      <c r="U145" s="5">
        <f t="shared" si="14"/>
        <v>0.49811301485913773</v>
      </c>
      <c r="V145" s="5">
        <f t="shared" si="15"/>
        <v>205.7880200164328</v>
      </c>
    </row>
    <row r="146" spans="2:22" ht="15" thickBot="1">
      <c r="B146" s="9" t="s">
        <v>454</v>
      </c>
      <c r="C146" s="8" t="s">
        <v>232</v>
      </c>
      <c r="D146" s="9" t="s">
        <v>30</v>
      </c>
      <c r="H146" t="s">
        <v>74</v>
      </c>
      <c r="I146" t="s">
        <v>317</v>
      </c>
      <c r="J146" t="s">
        <v>397</v>
      </c>
      <c r="K146" t="s">
        <v>61</v>
      </c>
      <c r="L146" s="23">
        <v>45264</v>
      </c>
      <c r="M146" s="23">
        <v>45268</v>
      </c>
      <c r="N146" t="s">
        <v>26</v>
      </c>
      <c r="O146">
        <v>2527.25</v>
      </c>
      <c r="P146" s="24">
        <v>277.29000000000002</v>
      </c>
      <c r="Q146" s="5">
        <f>+P146/$P147</f>
        <v>2.5743769235411267E-2</v>
      </c>
      <c r="R146" s="5">
        <f t="shared" si="11"/>
        <v>10.369590248023659</v>
      </c>
      <c r="S146" s="5">
        <f t="shared" si="12"/>
        <v>0.38538422545410667</v>
      </c>
      <c r="T146" s="5">
        <f>+P146-R146-S146</f>
        <v>266.53502552652225</v>
      </c>
      <c r="U146" s="5">
        <f t="shared" si="14"/>
        <v>0.64359423088528167</v>
      </c>
      <c r="V146" s="25">
        <f t="shared" si="15"/>
        <v>265.89143129563695</v>
      </c>
    </row>
    <row r="147" spans="2:22">
      <c r="P147">
        <f>SUM(P63:P146)</f>
        <v>10771.149999999998</v>
      </c>
      <c r="V147" s="5">
        <f>SUM(V63:V146)</f>
        <v>10328.379999999999</v>
      </c>
    </row>
    <row r="149" spans="2:22">
      <c r="M149" s="26" t="s">
        <v>408</v>
      </c>
      <c r="P149" s="12">
        <f>+P147-SUM(S63:S146)</f>
        <v>10756.179999999998</v>
      </c>
    </row>
    <row r="150" spans="2:22">
      <c r="M150" s="26"/>
      <c r="P150" s="12"/>
    </row>
    <row r="151" spans="2:22">
      <c r="B151" s="63" t="s">
        <v>794</v>
      </c>
      <c r="C151" s="8" t="s">
        <v>795</v>
      </c>
      <c r="D151" s="9" t="s">
        <v>30</v>
      </c>
      <c r="H151" t="s">
        <v>455</v>
      </c>
      <c r="I151" t="s">
        <v>569</v>
      </c>
      <c r="J151" t="s">
        <v>664</v>
      </c>
      <c r="K151" t="s">
        <v>526</v>
      </c>
      <c r="L151" s="23">
        <v>45051</v>
      </c>
      <c r="M151" s="23">
        <v>45054</v>
      </c>
      <c r="N151" t="s">
        <v>26</v>
      </c>
      <c r="O151">
        <v>88</v>
      </c>
      <c r="P151">
        <v>28.26</v>
      </c>
      <c r="Q151" s="5">
        <f>+P151/$P269</f>
        <v>1.5651463073956208E-3</v>
      </c>
      <c r="R151" s="5">
        <f>492.16*Q151</f>
        <v>0.77030240664782879</v>
      </c>
      <c r="S151" s="5">
        <f>14.04*Q151</f>
        <v>2.1974654155834515E-2</v>
      </c>
      <c r="T151" s="5">
        <f>+P151-R151-S151</f>
        <v>27.467722939196339</v>
      </c>
      <c r="U151" s="5">
        <f>25*Q151</f>
        <v>3.9128657684890517E-2</v>
      </c>
      <c r="V151" s="5">
        <f t="shared" ref="V151:V214" si="16">+T151-U151</f>
        <v>27.428594281511447</v>
      </c>
    </row>
    <row r="152" spans="2:22">
      <c r="B152" s="63" t="s">
        <v>794</v>
      </c>
      <c r="C152" s="8" t="s">
        <v>795</v>
      </c>
      <c r="D152" s="9" t="s">
        <v>30</v>
      </c>
      <c r="H152" t="s">
        <v>456</v>
      </c>
      <c r="I152" t="s">
        <v>570</v>
      </c>
      <c r="J152" t="s">
        <v>665</v>
      </c>
      <c r="K152" t="s">
        <v>58</v>
      </c>
      <c r="L152" s="23">
        <v>45122</v>
      </c>
      <c r="M152" s="23">
        <v>45123</v>
      </c>
      <c r="N152" t="s">
        <v>26</v>
      </c>
      <c r="O152">
        <v>165</v>
      </c>
      <c r="P152">
        <v>17.329999999999998</v>
      </c>
      <c r="Q152" s="5">
        <f>+P152/$P269</f>
        <v>9.5980132721748415E-4</v>
      </c>
      <c r="R152" s="5">
        <f t="shared" ref="R152:R215" si="17">492.16*Q152</f>
        <v>0.47237582120335703</v>
      </c>
      <c r="S152" s="5">
        <f t="shared" ref="S152:S215" si="18">14.04*Q152</f>
        <v>1.3475610634133477E-2</v>
      </c>
      <c r="T152" s="5">
        <f t="shared" ref="T152:T215" si="19">+P152-R152-S152</f>
        <v>16.844148568162506</v>
      </c>
      <c r="U152" s="5">
        <f t="shared" ref="U152:U215" si="20">25*Q152</f>
        <v>2.3995033180437105E-2</v>
      </c>
      <c r="V152" s="5">
        <f t="shared" si="16"/>
        <v>16.820153534982069</v>
      </c>
    </row>
    <row r="153" spans="2:22">
      <c r="B153" s="63" t="s">
        <v>794</v>
      </c>
      <c r="C153" s="8" t="s">
        <v>795</v>
      </c>
      <c r="D153" s="9" t="s">
        <v>30</v>
      </c>
      <c r="H153" t="s">
        <v>456</v>
      </c>
      <c r="I153" t="s">
        <v>570</v>
      </c>
      <c r="J153" t="s">
        <v>666</v>
      </c>
      <c r="K153" t="s">
        <v>58</v>
      </c>
      <c r="L153" s="23">
        <v>45122</v>
      </c>
      <c r="M153" s="23">
        <v>45123</v>
      </c>
      <c r="N153" t="s">
        <v>26</v>
      </c>
      <c r="O153">
        <v>195</v>
      </c>
      <c r="P153">
        <v>20.48</v>
      </c>
      <c r="Q153" s="5">
        <f>+P153/$P269</f>
        <v>1.1342603105259134E-3</v>
      </c>
      <c r="R153" s="5">
        <f t="shared" si="17"/>
        <v>0.55823755442843359</v>
      </c>
      <c r="S153" s="5">
        <f t="shared" si="18"/>
        <v>1.5925014759783824E-2</v>
      </c>
      <c r="T153" s="5">
        <f t="shared" si="19"/>
        <v>19.905837430811783</v>
      </c>
      <c r="U153" s="5">
        <f t="shared" si="20"/>
        <v>2.8356507763147833E-2</v>
      </c>
      <c r="V153" s="5">
        <f t="shared" si="16"/>
        <v>19.877480923048633</v>
      </c>
    </row>
    <row r="154" spans="2:22">
      <c r="B154" s="63" t="s">
        <v>794</v>
      </c>
      <c r="C154" s="8" t="s">
        <v>795</v>
      </c>
      <c r="D154" s="9" t="s">
        <v>30</v>
      </c>
      <c r="H154" t="s">
        <v>70</v>
      </c>
      <c r="I154" t="s">
        <v>571</v>
      </c>
      <c r="J154" t="s">
        <v>667</v>
      </c>
      <c r="K154" t="s">
        <v>57</v>
      </c>
      <c r="L154" s="23">
        <v>45170</v>
      </c>
      <c r="M154" s="23">
        <v>45172</v>
      </c>
      <c r="N154" t="s">
        <v>26</v>
      </c>
      <c r="O154">
        <v>834.7</v>
      </c>
      <c r="P154">
        <v>165.9</v>
      </c>
      <c r="Q154" s="5">
        <f>+P154/$P269</f>
        <v>9.1881731209105966E-3</v>
      </c>
      <c r="R154" s="5">
        <f t="shared" si="17"/>
        <v>4.5220512831873592</v>
      </c>
      <c r="S154" s="5">
        <f t="shared" si="18"/>
        <v>0.12900195061758477</v>
      </c>
      <c r="T154" s="5">
        <f t="shared" si="19"/>
        <v>161.24894676619508</v>
      </c>
      <c r="U154" s="5">
        <f t="shared" si="20"/>
        <v>0.22970432802276491</v>
      </c>
      <c r="V154" s="5">
        <f t="shared" si="16"/>
        <v>161.01924243817231</v>
      </c>
    </row>
    <row r="155" spans="2:22">
      <c r="B155" s="63" t="s">
        <v>794</v>
      </c>
      <c r="C155" s="8" t="s">
        <v>795</v>
      </c>
      <c r="D155" s="9" t="s">
        <v>30</v>
      </c>
      <c r="H155" t="s">
        <v>70</v>
      </c>
      <c r="I155" t="s">
        <v>572</v>
      </c>
      <c r="J155" t="s">
        <v>668</v>
      </c>
      <c r="K155" t="s">
        <v>57</v>
      </c>
      <c r="L155" s="23">
        <v>45170</v>
      </c>
      <c r="M155" s="23">
        <v>45172</v>
      </c>
      <c r="N155" t="s">
        <v>26</v>
      </c>
      <c r="O155">
        <v>499.8</v>
      </c>
      <c r="P155">
        <v>99.33</v>
      </c>
      <c r="Q155" s="5">
        <f>+P155/$P269</f>
        <v>5.5012732736591293E-3</v>
      </c>
      <c r="R155" s="5">
        <f t="shared" si="17"/>
        <v>2.7075066543640771</v>
      </c>
      <c r="S155" s="5">
        <f t="shared" si="18"/>
        <v>7.7237876762174168E-2</v>
      </c>
      <c r="T155" s="5">
        <f t="shared" si="19"/>
        <v>96.545255468873748</v>
      </c>
      <c r="U155" s="5">
        <f t="shared" si="20"/>
        <v>0.13753183184147824</v>
      </c>
      <c r="V155" s="5">
        <f t="shared" si="16"/>
        <v>96.407723637032277</v>
      </c>
    </row>
    <row r="156" spans="2:22">
      <c r="B156" s="63" t="s">
        <v>794</v>
      </c>
      <c r="C156" s="8" t="s">
        <v>795</v>
      </c>
      <c r="D156" s="9" t="s">
        <v>30</v>
      </c>
      <c r="H156" t="s">
        <v>70</v>
      </c>
      <c r="I156" t="s">
        <v>573</v>
      </c>
      <c r="J156" t="s">
        <v>669</v>
      </c>
      <c r="K156" t="s">
        <v>57</v>
      </c>
      <c r="L156" s="23">
        <v>45170</v>
      </c>
      <c r="M156" s="23">
        <v>45172</v>
      </c>
      <c r="N156" t="s">
        <v>26</v>
      </c>
      <c r="O156">
        <v>764.05</v>
      </c>
      <c r="P156">
        <v>151.85</v>
      </c>
      <c r="Q156" s="5">
        <f>+P156/$P269</f>
        <v>8.4100306715507774E-3</v>
      </c>
      <c r="R156" s="5">
        <f t="shared" si="17"/>
        <v>4.1390806953104304</v>
      </c>
      <c r="S156" s="5">
        <f t="shared" si="18"/>
        <v>0.11807683062857291</v>
      </c>
      <c r="T156" s="5">
        <f t="shared" si="19"/>
        <v>147.59284247406097</v>
      </c>
      <c r="U156" s="5">
        <f t="shared" si="20"/>
        <v>0.21025076678876944</v>
      </c>
      <c r="V156" s="5">
        <f t="shared" si="16"/>
        <v>147.38259170727221</v>
      </c>
    </row>
    <row r="157" spans="2:22">
      <c r="B157" s="63" t="s">
        <v>794</v>
      </c>
      <c r="C157" s="8" t="s">
        <v>795</v>
      </c>
      <c r="D157" s="9" t="s">
        <v>30</v>
      </c>
      <c r="H157" t="s">
        <v>70</v>
      </c>
      <c r="I157" t="s">
        <v>574</v>
      </c>
      <c r="J157" t="s">
        <v>670</v>
      </c>
      <c r="K157" t="s">
        <v>57</v>
      </c>
      <c r="L157" s="23">
        <v>45170</v>
      </c>
      <c r="M157" s="23">
        <v>45172</v>
      </c>
      <c r="N157" t="s">
        <v>26</v>
      </c>
      <c r="O157">
        <v>542.25</v>
      </c>
      <c r="P157">
        <v>107.78</v>
      </c>
      <c r="Q157" s="5">
        <f>+P157/$P269</f>
        <v>5.9692664193595184E-3</v>
      </c>
      <c r="R157" s="5">
        <f t="shared" si="17"/>
        <v>2.9378341609519807</v>
      </c>
      <c r="S157" s="5">
        <f t="shared" si="18"/>
        <v>8.3808500527807639E-2</v>
      </c>
      <c r="T157" s="5">
        <f t="shared" si="19"/>
        <v>104.75835733852021</v>
      </c>
      <c r="U157" s="5">
        <f t="shared" si="20"/>
        <v>0.14923166048398795</v>
      </c>
      <c r="V157" s="5">
        <f t="shared" si="16"/>
        <v>104.60912567803622</v>
      </c>
    </row>
    <row r="158" spans="2:22">
      <c r="B158" s="63" t="s">
        <v>794</v>
      </c>
      <c r="C158" s="8" t="s">
        <v>795</v>
      </c>
      <c r="D158" s="9" t="s">
        <v>30</v>
      </c>
      <c r="H158" t="s">
        <v>457</v>
      </c>
      <c r="I158" t="s">
        <v>575</v>
      </c>
      <c r="J158" t="s">
        <v>671</v>
      </c>
      <c r="K158" t="s">
        <v>527</v>
      </c>
      <c r="L158" s="23">
        <v>45172</v>
      </c>
      <c r="M158" s="23">
        <v>45175</v>
      </c>
      <c r="N158" t="s">
        <v>26</v>
      </c>
      <c r="O158">
        <v>243.03</v>
      </c>
      <c r="P158">
        <v>73.33</v>
      </c>
      <c r="Q158" s="5">
        <f>+P158/$P269</f>
        <v>4.0612943638117785E-3</v>
      </c>
      <c r="R158" s="5">
        <f t="shared" si="17"/>
        <v>1.998806634093605</v>
      </c>
      <c r="S158" s="5">
        <f t="shared" si="18"/>
        <v>5.7020572867917368E-2</v>
      </c>
      <c r="T158" s="5">
        <f t="shared" si="19"/>
        <v>71.274172793038474</v>
      </c>
      <c r="U158" s="5">
        <f t="shared" si="20"/>
        <v>0.10153235909529446</v>
      </c>
      <c r="V158" s="5">
        <f t="shared" si="16"/>
        <v>71.172640433943187</v>
      </c>
    </row>
    <row r="159" spans="2:22">
      <c r="B159" s="63" t="s">
        <v>794</v>
      </c>
      <c r="C159" s="8" t="s">
        <v>795</v>
      </c>
      <c r="D159" s="9" t="s">
        <v>30</v>
      </c>
      <c r="H159" t="s">
        <v>457</v>
      </c>
      <c r="I159" t="s">
        <v>575</v>
      </c>
      <c r="J159" t="s">
        <v>672</v>
      </c>
      <c r="K159" t="s">
        <v>527</v>
      </c>
      <c r="L159" s="23">
        <v>45172</v>
      </c>
      <c r="M159" s="23">
        <v>45175</v>
      </c>
      <c r="N159" t="s">
        <v>26</v>
      </c>
      <c r="O159">
        <v>342.6</v>
      </c>
      <c r="P159">
        <v>103.36</v>
      </c>
      <c r="Q159" s="5">
        <f>+P159/$P269</f>
        <v>5.7244700046854688E-3</v>
      </c>
      <c r="R159" s="5">
        <f t="shared" si="17"/>
        <v>2.8173551575060003</v>
      </c>
      <c r="S159" s="5">
        <f t="shared" si="18"/>
        <v>8.0371558865783982E-2</v>
      </c>
      <c r="T159" s="5">
        <f t="shared" si="19"/>
        <v>100.46227328362822</v>
      </c>
      <c r="U159" s="5">
        <f t="shared" si="20"/>
        <v>0.14311175011713673</v>
      </c>
      <c r="V159" s="5">
        <f t="shared" si="16"/>
        <v>100.31916153351108</v>
      </c>
    </row>
    <row r="160" spans="2:22">
      <c r="B160" s="63" t="s">
        <v>794</v>
      </c>
      <c r="C160" s="8" t="s">
        <v>795</v>
      </c>
      <c r="D160" s="9" t="s">
        <v>30</v>
      </c>
      <c r="H160" t="s">
        <v>458</v>
      </c>
      <c r="I160" t="s">
        <v>576</v>
      </c>
      <c r="J160" t="s">
        <v>673</v>
      </c>
      <c r="K160" t="s">
        <v>82</v>
      </c>
      <c r="L160" s="23">
        <v>45180</v>
      </c>
      <c r="M160" s="23">
        <v>45182</v>
      </c>
      <c r="N160" t="s">
        <v>787</v>
      </c>
      <c r="O160">
        <v>343315</v>
      </c>
      <c r="P160">
        <v>15.42</v>
      </c>
      <c r="Q160" s="5">
        <f>+P160/$P269</f>
        <v>8.5401826114792892E-4</v>
      </c>
      <c r="R160" s="5">
        <f t="shared" si="17"/>
        <v>0.42031362740656469</v>
      </c>
      <c r="S160" s="5">
        <f t="shared" si="18"/>
        <v>1.1990416386516921E-2</v>
      </c>
      <c r="T160" s="5">
        <f t="shared" si="19"/>
        <v>14.987695956206919</v>
      </c>
      <c r="U160" s="5">
        <f t="shared" si="20"/>
        <v>2.1350456528698224E-2</v>
      </c>
      <c r="V160" s="5">
        <f t="shared" si="16"/>
        <v>14.966345499678221</v>
      </c>
    </row>
    <row r="161" spans="2:22">
      <c r="B161" s="63" t="s">
        <v>794</v>
      </c>
      <c r="C161" s="8" t="s">
        <v>795</v>
      </c>
      <c r="D161" s="9" t="s">
        <v>30</v>
      </c>
      <c r="H161" t="s">
        <v>458</v>
      </c>
      <c r="I161" t="s">
        <v>576</v>
      </c>
      <c r="J161" t="s">
        <v>674</v>
      </c>
      <c r="K161" t="s">
        <v>82</v>
      </c>
      <c r="L161" s="23">
        <v>45180</v>
      </c>
      <c r="M161" s="23">
        <v>45182</v>
      </c>
      <c r="N161" t="s">
        <v>787</v>
      </c>
      <c r="O161">
        <v>343315</v>
      </c>
      <c r="P161">
        <v>15.42</v>
      </c>
      <c r="Q161" s="5">
        <f>+P161/$P269</f>
        <v>8.5401826114792892E-4</v>
      </c>
      <c r="R161" s="5">
        <f t="shared" si="17"/>
        <v>0.42031362740656469</v>
      </c>
      <c r="S161" s="5">
        <f t="shared" si="18"/>
        <v>1.1990416386516921E-2</v>
      </c>
      <c r="T161" s="5">
        <f t="shared" si="19"/>
        <v>14.987695956206919</v>
      </c>
      <c r="U161" s="5">
        <f t="shared" si="20"/>
        <v>2.1350456528698224E-2</v>
      </c>
      <c r="V161" s="5">
        <f t="shared" si="16"/>
        <v>14.966345499678221</v>
      </c>
    </row>
    <row r="162" spans="2:22">
      <c r="B162" s="63" t="s">
        <v>794</v>
      </c>
      <c r="C162" s="8" t="s">
        <v>795</v>
      </c>
      <c r="D162" s="9" t="s">
        <v>30</v>
      </c>
      <c r="H162" t="s">
        <v>459</v>
      </c>
      <c r="I162" t="s">
        <v>577</v>
      </c>
      <c r="J162" t="s">
        <v>675</v>
      </c>
      <c r="K162" t="s">
        <v>528</v>
      </c>
      <c r="L162" s="23">
        <v>45181</v>
      </c>
      <c r="M162" s="23">
        <v>45183</v>
      </c>
      <c r="N162" t="s">
        <v>28</v>
      </c>
      <c r="O162">
        <v>472.7</v>
      </c>
      <c r="P162">
        <v>90.76</v>
      </c>
      <c r="Q162" s="5">
        <f>+P162/$P269</f>
        <v>5.0266340714517528E-3</v>
      </c>
      <c r="R162" s="5">
        <f t="shared" si="17"/>
        <v>2.4739082246056947</v>
      </c>
      <c r="S162" s="5">
        <f t="shared" si="18"/>
        <v>7.057394236318261E-2</v>
      </c>
      <c r="T162" s="5">
        <f t="shared" si="19"/>
        <v>88.215517833031129</v>
      </c>
      <c r="U162" s="5">
        <f t="shared" si="20"/>
        <v>0.12566585178629383</v>
      </c>
      <c r="V162" s="5">
        <f t="shared" si="16"/>
        <v>88.089851981244834</v>
      </c>
    </row>
    <row r="163" spans="2:22">
      <c r="B163" s="63" t="s">
        <v>794</v>
      </c>
      <c r="C163" s="8" t="s">
        <v>795</v>
      </c>
      <c r="D163" s="9" t="s">
        <v>30</v>
      </c>
      <c r="H163" t="s">
        <v>460</v>
      </c>
      <c r="I163" t="s">
        <v>578</v>
      </c>
      <c r="J163" t="s">
        <v>676</v>
      </c>
      <c r="K163" t="s">
        <v>53</v>
      </c>
      <c r="L163" s="23">
        <v>45181</v>
      </c>
      <c r="M163" s="23">
        <v>45184</v>
      </c>
      <c r="N163" t="s">
        <v>29</v>
      </c>
      <c r="O163">
        <v>719.68</v>
      </c>
      <c r="P163">
        <v>375.04</v>
      </c>
      <c r="Q163" s="5">
        <f>+P163/$P269</f>
        <v>2.0771141936505789E-2</v>
      </c>
      <c r="R163" s="5">
        <f t="shared" si="17"/>
        <v>10.222725215470691</v>
      </c>
      <c r="S163" s="5">
        <f t="shared" si="18"/>
        <v>0.29162683278854129</v>
      </c>
      <c r="T163" s="5">
        <f t="shared" si="19"/>
        <v>364.52564795174078</v>
      </c>
      <c r="U163" s="5">
        <f t="shared" si="20"/>
        <v>0.51927854841264476</v>
      </c>
      <c r="V163" s="5">
        <f t="shared" si="16"/>
        <v>364.00636940332811</v>
      </c>
    </row>
    <row r="164" spans="2:22">
      <c r="B164" s="63" t="s">
        <v>794</v>
      </c>
      <c r="C164" s="8" t="s">
        <v>795</v>
      </c>
      <c r="D164" s="9" t="s">
        <v>30</v>
      </c>
      <c r="H164" t="s">
        <v>459</v>
      </c>
      <c r="I164" t="s">
        <v>577</v>
      </c>
      <c r="J164" t="s">
        <v>677</v>
      </c>
      <c r="K164" t="s">
        <v>528</v>
      </c>
      <c r="L164" s="23">
        <v>45184</v>
      </c>
      <c r="M164" s="23">
        <v>45185</v>
      </c>
      <c r="N164" t="s">
        <v>28</v>
      </c>
      <c r="O164">
        <v>472.7</v>
      </c>
      <c r="P164">
        <v>45.38</v>
      </c>
      <c r="Q164" s="5">
        <f>+P164/$P269</f>
        <v>2.5133170357258764E-3</v>
      </c>
      <c r="R164" s="5">
        <f t="shared" si="17"/>
        <v>1.2369541123028474</v>
      </c>
      <c r="S164" s="5">
        <f t="shared" si="18"/>
        <v>3.5286971181591305E-2</v>
      </c>
      <c r="T164" s="5">
        <f t="shared" si="19"/>
        <v>44.107758916515564</v>
      </c>
      <c r="U164" s="5">
        <f t="shared" si="20"/>
        <v>6.2832925893146915E-2</v>
      </c>
      <c r="V164" s="5">
        <f t="shared" si="16"/>
        <v>44.044925990622417</v>
      </c>
    </row>
    <row r="165" spans="2:22">
      <c r="B165" s="63" t="s">
        <v>794</v>
      </c>
      <c r="C165" s="8" t="s">
        <v>795</v>
      </c>
      <c r="D165" s="9" t="s">
        <v>30</v>
      </c>
      <c r="H165" t="s">
        <v>461</v>
      </c>
      <c r="I165" t="s">
        <v>579</v>
      </c>
      <c r="J165" t="s">
        <v>678</v>
      </c>
      <c r="K165" t="s">
        <v>529</v>
      </c>
      <c r="L165" s="23">
        <v>45182</v>
      </c>
      <c r="M165" s="23">
        <v>45185</v>
      </c>
      <c r="N165" t="s">
        <v>26</v>
      </c>
      <c r="O165">
        <v>522.33000000000004</v>
      </c>
      <c r="P165">
        <v>155.72</v>
      </c>
      <c r="Q165" s="5">
        <f>+P165/$P269</f>
        <v>8.6243659939011334E-3</v>
      </c>
      <c r="R165" s="5">
        <f t="shared" si="17"/>
        <v>4.2445679675583818</v>
      </c>
      <c r="S165" s="5">
        <f t="shared" si="18"/>
        <v>0.12108609855437191</v>
      </c>
      <c r="T165" s="5">
        <f t="shared" si="19"/>
        <v>151.35434593388726</v>
      </c>
      <c r="U165" s="5">
        <f t="shared" si="20"/>
        <v>0.21560914984752833</v>
      </c>
      <c r="V165" s="5">
        <f t="shared" si="16"/>
        <v>151.13873678403974</v>
      </c>
    </row>
    <row r="166" spans="2:22">
      <c r="B166" s="63" t="s">
        <v>794</v>
      </c>
      <c r="C166" s="8" t="s">
        <v>795</v>
      </c>
      <c r="D166" s="9" t="s">
        <v>30</v>
      </c>
      <c r="H166" t="s">
        <v>462</v>
      </c>
      <c r="I166" t="s">
        <v>580</v>
      </c>
      <c r="J166" t="s">
        <v>679</v>
      </c>
      <c r="K166" t="s">
        <v>530</v>
      </c>
      <c r="L166" s="23">
        <v>45197</v>
      </c>
      <c r="M166" s="23">
        <v>45200</v>
      </c>
      <c r="N166" t="s">
        <v>26</v>
      </c>
      <c r="O166">
        <v>267.89999999999998</v>
      </c>
      <c r="P166">
        <v>79.510000000000005</v>
      </c>
      <c r="Q166" s="5">
        <f>+P166/$P269</f>
        <v>4.4035662739216495E-3</v>
      </c>
      <c r="R166" s="5">
        <f t="shared" si="17"/>
        <v>2.1672591773732792</v>
      </c>
      <c r="S166" s="5">
        <f t="shared" si="18"/>
        <v>6.1826070485859953E-2</v>
      </c>
      <c r="T166" s="5">
        <f t="shared" si="19"/>
        <v>77.280914752140859</v>
      </c>
      <c r="U166" s="5">
        <f t="shared" si="20"/>
        <v>0.11008915684804124</v>
      </c>
      <c r="V166" s="5">
        <f t="shared" si="16"/>
        <v>77.170825595292811</v>
      </c>
    </row>
    <row r="167" spans="2:22">
      <c r="B167" s="63" t="s">
        <v>794</v>
      </c>
      <c r="C167" s="8" t="s">
        <v>795</v>
      </c>
      <c r="D167" s="9" t="s">
        <v>30</v>
      </c>
      <c r="H167" t="s">
        <v>463</v>
      </c>
      <c r="I167" t="s">
        <v>581</v>
      </c>
      <c r="J167" t="s">
        <v>680</v>
      </c>
      <c r="K167" t="s">
        <v>52</v>
      </c>
      <c r="L167" s="23">
        <v>45196</v>
      </c>
      <c r="M167" s="23">
        <v>45200</v>
      </c>
      <c r="N167" t="s">
        <v>28</v>
      </c>
      <c r="O167">
        <v>950</v>
      </c>
      <c r="P167">
        <v>364.8</v>
      </c>
      <c r="Q167" s="5">
        <f>+P167/$P269</f>
        <v>2.0204011781242832E-2</v>
      </c>
      <c r="R167" s="5">
        <f t="shared" si="17"/>
        <v>9.9436064382564719</v>
      </c>
      <c r="S167" s="5">
        <f t="shared" si="18"/>
        <v>0.28366432540864933</v>
      </c>
      <c r="T167" s="5">
        <f t="shared" si="19"/>
        <v>354.57272923633485</v>
      </c>
      <c r="U167" s="5">
        <f t="shared" si="20"/>
        <v>0.50510029453107075</v>
      </c>
      <c r="V167" s="5">
        <f t="shared" si="16"/>
        <v>354.06762894180378</v>
      </c>
    </row>
    <row r="168" spans="2:22">
      <c r="B168" s="63" t="s">
        <v>794</v>
      </c>
      <c r="C168" s="8" t="s">
        <v>795</v>
      </c>
      <c r="D168" s="9" t="s">
        <v>30</v>
      </c>
      <c r="H168" t="s">
        <v>463</v>
      </c>
      <c r="I168" t="s">
        <v>581</v>
      </c>
      <c r="J168" t="s">
        <v>681</v>
      </c>
      <c r="K168" t="s">
        <v>52</v>
      </c>
      <c r="L168" s="23">
        <v>45196</v>
      </c>
      <c r="M168" s="23">
        <v>45200</v>
      </c>
      <c r="N168" t="s">
        <v>28</v>
      </c>
      <c r="O168">
        <v>441</v>
      </c>
      <c r="P168">
        <v>169.34</v>
      </c>
      <c r="Q168" s="5">
        <f>+P168/$P269</f>
        <v>9.3786934074442472E-3</v>
      </c>
      <c r="R168" s="5">
        <f t="shared" si="17"/>
        <v>4.6158177474077613</v>
      </c>
      <c r="S168" s="5">
        <f t="shared" si="18"/>
        <v>0.13167685544051722</v>
      </c>
      <c r="T168" s="5">
        <f t="shared" si="19"/>
        <v>164.59250539715174</v>
      </c>
      <c r="U168" s="5">
        <f t="shared" si="20"/>
        <v>0.23446733518610618</v>
      </c>
      <c r="V168" s="5">
        <f t="shared" si="16"/>
        <v>164.35803806196563</v>
      </c>
    </row>
    <row r="169" spans="2:22">
      <c r="B169" s="63" t="s">
        <v>794</v>
      </c>
      <c r="C169" s="8" t="s">
        <v>795</v>
      </c>
      <c r="D169" s="9" t="s">
        <v>30</v>
      </c>
      <c r="H169" t="s">
        <v>464</v>
      </c>
      <c r="I169" t="s">
        <v>582</v>
      </c>
      <c r="J169" t="s">
        <v>682</v>
      </c>
      <c r="K169" t="s">
        <v>53</v>
      </c>
      <c r="L169" s="23">
        <v>45196</v>
      </c>
      <c r="M169" s="23">
        <v>45201</v>
      </c>
      <c r="N169" t="s">
        <v>29</v>
      </c>
      <c r="O169">
        <v>7173.34</v>
      </c>
      <c r="P169">
        <v>4154.47</v>
      </c>
      <c r="Q169" s="5">
        <f>+P169/$P269</f>
        <v>0.23009035313821247</v>
      </c>
      <c r="R169" s="5">
        <f t="shared" si="17"/>
        <v>113.24126820050266</v>
      </c>
      <c r="S169" s="5">
        <f t="shared" si="18"/>
        <v>3.2304685580605028</v>
      </c>
      <c r="T169" s="5">
        <f t="shared" si="19"/>
        <v>4037.9982632414367</v>
      </c>
      <c r="U169" s="5">
        <f t="shared" si="20"/>
        <v>5.7522588284553118</v>
      </c>
      <c r="V169" s="5">
        <f t="shared" si="16"/>
        <v>4032.2460044129812</v>
      </c>
    </row>
    <row r="170" spans="2:22">
      <c r="B170" s="63" t="s">
        <v>794</v>
      </c>
      <c r="C170" s="8" t="s">
        <v>795</v>
      </c>
      <c r="D170" s="9" t="s">
        <v>30</v>
      </c>
      <c r="H170" t="s">
        <v>465</v>
      </c>
      <c r="I170" t="s">
        <v>583</v>
      </c>
      <c r="J170" t="s">
        <v>683</v>
      </c>
      <c r="K170" t="s">
        <v>58</v>
      </c>
      <c r="L170" s="23">
        <v>45200</v>
      </c>
      <c r="M170" s="23">
        <v>45202</v>
      </c>
      <c r="N170" t="s">
        <v>26</v>
      </c>
      <c r="O170">
        <v>219.1</v>
      </c>
      <c r="P170">
        <v>44.07</v>
      </c>
      <c r="Q170" s="5">
        <f>+P170/$P269</f>
        <v>2.4407642521912598E-3</v>
      </c>
      <c r="R170" s="5">
        <f t="shared" si="17"/>
        <v>1.2012465343584504</v>
      </c>
      <c r="S170" s="5">
        <f t="shared" si="18"/>
        <v>3.4268330100765285E-2</v>
      </c>
      <c r="T170" s="5">
        <f t="shared" si="19"/>
        <v>42.834485135540781</v>
      </c>
      <c r="U170" s="5">
        <f t="shared" si="20"/>
        <v>6.1019106304781495E-2</v>
      </c>
      <c r="V170" s="5">
        <f t="shared" si="16"/>
        <v>42.773466029235998</v>
      </c>
    </row>
    <row r="171" spans="2:22">
      <c r="B171" s="63" t="s">
        <v>794</v>
      </c>
      <c r="C171" s="8" t="s">
        <v>795</v>
      </c>
      <c r="D171" s="9" t="s">
        <v>30</v>
      </c>
      <c r="H171" t="s">
        <v>466</v>
      </c>
      <c r="I171" t="s">
        <v>77</v>
      </c>
      <c r="J171" t="s">
        <v>684</v>
      </c>
      <c r="K171" t="s">
        <v>531</v>
      </c>
      <c r="L171" s="23">
        <v>45202</v>
      </c>
      <c r="M171" s="23">
        <v>45203</v>
      </c>
      <c r="N171" t="s">
        <v>28</v>
      </c>
      <c r="O171">
        <v>60.71</v>
      </c>
      <c r="P171">
        <v>4.67</v>
      </c>
      <c r="Q171" s="5">
        <f>+P171/$P269</f>
        <v>2.586423657302742E-4</v>
      </c>
      <c r="R171" s="5">
        <f t="shared" si="17"/>
        <v>0.12729342671781177</v>
      </c>
      <c r="S171" s="5">
        <f t="shared" si="18"/>
        <v>3.6313388148530496E-3</v>
      </c>
      <c r="T171" s="5">
        <f t="shared" si="19"/>
        <v>4.5390752344673349</v>
      </c>
      <c r="U171" s="5">
        <f t="shared" si="20"/>
        <v>6.4660591432568549E-3</v>
      </c>
      <c r="V171" s="5">
        <f t="shared" si="16"/>
        <v>4.5326091753240778</v>
      </c>
    </row>
    <row r="172" spans="2:22">
      <c r="B172" s="63" t="s">
        <v>794</v>
      </c>
      <c r="C172" s="8" t="s">
        <v>795</v>
      </c>
      <c r="D172" s="9" t="s">
        <v>30</v>
      </c>
      <c r="H172" t="s">
        <v>467</v>
      </c>
      <c r="I172" t="s">
        <v>112</v>
      </c>
      <c r="J172" t="s">
        <v>685</v>
      </c>
      <c r="K172" t="s">
        <v>61</v>
      </c>
      <c r="L172" s="23">
        <v>45196</v>
      </c>
      <c r="M172" s="23">
        <v>45203</v>
      </c>
      <c r="N172" t="s">
        <v>26</v>
      </c>
      <c r="O172">
        <v>500</v>
      </c>
      <c r="P172">
        <v>339.81</v>
      </c>
      <c r="Q172" s="5">
        <f>+P172/$P269</f>
        <v>1.8819970513662628E-2</v>
      </c>
      <c r="R172" s="5">
        <f t="shared" si="17"/>
        <v>9.2624366880042004</v>
      </c>
      <c r="S172" s="5">
        <f t="shared" si="18"/>
        <v>0.26423238601182331</v>
      </c>
      <c r="T172" s="5">
        <f t="shared" si="19"/>
        <v>330.28333092598399</v>
      </c>
      <c r="U172" s="5">
        <f t="shared" si="20"/>
        <v>0.47049926284156568</v>
      </c>
      <c r="V172" s="5">
        <f t="shared" si="16"/>
        <v>329.81283166314245</v>
      </c>
    </row>
    <row r="173" spans="2:22">
      <c r="B173" s="63" t="s">
        <v>794</v>
      </c>
      <c r="C173" s="8" t="s">
        <v>795</v>
      </c>
      <c r="D173" s="9" t="s">
        <v>30</v>
      </c>
      <c r="H173" t="s">
        <v>468</v>
      </c>
      <c r="I173" t="s">
        <v>584</v>
      </c>
      <c r="J173" t="s">
        <v>686</v>
      </c>
      <c r="K173" t="s">
        <v>532</v>
      </c>
      <c r="L173" s="23">
        <v>45204</v>
      </c>
      <c r="M173" s="23">
        <v>45207</v>
      </c>
      <c r="N173" t="s">
        <v>28</v>
      </c>
      <c r="O173">
        <v>220.2</v>
      </c>
      <c r="P173">
        <v>63.42</v>
      </c>
      <c r="Q173" s="5">
        <f>+P173/$P269</f>
        <v>3.5124408639430381E-3</v>
      </c>
      <c r="R173" s="5">
        <f t="shared" si="17"/>
        <v>1.7286828955982056</v>
      </c>
      <c r="S173" s="5">
        <f t="shared" si="18"/>
        <v>4.9314669729760251E-2</v>
      </c>
      <c r="T173" s="5">
        <f t="shared" si="19"/>
        <v>61.642002434672037</v>
      </c>
      <c r="U173" s="5">
        <f t="shared" si="20"/>
        <v>8.7811021598575956E-2</v>
      </c>
      <c r="V173" s="5">
        <f t="shared" si="16"/>
        <v>61.554191413073461</v>
      </c>
    </row>
    <row r="174" spans="2:22">
      <c r="B174" s="63" t="s">
        <v>794</v>
      </c>
      <c r="C174" s="8" t="s">
        <v>795</v>
      </c>
      <c r="D174" s="9" t="s">
        <v>30</v>
      </c>
      <c r="H174" t="s">
        <v>464</v>
      </c>
      <c r="I174" t="s">
        <v>585</v>
      </c>
      <c r="J174" t="s">
        <v>687</v>
      </c>
      <c r="K174" t="s">
        <v>53</v>
      </c>
      <c r="L174" s="23">
        <v>45211</v>
      </c>
      <c r="M174" s="23">
        <v>45215</v>
      </c>
      <c r="N174" t="s">
        <v>29</v>
      </c>
      <c r="O174">
        <v>756</v>
      </c>
      <c r="P174">
        <v>350.28</v>
      </c>
      <c r="Q174" s="5">
        <f>+P174/$P269</f>
        <v>1.939983894389731E-2</v>
      </c>
      <c r="R174" s="5">
        <f t="shared" si="17"/>
        <v>9.5478247346285006</v>
      </c>
      <c r="S174" s="5">
        <f t="shared" si="18"/>
        <v>0.27237373877231824</v>
      </c>
      <c r="T174" s="5">
        <f t="shared" si="19"/>
        <v>340.45980152659916</v>
      </c>
      <c r="U174" s="5">
        <f t="shared" si="20"/>
        <v>0.48499597359743274</v>
      </c>
      <c r="V174" s="5">
        <f t="shared" si="16"/>
        <v>339.97480555300172</v>
      </c>
    </row>
    <row r="175" spans="2:22">
      <c r="B175" s="63" t="s">
        <v>794</v>
      </c>
      <c r="C175" s="8" t="s">
        <v>795</v>
      </c>
      <c r="D175" s="9" t="s">
        <v>30</v>
      </c>
      <c r="H175" t="s">
        <v>469</v>
      </c>
      <c r="I175" t="s">
        <v>586</v>
      </c>
      <c r="J175" t="s">
        <v>688</v>
      </c>
      <c r="K175" t="s">
        <v>533</v>
      </c>
      <c r="L175" s="23">
        <v>45220</v>
      </c>
      <c r="M175" s="23">
        <v>45222</v>
      </c>
      <c r="N175" t="s">
        <v>26</v>
      </c>
      <c r="O175">
        <v>1018.5</v>
      </c>
      <c r="P175">
        <v>202.75</v>
      </c>
      <c r="Q175" s="5">
        <f>+P175/$P269</f>
        <v>1.1229066306598092E-2</v>
      </c>
      <c r="R175" s="5">
        <f t="shared" si="17"/>
        <v>5.526497273455317</v>
      </c>
      <c r="S175" s="5">
        <f t="shared" si="18"/>
        <v>0.1576560909446372</v>
      </c>
      <c r="T175" s="5">
        <f t="shared" si="19"/>
        <v>197.06584663560005</v>
      </c>
      <c r="U175" s="5">
        <f t="shared" si="20"/>
        <v>0.28072665766495231</v>
      </c>
      <c r="V175" s="5">
        <f t="shared" si="16"/>
        <v>196.7851199779351</v>
      </c>
    </row>
    <row r="176" spans="2:22">
      <c r="B176" s="63" t="s">
        <v>794</v>
      </c>
      <c r="C176" s="8" t="s">
        <v>795</v>
      </c>
      <c r="D176" s="9" t="s">
        <v>30</v>
      </c>
      <c r="H176" t="s">
        <v>469</v>
      </c>
      <c r="I176" t="s">
        <v>586</v>
      </c>
      <c r="J176" t="s">
        <v>689</v>
      </c>
      <c r="K176" t="s">
        <v>533</v>
      </c>
      <c r="L176" s="23">
        <v>45220</v>
      </c>
      <c r="M176" s="23">
        <v>45222</v>
      </c>
      <c r="N176" t="s">
        <v>26</v>
      </c>
      <c r="O176">
        <v>1123.5</v>
      </c>
      <c r="P176">
        <v>223.64</v>
      </c>
      <c r="Q176" s="5">
        <f>+P176/$P269</f>
        <v>1.2386033976856213E-2</v>
      </c>
      <c r="R176" s="5">
        <f t="shared" si="17"/>
        <v>6.095910482049554</v>
      </c>
      <c r="S176" s="5">
        <f t="shared" si="18"/>
        <v>0.17389991703506122</v>
      </c>
      <c r="T176" s="5">
        <f t="shared" si="19"/>
        <v>217.37018960091535</v>
      </c>
      <c r="U176" s="5">
        <f t="shared" si="20"/>
        <v>0.30965084942140536</v>
      </c>
      <c r="V176" s="5">
        <f t="shared" si="16"/>
        <v>217.06053875149394</v>
      </c>
    </row>
    <row r="177" spans="2:22">
      <c r="B177" s="63" t="s">
        <v>794</v>
      </c>
      <c r="C177" s="8" t="s">
        <v>795</v>
      </c>
      <c r="D177" s="9" t="s">
        <v>30</v>
      </c>
      <c r="H177" t="s">
        <v>463</v>
      </c>
      <c r="I177" t="s">
        <v>587</v>
      </c>
      <c r="J177" t="s">
        <v>690</v>
      </c>
      <c r="K177" t="s">
        <v>52</v>
      </c>
      <c r="L177" s="23">
        <v>45220</v>
      </c>
      <c r="M177" s="23">
        <v>45222</v>
      </c>
      <c r="N177" t="s">
        <v>28</v>
      </c>
      <c r="O177">
        <v>244</v>
      </c>
      <c r="P177">
        <v>46.85</v>
      </c>
      <c r="Q177" s="5">
        <f>+P177/$P269</f>
        <v>2.5947312279364764E-3</v>
      </c>
      <c r="R177" s="5">
        <f t="shared" si="17"/>
        <v>1.2770229211412163</v>
      </c>
      <c r="S177" s="5">
        <f t="shared" si="18"/>
        <v>3.6430026440228129E-2</v>
      </c>
      <c r="T177" s="5">
        <f t="shared" si="19"/>
        <v>45.536547052418555</v>
      </c>
      <c r="U177" s="5">
        <f t="shared" si="20"/>
        <v>6.4868280698411912E-2</v>
      </c>
      <c r="V177" s="5">
        <f t="shared" si="16"/>
        <v>45.471678771720143</v>
      </c>
    </row>
    <row r="178" spans="2:22">
      <c r="B178" s="63" t="s">
        <v>794</v>
      </c>
      <c r="C178" s="8" t="s">
        <v>795</v>
      </c>
      <c r="D178" s="9" t="s">
        <v>30</v>
      </c>
      <c r="H178" t="s">
        <v>469</v>
      </c>
      <c r="I178" t="s">
        <v>586</v>
      </c>
      <c r="J178" t="s">
        <v>689</v>
      </c>
      <c r="K178" t="s">
        <v>533</v>
      </c>
      <c r="L178" s="23">
        <v>45220</v>
      </c>
      <c r="M178" s="23">
        <v>45222</v>
      </c>
      <c r="N178" t="s">
        <v>26</v>
      </c>
      <c r="O178">
        <v>1123.5</v>
      </c>
      <c r="P178">
        <v>223.64</v>
      </c>
      <c r="Q178" s="5">
        <f>+P178/$P269</f>
        <v>1.2386033976856213E-2</v>
      </c>
      <c r="R178" s="5">
        <f t="shared" si="17"/>
        <v>6.095910482049554</v>
      </c>
      <c r="S178" s="5">
        <f t="shared" si="18"/>
        <v>0.17389991703506122</v>
      </c>
      <c r="T178" s="5">
        <f t="shared" si="19"/>
        <v>217.37018960091535</v>
      </c>
      <c r="U178" s="5">
        <f t="shared" si="20"/>
        <v>0.30965084942140536</v>
      </c>
      <c r="V178" s="5">
        <f t="shared" si="16"/>
        <v>217.06053875149394</v>
      </c>
    </row>
    <row r="179" spans="2:22">
      <c r="B179" s="63" t="s">
        <v>794</v>
      </c>
      <c r="C179" s="8" t="s">
        <v>795</v>
      </c>
      <c r="D179" s="9" t="s">
        <v>30</v>
      </c>
      <c r="H179" t="s">
        <v>469</v>
      </c>
      <c r="I179" t="s">
        <v>586</v>
      </c>
      <c r="J179" t="s">
        <v>688</v>
      </c>
      <c r="K179" t="s">
        <v>533</v>
      </c>
      <c r="L179" s="23">
        <v>45220</v>
      </c>
      <c r="M179" s="23">
        <v>45222</v>
      </c>
      <c r="N179" t="s">
        <v>26</v>
      </c>
      <c r="O179">
        <v>1018.5</v>
      </c>
      <c r="P179">
        <v>202.75</v>
      </c>
      <c r="Q179" s="5">
        <f>+P179/$P269</f>
        <v>1.1229066306598092E-2</v>
      </c>
      <c r="R179" s="5">
        <f t="shared" si="17"/>
        <v>5.526497273455317</v>
      </c>
      <c r="S179" s="5">
        <f t="shared" si="18"/>
        <v>0.1576560909446372</v>
      </c>
      <c r="T179" s="5">
        <f t="shared" si="19"/>
        <v>197.06584663560005</v>
      </c>
      <c r="U179" s="5">
        <f t="shared" si="20"/>
        <v>0.28072665766495231</v>
      </c>
      <c r="V179" s="5">
        <f t="shared" si="16"/>
        <v>196.7851199779351</v>
      </c>
    </row>
    <row r="180" spans="2:22">
      <c r="B180" s="63" t="s">
        <v>794</v>
      </c>
      <c r="C180" s="8" t="s">
        <v>795</v>
      </c>
      <c r="D180" s="9" t="s">
        <v>30</v>
      </c>
      <c r="H180" t="s">
        <v>470</v>
      </c>
      <c r="I180" t="s">
        <v>588</v>
      </c>
      <c r="J180" t="s">
        <v>691</v>
      </c>
      <c r="K180" t="s">
        <v>57</v>
      </c>
      <c r="L180" s="23">
        <v>45221</v>
      </c>
      <c r="M180" s="23">
        <v>45225</v>
      </c>
      <c r="N180" t="s">
        <v>26</v>
      </c>
      <c r="O180">
        <v>305.64999999999998</v>
      </c>
      <c r="P180">
        <v>122.97</v>
      </c>
      <c r="Q180" s="5">
        <f>+P180/$P269</f>
        <v>6.8105464055357202E-3</v>
      </c>
      <c r="R180" s="5">
        <f t="shared" si="17"/>
        <v>3.3518785189484603</v>
      </c>
      <c r="S180" s="5">
        <f t="shared" si="18"/>
        <v>9.5620071533721512E-2</v>
      </c>
      <c r="T180" s="5">
        <f t="shared" si="19"/>
        <v>119.52250140951782</v>
      </c>
      <c r="U180" s="5">
        <f t="shared" si="20"/>
        <v>0.170263660138393</v>
      </c>
      <c r="V180" s="5">
        <f t="shared" si="16"/>
        <v>119.35223774937943</v>
      </c>
    </row>
    <row r="181" spans="2:22">
      <c r="B181" s="63" t="s">
        <v>794</v>
      </c>
      <c r="C181" s="8" t="s">
        <v>795</v>
      </c>
      <c r="D181" s="9" t="s">
        <v>30</v>
      </c>
      <c r="H181" t="s">
        <v>471</v>
      </c>
      <c r="I181" t="s">
        <v>589</v>
      </c>
      <c r="J181" t="s">
        <v>692</v>
      </c>
      <c r="K181" t="s">
        <v>534</v>
      </c>
      <c r="L181" s="23">
        <v>45222</v>
      </c>
      <c r="M181" s="23">
        <v>45225</v>
      </c>
      <c r="N181" t="s">
        <v>788</v>
      </c>
      <c r="O181">
        <v>797.67</v>
      </c>
      <c r="P181">
        <v>44.62</v>
      </c>
      <c r="Q181" s="5">
        <f>+P181/$P269</f>
        <v>2.4712253445149535E-3</v>
      </c>
      <c r="R181" s="5">
        <f t="shared" si="17"/>
        <v>1.2162382655564796</v>
      </c>
      <c r="S181" s="5">
        <f t="shared" si="18"/>
        <v>3.4696003836989946E-2</v>
      </c>
      <c r="T181" s="5">
        <f t="shared" si="19"/>
        <v>43.369065730606529</v>
      </c>
      <c r="U181" s="5">
        <f t="shared" si="20"/>
        <v>6.1780633612873836E-2</v>
      </c>
      <c r="V181" s="5">
        <f t="shared" si="16"/>
        <v>43.307285096993652</v>
      </c>
    </row>
    <row r="182" spans="2:22">
      <c r="B182" s="63" t="s">
        <v>794</v>
      </c>
      <c r="C182" s="8" t="s">
        <v>795</v>
      </c>
      <c r="D182" s="9" t="s">
        <v>30</v>
      </c>
      <c r="H182" t="s">
        <v>463</v>
      </c>
      <c r="I182" t="s">
        <v>590</v>
      </c>
      <c r="J182" t="s">
        <v>693</v>
      </c>
      <c r="K182" t="s">
        <v>52</v>
      </c>
      <c r="L182" s="23">
        <v>45226</v>
      </c>
      <c r="M182" s="23">
        <v>45229</v>
      </c>
      <c r="N182" t="s">
        <v>28</v>
      </c>
      <c r="O182">
        <v>244</v>
      </c>
      <c r="P182">
        <v>70.27</v>
      </c>
      <c r="Q182" s="5">
        <f>+P182/$P269</f>
        <v>3.8918199228835902E-3</v>
      </c>
      <c r="R182" s="5">
        <f t="shared" si="17"/>
        <v>1.9153980932463879</v>
      </c>
      <c r="S182" s="5">
        <f t="shared" si="18"/>
        <v>5.4641151717285605E-2</v>
      </c>
      <c r="T182" s="5">
        <f t="shared" si="19"/>
        <v>68.299960755036324</v>
      </c>
      <c r="U182" s="5">
        <f t="shared" si="20"/>
        <v>9.7295498072089759E-2</v>
      </c>
      <c r="V182" s="5">
        <f t="shared" si="16"/>
        <v>68.202665256964238</v>
      </c>
    </row>
    <row r="183" spans="2:22">
      <c r="B183" s="63" t="s">
        <v>794</v>
      </c>
      <c r="C183" s="8" t="s">
        <v>795</v>
      </c>
      <c r="D183" s="9" t="s">
        <v>30</v>
      </c>
      <c r="H183" t="s">
        <v>463</v>
      </c>
      <c r="I183" t="s">
        <v>587</v>
      </c>
      <c r="J183" t="s">
        <v>694</v>
      </c>
      <c r="K183" t="s">
        <v>52</v>
      </c>
      <c r="L183" s="23">
        <v>45228</v>
      </c>
      <c r="M183" s="23">
        <v>45230</v>
      </c>
      <c r="N183" t="s">
        <v>28</v>
      </c>
      <c r="O183">
        <v>244</v>
      </c>
      <c r="P183">
        <v>46.85</v>
      </c>
      <c r="Q183" s="5">
        <f>+P183/$P269</f>
        <v>2.5947312279364764E-3</v>
      </c>
      <c r="R183" s="5">
        <f t="shared" si="17"/>
        <v>1.2770229211412163</v>
      </c>
      <c r="S183" s="5">
        <f t="shared" si="18"/>
        <v>3.6430026440228129E-2</v>
      </c>
      <c r="T183" s="5">
        <f t="shared" si="19"/>
        <v>45.536547052418555</v>
      </c>
      <c r="U183" s="5">
        <f t="shared" si="20"/>
        <v>6.4868280698411912E-2</v>
      </c>
      <c r="V183" s="5">
        <f t="shared" si="16"/>
        <v>45.471678771720143</v>
      </c>
    </row>
    <row r="184" spans="2:22">
      <c r="B184" s="63" t="s">
        <v>794</v>
      </c>
      <c r="C184" s="8" t="s">
        <v>795</v>
      </c>
      <c r="D184" s="9" t="s">
        <v>30</v>
      </c>
      <c r="H184" t="s">
        <v>472</v>
      </c>
      <c r="I184" t="s">
        <v>591</v>
      </c>
      <c r="J184" t="s">
        <v>695</v>
      </c>
      <c r="K184" t="s">
        <v>53</v>
      </c>
      <c r="L184" s="23">
        <v>45228</v>
      </c>
      <c r="M184" s="23">
        <v>45231</v>
      </c>
      <c r="N184" t="s">
        <v>29</v>
      </c>
      <c r="O184">
        <v>415.2</v>
      </c>
      <c r="P184">
        <v>144.28</v>
      </c>
      <c r="Q184" s="5">
        <f>+P184/$P269</f>
        <v>7.9907752735683003E-3</v>
      </c>
      <c r="R184" s="5">
        <f t="shared" si="17"/>
        <v>3.9327399586393748</v>
      </c>
      <c r="S184" s="5">
        <f t="shared" si="18"/>
        <v>0.11219048484089893</v>
      </c>
      <c r="T184" s="5">
        <f t="shared" si="19"/>
        <v>140.2350695565197</v>
      </c>
      <c r="U184" s="5">
        <f t="shared" si="20"/>
        <v>0.1997693818392075</v>
      </c>
      <c r="V184" s="5">
        <f t="shared" si="16"/>
        <v>140.03530017468049</v>
      </c>
    </row>
    <row r="185" spans="2:22">
      <c r="B185" s="63" t="s">
        <v>794</v>
      </c>
      <c r="C185" s="8" t="s">
        <v>795</v>
      </c>
      <c r="D185" s="9" t="s">
        <v>30</v>
      </c>
      <c r="H185" t="s">
        <v>473</v>
      </c>
      <c r="I185" t="s">
        <v>592</v>
      </c>
      <c r="J185" t="s">
        <v>696</v>
      </c>
      <c r="K185" t="s">
        <v>535</v>
      </c>
      <c r="L185" s="23">
        <v>45230</v>
      </c>
      <c r="M185" s="23">
        <v>45232</v>
      </c>
      <c r="N185" t="s">
        <v>26</v>
      </c>
      <c r="O185">
        <v>449.9</v>
      </c>
      <c r="P185">
        <v>90.5</v>
      </c>
      <c r="Q185" s="5">
        <f>+P185/$P269</f>
        <v>5.0122342823532787E-3</v>
      </c>
      <c r="R185" s="5">
        <f t="shared" si="17"/>
        <v>2.4668212244029899</v>
      </c>
      <c r="S185" s="5">
        <f t="shared" si="18"/>
        <v>7.0371769324240024E-2</v>
      </c>
      <c r="T185" s="5">
        <f t="shared" si="19"/>
        <v>87.962807006272769</v>
      </c>
      <c r="U185" s="5">
        <f t="shared" si="20"/>
        <v>0.12530585705883196</v>
      </c>
      <c r="V185" s="5">
        <f t="shared" si="16"/>
        <v>87.837501149213935</v>
      </c>
    </row>
    <row r="186" spans="2:22">
      <c r="B186" s="63" t="s">
        <v>794</v>
      </c>
      <c r="C186" s="8" t="s">
        <v>795</v>
      </c>
      <c r="D186" s="9" t="s">
        <v>30</v>
      </c>
      <c r="H186" t="s">
        <v>474</v>
      </c>
      <c r="I186" t="s">
        <v>593</v>
      </c>
      <c r="J186" t="s">
        <v>697</v>
      </c>
      <c r="K186" t="s">
        <v>536</v>
      </c>
      <c r="L186" s="23">
        <v>45229</v>
      </c>
      <c r="M186" s="23">
        <v>45233</v>
      </c>
      <c r="N186" t="s">
        <v>28</v>
      </c>
      <c r="O186">
        <v>106.39</v>
      </c>
      <c r="P186">
        <v>40.85</v>
      </c>
      <c r="Q186" s="5">
        <f>+P186/$P269</f>
        <v>2.2624284025870877E-3</v>
      </c>
      <c r="R186" s="5">
        <f t="shared" si="17"/>
        <v>1.1134767626172613</v>
      </c>
      <c r="S186" s="5">
        <f t="shared" si="18"/>
        <v>3.176449477232271E-2</v>
      </c>
      <c r="T186" s="5">
        <f t="shared" si="19"/>
        <v>39.704758742610416</v>
      </c>
      <c r="U186" s="5">
        <f t="shared" si="20"/>
        <v>5.6560710064677194E-2</v>
      </c>
      <c r="V186" s="5">
        <f t="shared" si="16"/>
        <v>39.648198032545736</v>
      </c>
    </row>
    <row r="187" spans="2:22">
      <c r="B187" s="63" t="s">
        <v>794</v>
      </c>
      <c r="C187" s="8" t="s">
        <v>795</v>
      </c>
      <c r="D187" s="9" t="s">
        <v>30</v>
      </c>
      <c r="H187" t="s">
        <v>474</v>
      </c>
      <c r="I187" t="s">
        <v>594</v>
      </c>
      <c r="J187" t="s">
        <v>698</v>
      </c>
      <c r="K187" t="s">
        <v>536</v>
      </c>
      <c r="L187" s="23">
        <v>45229</v>
      </c>
      <c r="M187" s="23">
        <v>45233</v>
      </c>
      <c r="N187" t="s">
        <v>28</v>
      </c>
      <c r="O187">
        <v>106.39</v>
      </c>
      <c r="P187">
        <v>40.85</v>
      </c>
      <c r="Q187" s="5">
        <f>+P187/$P269</f>
        <v>2.2624284025870877E-3</v>
      </c>
      <c r="R187" s="5">
        <f t="shared" si="17"/>
        <v>1.1134767626172613</v>
      </c>
      <c r="S187" s="5">
        <f t="shared" si="18"/>
        <v>3.176449477232271E-2</v>
      </c>
      <c r="T187" s="5">
        <f t="shared" si="19"/>
        <v>39.704758742610416</v>
      </c>
      <c r="U187" s="5">
        <f t="shared" si="20"/>
        <v>5.6560710064677194E-2</v>
      </c>
      <c r="V187" s="5">
        <f t="shared" si="16"/>
        <v>39.648198032545736</v>
      </c>
    </row>
    <row r="188" spans="2:22">
      <c r="B188" s="63" t="s">
        <v>794</v>
      </c>
      <c r="C188" s="8" t="s">
        <v>795</v>
      </c>
      <c r="D188" s="9" t="s">
        <v>30</v>
      </c>
      <c r="H188" t="s">
        <v>474</v>
      </c>
      <c r="I188" t="s">
        <v>595</v>
      </c>
      <c r="J188" t="s">
        <v>699</v>
      </c>
      <c r="K188" t="s">
        <v>536</v>
      </c>
      <c r="L188" s="23">
        <v>45229</v>
      </c>
      <c r="M188" s="23">
        <v>45233</v>
      </c>
      <c r="N188" t="s">
        <v>28</v>
      </c>
      <c r="O188">
        <v>106.39</v>
      </c>
      <c r="P188">
        <v>40.85</v>
      </c>
      <c r="Q188" s="5">
        <f>+P188/$P269</f>
        <v>2.2624284025870877E-3</v>
      </c>
      <c r="R188" s="5">
        <f t="shared" si="17"/>
        <v>1.1134767626172613</v>
      </c>
      <c r="S188" s="5">
        <f t="shared" si="18"/>
        <v>3.176449477232271E-2</v>
      </c>
      <c r="T188" s="5">
        <f t="shared" si="19"/>
        <v>39.704758742610416</v>
      </c>
      <c r="U188" s="5">
        <f t="shared" si="20"/>
        <v>5.6560710064677194E-2</v>
      </c>
      <c r="V188" s="5">
        <f t="shared" si="16"/>
        <v>39.648198032545736</v>
      </c>
    </row>
    <row r="189" spans="2:22">
      <c r="B189" s="63" t="s">
        <v>794</v>
      </c>
      <c r="C189" s="8" t="s">
        <v>795</v>
      </c>
      <c r="D189" s="9" t="s">
        <v>30</v>
      </c>
      <c r="H189" t="s">
        <v>474</v>
      </c>
      <c r="I189" t="s">
        <v>596</v>
      </c>
      <c r="J189" t="s">
        <v>700</v>
      </c>
      <c r="K189" t="s">
        <v>536</v>
      </c>
      <c r="L189" s="23">
        <v>45229</v>
      </c>
      <c r="M189" s="23">
        <v>45233</v>
      </c>
      <c r="N189" t="s">
        <v>28</v>
      </c>
      <c r="O189">
        <v>106.39</v>
      </c>
      <c r="P189">
        <v>40.85</v>
      </c>
      <c r="Q189" s="5">
        <f>+P189/$P269</f>
        <v>2.2624284025870877E-3</v>
      </c>
      <c r="R189" s="5">
        <f t="shared" si="17"/>
        <v>1.1134767626172613</v>
      </c>
      <c r="S189" s="5">
        <f t="shared" si="18"/>
        <v>3.176449477232271E-2</v>
      </c>
      <c r="T189" s="5">
        <f t="shared" si="19"/>
        <v>39.704758742610416</v>
      </c>
      <c r="U189" s="5">
        <f t="shared" si="20"/>
        <v>5.6560710064677194E-2</v>
      </c>
      <c r="V189" s="5">
        <f t="shared" si="16"/>
        <v>39.648198032545736</v>
      </c>
    </row>
    <row r="190" spans="2:22">
      <c r="B190" s="63" t="s">
        <v>794</v>
      </c>
      <c r="C190" s="8" t="s">
        <v>795</v>
      </c>
      <c r="D190" s="9" t="s">
        <v>30</v>
      </c>
      <c r="H190" t="s">
        <v>474</v>
      </c>
      <c r="I190" t="s">
        <v>597</v>
      </c>
      <c r="J190" t="s">
        <v>701</v>
      </c>
      <c r="K190" t="s">
        <v>536</v>
      </c>
      <c r="L190" s="23">
        <v>45229</v>
      </c>
      <c r="M190" s="23">
        <v>45233</v>
      </c>
      <c r="N190" t="s">
        <v>28</v>
      </c>
      <c r="O190">
        <v>106.39</v>
      </c>
      <c r="P190">
        <v>40.85</v>
      </c>
      <c r="Q190" s="5">
        <f>+P190/$P269</f>
        <v>2.2624284025870877E-3</v>
      </c>
      <c r="R190" s="5">
        <f t="shared" si="17"/>
        <v>1.1134767626172613</v>
      </c>
      <c r="S190" s="5">
        <f t="shared" si="18"/>
        <v>3.176449477232271E-2</v>
      </c>
      <c r="T190" s="5">
        <f t="shared" si="19"/>
        <v>39.704758742610416</v>
      </c>
      <c r="U190" s="5">
        <f t="shared" si="20"/>
        <v>5.6560710064677194E-2</v>
      </c>
      <c r="V190" s="5">
        <f t="shared" si="16"/>
        <v>39.648198032545736</v>
      </c>
    </row>
    <row r="191" spans="2:22">
      <c r="B191" s="63" t="s">
        <v>794</v>
      </c>
      <c r="C191" s="8" t="s">
        <v>795</v>
      </c>
      <c r="D191" s="9" t="s">
        <v>30</v>
      </c>
      <c r="H191" t="s">
        <v>475</v>
      </c>
      <c r="I191" t="s">
        <v>88</v>
      </c>
      <c r="J191" t="s">
        <v>702</v>
      </c>
      <c r="K191" t="s">
        <v>58</v>
      </c>
      <c r="L191" s="23">
        <v>45232</v>
      </c>
      <c r="M191" s="23">
        <v>45234</v>
      </c>
      <c r="N191" t="s">
        <v>26</v>
      </c>
      <c r="O191">
        <v>277.02</v>
      </c>
      <c r="P191">
        <v>54.74</v>
      </c>
      <c r="Q191" s="5">
        <f>+P191/$P269</f>
        <v>3.0317094432709226E-3</v>
      </c>
      <c r="R191" s="5">
        <f t="shared" si="17"/>
        <v>1.4920861196002173</v>
      </c>
      <c r="S191" s="5">
        <f t="shared" si="18"/>
        <v>4.2565200583523748E-2</v>
      </c>
      <c r="T191" s="5">
        <f t="shared" si="19"/>
        <v>53.205348679816261</v>
      </c>
      <c r="U191" s="5">
        <f t="shared" si="20"/>
        <v>7.579273608177306E-2</v>
      </c>
      <c r="V191" s="5">
        <f t="shared" si="16"/>
        <v>53.129555943734488</v>
      </c>
    </row>
    <row r="192" spans="2:22">
      <c r="B192" s="63" t="s">
        <v>794</v>
      </c>
      <c r="C192" s="8" t="s">
        <v>795</v>
      </c>
      <c r="D192" s="9" t="s">
        <v>30</v>
      </c>
      <c r="H192" t="s">
        <v>476</v>
      </c>
      <c r="I192" t="s">
        <v>598</v>
      </c>
      <c r="J192" t="s">
        <v>703</v>
      </c>
      <c r="K192" t="s">
        <v>537</v>
      </c>
      <c r="L192" s="23">
        <v>45232</v>
      </c>
      <c r="M192" s="23">
        <v>45235</v>
      </c>
      <c r="N192" t="s">
        <v>28</v>
      </c>
      <c r="O192">
        <v>325</v>
      </c>
      <c r="P192">
        <v>93.56</v>
      </c>
      <c r="Q192" s="5">
        <f>+P192/$P269</f>
        <v>5.181708723281467E-3</v>
      </c>
      <c r="R192" s="5">
        <f t="shared" si="17"/>
        <v>2.5502297652502071</v>
      </c>
      <c r="S192" s="5">
        <f t="shared" si="18"/>
        <v>7.2751190474871788E-2</v>
      </c>
      <c r="T192" s="5">
        <f t="shared" si="19"/>
        <v>90.937019044274919</v>
      </c>
      <c r="U192" s="5">
        <f t="shared" si="20"/>
        <v>0.12954271808203668</v>
      </c>
      <c r="V192" s="5">
        <f t="shared" si="16"/>
        <v>90.807476326192884</v>
      </c>
    </row>
    <row r="193" spans="2:22">
      <c r="B193" s="63" t="s">
        <v>794</v>
      </c>
      <c r="C193" s="8" t="s">
        <v>795</v>
      </c>
      <c r="D193" s="9" t="s">
        <v>30</v>
      </c>
      <c r="H193" t="s">
        <v>477</v>
      </c>
      <c r="I193" t="s">
        <v>599</v>
      </c>
      <c r="J193" t="s">
        <v>704</v>
      </c>
      <c r="K193" t="s">
        <v>538</v>
      </c>
      <c r="L193" s="23">
        <v>45235</v>
      </c>
      <c r="M193" s="23">
        <v>45237</v>
      </c>
      <c r="N193" t="s">
        <v>26</v>
      </c>
      <c r="O193">
        <v>227.3</v>
      </c>
      <c r="P193">
        <v>45.03</v>
      </c>
      <c r="Q193" s="5">
        <f>+P193/$P269</f>
        <v>2.4939327042471618E-3</v>
      </c>
      <c r="R193" s="5">
        <f t="shared" si="17"/>
        <v>1.2274139197222833</v>
      </c>
      <c r="S193" s="5">
        <f t="shared" si="18"/>
        <v>3.5014815167630151E-2</v>
      </c>
      <c r="T193" s="5">
        <f t="shared" si="19"/>
        <v>43.767571265110092</v>
      </c>
      <c r="U193" s="5">
        <f t="shared" si="20"/>
        <v>6.2348317606179045E-2</v>
      </c>
      <c r="V193" s="5">
        <f t="shared" si="16"/>
        <v>43.705222947503913</v>
      </c>
    </row>
    <row r="194" spans="2:22">
      <c r="B194" s="63" t="s">
        <v>794</v>
      </c>
      <c r="C194" s="8" t="s">
        <v>795</v>
      </c>
      <c r="D194" s="9" t="s">
        <v>30</v>
      </c>
      <c r="H194" t="s">
        <v>478</v>
      </c>
      <c r="I194" t="s">
        <v>600</v>
      </c>
      <c r="J194" t="s">
        <v>705</v>
      </c>
      <c r="K194" t="s">
        <v>52</v>
      </c>
      <c r="L194" s="23">
        <v>45240</v>
      </c>
      <c r="M194" s="23">
        <v>45242</v>
      </c>
      <c r="N194" t="s">
        <v>789</v>
      </c>
      <c r="O194">
        <v>398836.3</v>
      </c>
      <c r="P194">
        <v>207.25</v>
      </c>
      <c r="Q194" s="5">
        <f>+P194/$P269</f>
        <v>1.1478293425610133E-2</v>
      </c>
      <c r="R194" s="5">
        <f t="shared" si="17"/>
        <v>5.6491568923482829</v>
      </c>
      <c r="S194" s="5">
        <f t="shared" si="18"/>
        <v>0.16115523969556625</v>
      </c>
      <c r="T194" s="5">
        <f t="shared" si="19"/>
        <v>201.43968786795614</v>
      </c>
      <c r="U194" s="5">
        <f t="shared" si="20"/>
        <v>0.28695733564025333</v>
      </c>
      <c r="V194" s="5">
        <f t="shared" si="16"/>
        <v>201.15273053231587</v>
      </c>
    </row>
    <row r="195" spans="2:22">
      <c r="B195" s="63" t="s">
        <v>794</v>
      </c>
      <c r="C195" s="8" t="s">
        <v>795</v>
      </c>
      <c r="D195" s="9" t="s">
        <v>30</v>
      </c>
      <c r="H195" t="s">
        <v>478</v>
      </c>
      <c r="I195" t="s">
        <v>600</v>
      </c>
      <c r="J195" t="s">
        <v>706</v>
      </c>
      <c r="K195" t="s">
        <v>52</v>
      </c>
      <c r="L195" s="23">
        <v>45240</v>
      </c>
      <c r="M195" s="23">
        <v>45242</v>
      </c>
      <c r="N195" t="s">
        <v>789</v>
      </c>
      <c r="O195">
        <v>504585.5</v>
      </c>
      <c r="P195">
        <v>393.31</v>
      </c>
      <c r="Q195" s="5">
        <f>+P195/$P269</f>
        <v>2.1783004039694676E-2</v>
      </c>
      <c r="R195" s="5">
        <f t="shared" si="17"/>
        <v>10.720723268176133</v>
      </c>
      <c r="S195" s="5">
        <f t="shared" si="18"/>
        <v>0.30583337671731325</v>
      </c>
      <c r="T195" s="5">
        <f t="shared" si="19"/>
        <v>382.28344335510656</v>
      </c>
      <c r="U195" s="5">
        <f t="shared" si="20"/>
        <v>0.54457510099236695</v>
      </c>
      <c r="V195" s="5">
        <f t="shared" si="16"/>
        <v>381.73886825411421</v>
      </c>
    </row>
    <row r="196" spans="2:22">
      <c r="B196" s="63" t="s">
        <v>794</v>
      </c>
      <c r="C196" s="8" t="s">
        <v>795</v>
      </c>
      <c r="D196" s="9" t="s">
        <v>30</v>
      </c>
      <c r="H196" t="s">
        <v>479</v>
      </c>
      <c r="I196" t="s">
        <v>601</v>
      </c>
      <c r="J196" t="s">
        <v>707</v>
      </c>
      <c r="K196" t="s">
        <v>539</v>
      </c>
      <c r="L196" s="23">
        <v>45242</v>
      </c>
      <c r="M196" s="23">
        <v>45243</v>
      </c>
      <c r="N196" t="s">
        <v>28</v>
      </c>
      <c r="O196">
        <v>190</v>
      </c>
      <c r="P196">
        <v>18.239999999999998</v>
      </c>
      <c r="Q196" s="5">
        <f>+P196/$P269</f>
        <v>1.0102005890621415E-3</v>
      </c>
      <c r="R196" s="5">
        <f t="shared" si="17"/>
        <v>0.49718032191282358</v>
      </c>
      <c r="S196" s="5">
        <f t="shared" si="18"/>
        <v>1.4183216270432465E-2</v>
      </c>
      <c r="T196" s="5">
        <f t="shared" si="19"/>
        <v>17.728636461816745</v>
      </c>
      <c r="U196" s="5">
        <f t="shared" si="20"/>
        <v>2.5255014726553535E-2</v>
      </c>
      <c r="V196" s="5">
        <f t="shared" si="16"/>
        <v>17.703381447090191</v>
      </c>
    </row>
    <row r="197" spans="2:22">
      <c r="B197" s="63" t="s">
        <v>794</v>
      </c>
      <c r="C197" s="8" t="s">
        <v>795</v>
      </c>
      <c r="D197" s="9" t="s">
        <v>30</v>
      </c>
      <c r="H197" t="s">
        <v>480</v>
      </c>
      <c r="I197" t="s">
        <v>602</v>
      </c>
      <c r="J197" t="s">
        <v>708</v>
      </c>
      <c r="K197" t="s">
        <v>537</v>
      </c>
      <c r="L197" s="23">
        <v>45242</v>
      </c>
      <c r="M197" s="23">
        <v>45244</v>
      </c>
      <c r="N197" t="s">
        <v>28</v>
      </c>
      <c r="O197">
        <v>539</v>
      </c>
      <c r="P197">
        <v>103.44</v>
      </c>
      <c r="Q197" s="5">
        <f>+P197/$P269</f>
        <v>5.7289007090234609E-3</v>
      </c>
      <c r="R197" s="5">
        <f t="shared" si="17"/>
        <v>2.8195357729529866</v>
      </c>
      <c r="S197" s="5">
        <f t="shared" si="18"/>
        <v>8.0433765954689387E-2</v>
      </c>
      <c r="T197" s="5">
        <f t="shared" si="19"/>
        <v>100.54003046109231</v>
      </c>
      <c r="U197" s="5">
        <f t="shared" si="20"/>
        <v>0.14322251772558653</v>
      </c>
      <c r="V197" s="5">
        <f t="shared" si="16"/>
        <v>100.39680794336672</v>
      </c>
    </row>
    <row r="198" spans="2:22">
      <c r="B198" s="63" t="s">
        <v>794</v>
      </c>
      <c r="C198" s="8" t="s">
        <v>795</v>
      </c>
      <c r="D198" s="9" t="s">
        <v>30</v>
      </c>
      <c r="H198" t="s">
        <v>71</v>
      </c>
      <c r="I198" t="s">
        <v>603</v>
      </c>
      <c r="J198" t="s">
        <v>709</v>
      </c>
      <c r="K198" t="s">
        <v>58</v>
      </c>
      <c r="L198" s="23">
        <v>45236</v>
      </c>
      <c r="M198" s="23">
        <v>45246</v>
      </c>
      <c r="N198" t="s">
        <v>26</v>
      </c>
      <c r="O198">
        <v>279.54000000000002</v>
      </c>
      <c r="P198">
        <v>277.79000000000002</v>
      </c>
      <c r="Q198" s="5">
        <f>+P198/$P269</f>
        <v>1.5385066975634448E-2</v>
      </c>
      <c r="R198" s="5">
        <f t="shared" si="17"/>
        <v>7.5719145627282503</v>
      </c>
      <c r="S198" s="5">
        <f t="shared" si="18"/>
        <v>0.21600634033790764</v>
      </c>
      <c r="T198" s="5">
        <f t="shared" si="19"/>
        <v>270.00207909693387</v>
      </c>
      <c r="U198" s="5">
        <f t="shared" si="20"/>
        <v>0.38462667439086118</v>
      </c>
      <c r="V198" s="5">
        <f t="shared" si="16"/>
        <v>269.61745242254301</v>
      </c>
    </row>
    <row r="199" spans="2:22">
      <c r="B199" s="63" t="s">
        <v>794</v>
      </c>
      <c r="C199" s="8" t="s">
        <v>795</v>
      </c>
      <c r="D199" s="9" t="s">
        <v>30</v>
      </c>
      <c r="H199" t="s">
        <v>264</v>
      </c>
      <c r="I199" t="s">
        <v>604</v>
      </c>
      <c r="J199" t="s">
        <v>710</v>
      </c>
      <c r="K199" t="s">
        <v>65</v>
      </c>
      <c r="L199" s="23">
        <v>45245</v>
      </c>
      <c r="M199" s="23">
        <v>45247</v>
      </c>
      <c r="N199" t="s">
        <v>28</v>
      </c>
      <c r="O199">
        <v>349</v>
      </c>
      <c r="P199">
        <v>66.98</v>
      </c>
      <c r="Q199" s="5">
        <f>+P199/$P269</f>
        <v>3.7096072069836756E-3</v>
      </c>
      <c r="R199" s="5">
        <f t="shared" si="17"/>
        <v>1.825720282989086</v>
      </c>
      <c r="S199" s="5">
        <f t="shared" si="18"/>
        <v>5.2082885186050802E-2</v>
      </c>
      <c r="T199" s="5">
        <f t="shared" si="19"/>
        <v>65.10219683182487</v>
      </c>
      <c r="U199" s="5">
        <f t="shared" si="20"/>
        <v>9.2740180174591888E-2</v>
      </c>
      <c r="V199" s="5">
        <f t="shared" si="16"/>
        <v>65.009456651650282</v>
      </c>
    </row>
    <row r="200" spans="2:22">
      <c r="B200" s="63" t="s">
        <v>794</v>
      </c>
      <c r="C200" s="8" t="s">
        <v>795</v>
      </c>
      <c r="D200" s="9" t="s">
        <v>30</v>
      </c>
      <c r="H200" t="s">
        <v>481</v>
      </c>
      <c r="I200" t="s">
        <v>605</v>
      </c>
      <c r="J200" t="s">
        <v>711</v>
      </c>
      <c r="K200" t="s">
        <v>540</v>
      </c>
      <c r="L200" s="23">
        <v>45245</v>
      </c>
      <c r="M200" s="23">
        <v>45247</v>
      </c>
      <c r="N200" t="s">
        <v>28</v>
      </c>
      <c r="O200">
        <v>1080.5899999999999</v>
      </c>
      <c r="P200">
        <v>165.93</v>
      </c>
      <c r="Q200" s="5">
        <f>+P200/$P269</f>
        <v>9.1898346350373448E-3</v>
      </c>
      <c r="R200" s="5">
        <f t="shared" si="17"/>
        <v>4.5228690139799799</v>
      </c>
      <c r="S200" s="5">
        <f t="shared" si="18"/>
        <v>0.1290252782759243</v>
      </c>
      <c r="T200" s="5">
        <f t="shared" si="19"/>
        <v>161.27810570774412</v>
      </c>
      <c r="U200" s="5">
        <f t="shared" si="20"/>
        <v>0.22974586587593362</v>
      </c>
      <c r="V200" s="5">
        <f t="shared" si="16"/>
        <v>161.04835984186818</v>
      </c>
    </row>
    <row r="201" spans="2:22">
      <c r="B201" s="63" t="s">
        <v>794</v>
      </c>
      <c r="C201" s="8" t="s">
        <v>795</v>
      </c>
      <c r="D201" s="9" t="s">
        <v>30</v>
      </c>
      <c r="H201" t="s">
        <v>481</v>
      </c>
      <c r="I201" t="s">
        <v>606</v>
      </c>
      <c r="J201" t="s">
        <v>712</v>
      </c>
      <c r="K201" t="s">
        <v>540</v>
      </c>
      <c r="L201" s="23">
        <v>45245</v>
      </c>
      <c r="M201" s="23">
        <v>45247</v>
      </c>
      <c r="N201" t="s">
        <v>28</v>
      </c>
      <c r="O201">
        <v>1080.5899999999999</v>
      </c>
      <c r="P201">
        <v>165.93</v>
      </c>
      <c r="Q201" s="5">
        <f>+P201/$P269</f>
        <v>9.1898346350373448E-3</v>
      </c>
      <c r="R201" s="5">
        <f t="shared" si="17"/>
        <v>4.5228690139799799</v>
      </c>
      <c r="S201" s="5">
        <f t="shared" si="18"/>
        <v>0.1290252782759243</v>
      </c>
      <c r="T201" s="5">
        <f t="shared" si="19"/>
        <v>161.27810570774412</v>
      </c>
      <c r="U201" s="5">
        <f t="shared" si="20"/>
        <v>0.22974586587593362</v>
      </c>
      <c r="V201" s="5">
        <f t="shared" si="16"/>
        <v>161.04835984186818</v>
      </c>
    </row>
    <row r="202" spans="2:22">
      <c r="B202" s="63" t="s">
        <v>794</v>
      </c>
      <c r="C202" s="8" t="s">
        <v>795</v>
      </c>
      <c r="D202" s="9" t="s">
        <v>30</v>
      </c>
      <c r="H202" t="s">
        <v>482</v>
      </c>
      <c r="I202" t="s">
        <v>607</v>
      </c>
      <c r="J202" t="s">
        <v>713</v>
      </c>
      <c r="K202" t="s">
        <v>55</v>
      </c>
      <c r="L202" s="23">
        <v>45246</v>
      </c>
      <c r="M202" s="23">
        <v>45249</v>
      </c>
      <c r="N202" t="s">
        <v>28</v>
      </c>
      <c r="O202">
        <v>995</v>
      </c>
      <c r="P202">
        <v>286.44</v>
      </c>
      <c r="Q202" s="5">
        <f>+P202/$P269</f>
        <v>1.5864136882179816E-2</v>
      </c>
      <c r="R202" s="5">
        <f t="shared" si="17"/>
        <v>7.8076936079336186</v>
      </c>
      <c r="S202" s="5">
        <f t="shared" si="18"/>
        <v>0.2227324818258046</v>
      </c>
      <c r="T202" s="5">
        <f t="shared" si="19"/>
        <v>278.40957391024057</v>
      </c>
      <c r="U202" s="5">
        <f t="shared" si="20"/>
        <v>0.39660342205449539</v>
      </c>
      <c r="V202" s="5">
        <f t="shared" si="16"/>
        <v>278.01297048818606</v>
      </c>
    </row>
    <row r="203" spans="2:22">
      <c r="B203" s="63" t="s">
        <v>794</v>
      </c>
      <c r="C203" s="8" t="s">
        <v>795</v>
      </c>
      <c r="D203" s="9" t="s">
        <v>30</v>
      </c>
      <c r="H203" s="62" t="s">
        <v>483</v>
      </c>
      <c r="I203" t="s">
        <v>608</v>
      </c>
      <c r="J203" t="s">
        <v>714</v>
      </c>
      <c r="K203" t="s">
        <v>55</v>
      </c>
      <c r="L203" s="23">
        <v>45242</v>
      </c>
      <c r="M203" s="23">
        <v>45249</v>
      </c>
      <c r="N203" t="s">
        <v>28</v>
      </c>
      <c r="O203">
        <v>414.64</v>
      </c>
      <c r="P203">
        <v>278.64</v>
      </c>
      <c r="Q203" s="5">
        <f>+P203/$P269</f>
        <v>1.543214320922561E-2</v>
      </c>
      <c r="R203" s="5">
        <f t="shared" si="17"/>
        <v>7.5950836018524761</v>
      </c>
      <c r="S203" s="5">
        <f t="shared" si="18"/>
        <v>0.21666729065752754</v>
      </c>
      <c r="T203" s="5">
        <f t="shared" si="19"/>
        <v>270.82824910748997</v>
      </c>
      <c r="U203" s="5">
        <f t="shared" si="20"/>
        <v>0.38580358023064026</v>
      </c>
      <c r="V203" s="5">
        <f t="shared" si="16"/>
        <v>270.44244552725934</v>
      </c>
    </row>
    <row r="204" spans="2:22">
      <c r="B204" s="63" t="s">
        <v>794</v>
      </c>
      <c r="C204" s="8" t="s">
        <v>795</v>
      </c>
      <c r="D204" s="9" t="s">
        <v>30</v>
      </c>
      <c r="H204" t="s">
        <v>481</v>
      </c>
      <c r="I204" t="s">
        <v>609</v>
      </c>
      <c r="J204" t="s">
        <v>715</v>
      </c>
      <c r="K204" t="s">
        <v>540</v>
      </c>
      <c r="L204" s="23">
        <v>45247</v>
      </c>
      <c r="M204" s="23">
        <v>45250</v>
      </c>
      <c r="N204" t="s">
        <v>28</v>
      </c>
      <c r="O204">
        <v>709.83</v>
      </c>
      <c r="P204">
        <v>163.51</v>
      </c>
      <c r="Q204" s="5">
        <f>+P204/$P269</f>
        <v>9.0558058288130894E-3</v>
      </c>
      <c r="R204" s="5">
        <f t="shared" si="17"/>
        <v>4.4569053967086507</v>
      </c>
      <c r="S204" s="5">
        <f t="shared" si="18"/>
        <v>0.12714351383653577</v>
      </c>
      <c r="T204" s="5">
        <f t="shared" si="19"/>
        <v>158.9259510894548</v>
      </c>
      <c r="U204" s="5">
        <f t="shared" si="20"/>
        <v>0.22639514572032723</v>
      </c>
      <c r="V204" s="5">
        <f t="shared" si="16"/>
        <v>158.69955594373448</v>
      </c>
    </row>
    <row r="205" spans="2:22">
      <c r="B205" s="63" t="s">
        <v>794</v>
      </c>
      <c r="C205" s="8" t="s">
        <v>795</v>
      </c>
      <c r="D205" s="9" t="s">
        <v>30</v>
      </c>
      <c r="H205" t="s">
        <v>484</v>
      </c>
      <c r="I205" t="s">
        <v>610</v>
      </c>
      <c r="J205" t="s">
        <v>716</v>
      </c>
      <c r="K205" t="s">
        <v>541</v>
      </c>
      <c r="L205" s="23">
        <v>45246</v>
      </c>
      <c r="M205" s="23">
        <v>45250</v>
      </c>
      <c r="N205" t="s">
        <v>26</v>
      </c>
      <c r="O205">
        <v>567.16999999999996</v>
      </c>
      <c r="P205">
        <v>225.46</v>
      </c>
      <c r="Q205" s="5">
        <f>+P205/$P269</f>
        <v>1.2486832500545528E-2</v>
      </c>
      <c r="R205" s="5">
        <f t="shared" si="17"/>
        <v>6.1455194834684876</v>
      </c>
      <c r="S205" s="5">
        <f t="shared" si="18"/>
        <v>0.17531512830765922</v>
      </c>
      <c r="T205" s="5">
        <f t="shared" si="19"/>
        <v>219.13916538822386</v>
      </c>
      <c r="U205" s="5">
        <f t="shared" si="20"/>
        <v>0.31217081251363821</v>
      </c>
      <c r="V205" s="5">
        <f t="shared" si="16"/>
        <v>218.82699457571022</v>
      </c>
    </row>
    <row r="206" spans="2:22">
      <c r="B206" s="63" t="s">
        <v>794</v>
      </c>
      <c r="C206" s="8" t="s">
        <v>795</v>
      </c>
      <c r="D206" s="9" t="s">
        <v>30</v>
      </c>
      <c r="H206" t="s">
        <v>481</v>
      </c>
      <c r="I206" t="s">
        <v>606</v>
      </c>
      <c r="J206" t="s">
        <v>717</v>
      </c>
      <c r="K206" t="s">
        <v>540</v>
      </c>
      <c r="L206" s="23">
        <v>45247</v>
      </c>
      <c r="M206" s="23">
        <v>45250</v>
      </c>
      <c r="N206" t="s">
        <v>28</v>
      </c>
      <c r="O206">
        <v>709.83</v>
      </c>
      <c r="P206">
        <v>163.51</v>
      </c>
      <c r="Q206" s="5">
        <f>+P206/$P269</f>
        <v>9.0558058288130894E-3</v>
      </c>
      <c r="R206" s="5">
        <f t="shared" si="17"/>
        <v>4.4569053967086507</v>
      </c>
      <c r="S206" s="5">
        <f t="shared" si="18"/>
        <v>0.12714351383653577</v>
      </c>
      <c r="T206" s="5">
        <f t="shared" si="19"/>
        <v>158.9259510894548</v>
      </c>
      <c r="U206" s="5">
        <f t="shared" si="20"/>
        <v>0.22639514572032723</v>
      </c>
      <c r="V206" s="5">
        <f t="shared" si="16"/>
        <v>158.69955594373448</v>
      </c>
    </row>
    <row r="207" spans="2:22">
      <c r="B207" s="63" t="s">
        <v>794</v>
      </c>
      <c r="C207" s="8" t="s">
        <v>795</v>
      </c>
      <c r="D207" s="9" t="s">
        <v>30</v>
      </c>
      <c r="H207" t="s">
        <v>485</v>
      </c>
      <c r="I207" t="s">
        <v>611</v>
      </c>
      <c r="J207" t="s">
        <v>718</v>
      </c>
      <c r="K207" t="s">
        <v>542</v>
      </c>
      <c r="L207" s="23">
        <v>45248</v>
      </c>
      <c r="M207" s="23">
        <v>45251</v>
      </c>
      <c r="N207" t="s">
        <v>28</v>
      </c>
      <c r="O207">
        <v>282.33</v>
      </c>
      <c r="P207">
        <v>65.03</v>
      </c>
      <c r="Q207" s="5">
        <f>+P207/$P269</f>
        <v>3.6016087887451244E-3</v>
      </c>
      <c r="R207" s="5">
        <f t="shared" si="17"/>
        <v>1.7725677814688006</v>
      </c>
      <c r="S207" s="5">
        <f t="shared" si="18"/>
        <v>5.0566587393981545E-2</v>
      </c>
      <c r="T207" s="5">
        <f t="shared" si="19"/>
        <v>63.206865631137219</v>
      </c>
      <c r="U207" s="5">
        <f t="shared" si="20"/>
        <v>9.0040219718628106E-2</v>
      </c>
      <c r="V207" s="5">
        <f t="shared" si="16"/>
        <v>63.116825411418588</v>
      </c>
    </row>
    <row r="208" spans="2:22">
      <c r="B208" s="63" t="s">
        <v>794</v>
      </c>
      <c r="C208" s="8" t="s">
        <v>795</v>
      </c>
      <c r="D208" s="9" t="s">
        <v>30</v>
      </c>
      <c r="H208" t="s">
        <v>482</v>
      </c>
      <c r="I208" t="s">
        <v>607</v>
      </c>
      <c r="J208" t="s">
        <v>719</v>
      </c>
      <c r="K208" t="s">
        <v>55</v>
      </c>
      <c r="L208" s="23">
        <v>45249</v>
      </c>
      <c r="M208" s="23">
        <v>45252</v>
      </c>
      <c r="N208" t="s">
        <v>28</v>
      </c>
      <c r="O208">
        <v>995</v>
      </c>
      <c r="P208">
        <v>286.44</v>
      </c>
      <c r="Q208" s="5">
        <f>+P208/$P269</f>
        <v>1.5864136882179816E-2</v>
      </c>
      <c r="R208" s="5">
        <f t="shared" si="17"/>
        <v>7.8076936079336186</v>
      </c>
      <c r="S208" s="5">
        <f t="shared" si="18"/>
        <v>0.2227324818258046</v>
      </c>
      <c r="T208" s="5">
        <f t="shared" si="19"/>
        <v>278.40957391024057</v>
      </c>
      <c r="U208" s="5">
        <f t="shared" si="20"/>
        <v>0.39660342205449539</v>
      </c>
      <c r="V208" s="5">
        <f t="shared" si="16"/>
        <v>278.01297048818606</v>
      </c>
    </row>
    <row r="209" spans="2:22">
      <c r="B209" s="63" t="s">
        <v>794</v>
      </c>
      <c r="C209" s="8" t="s">
        <v>795</v>
      </c>
      <c r="D209" s="9" t="s">
        <v>30</v>
      </c>
      <c r="H209" t="s">
        <v>486</v>
      </c>
      <c r="I209" t="s">
        <v>612</v>
      </c>
      <c r="J209" t="s">
        <v>720</v>
      </c>
      <c r="K209" t="s">
        <v>543</v>
      </c>
      <c r="L209" s="23">
        <v>45247</v>
      </c>
      <c r="M209" s="23">
        <v>45252</v>
      </c>
      <c r="N209" t="s">
        <v>28</v>
      </c>
      <c r="O209">
        <v>564.26</v>
      </c>
      <c r="P209">
        <v>270.72000000000003</v>
      </c>
      <c r="Q209" s="5">
        <f>+$P209/$P269</f>
        <v>1.4993503479764417E-2</v>
      </c>
      <c r="R209" s="5">
        <f t="shared" si="17"/>
        <v>7.3792026726008562</v>
      </c>
      <c r="S209" s="5">
        <f t="shared" si="18"/>
        <v>0.21050878885589241</v>
      </c>
      <c r="T209" s="5">
        <f t="shared" si="19"/>
        <v>263.13028853854325</v>
      </c>
      <c r="U209" s="5">
        <f t="shared" si="20"/>
        <v>0.37483758699411046</v>
      </c>
      <c r="V209" s="5">
        <f t="shared" si="16"/>
        <v>262.75545095154916</v>
      </c>
    </row>
    <row r="210" spans="2:22">
      <c r="B210" s="63" t="s">
        <v>794</v>
      </c>
      <c r="C210" s="8" t="s">
        <v>795</v>
      </c>
      <c r="D210" s="9" t="s">
        <v>30</v>
      </c>
      <c r="H210" t="s">
        <v>487</v>
      </c>
      <c r="I210" t="s">
        <v>613</v>
      </c>
      <c r="J210" t="s">
        <v>721</v>
      </c>
      <c r="K210" t="s">
        <v>52</v>
      </c>
      <c r="L210" s="23">
        <v>45251</v>
      </c>
      <c r="M210" s="23">
        <v>45253</v>
      </c>
      <c r="N210" t="s">
        <v>28</v>
      </c>
      <c r="O210">
        <v>279.14999999999998</v>
      </c>
      <c r="P210">
        <v>53.6</v>
      </c>
      <c r="Q210" s="5">
        <f>+$P210/$P269</f>
        <v>2.9685719064545387E-3</v>
      </c>
      <c r="R210" s="5">
        <f t="shared" si="17"/>
        <v>1.4610123494806659</v>
      </c>
      <c r="S210" s="5">
        <f t="shared" si="18"/>
        <v>4.1678749566621723E-2</v>
      </c>
      <c r="T210" s="5">
        <f t="shared" si="19"/>
        <v>52.097308900952711</v>
      </c>
      <c r="U210" s="5">
        <f t="shared" si="20"/>
        <v>7.4214297661363463E-2</v>
      </c>
      <c r="V210" s="5">
        <f t="shared" si="16"/>
        <v>52.023094603291348</v>
      </c>
    </row>
    <row r="211" spans="2:22">
      <c r="B211" s="63" t="s">
        <v>794</v>
      </c>
      <c r="C211" s="8" t="s">
        <v>795</v>
      </c>
      <c r="D211" s="9" t="s">
        <v>30</v>
      </c>
      <c r="H211" t="s">
        <v>71</v>
      </c>
      <c r="I211" t="s">
        <v>614</v>
      </c>
      <c r="J211" t="s">
        <v>722</v>
      </c>
      <c r="K211" t="s">
        <v>58</v>
      </c>
      <c r="L211" s="23">
        <v>45250</v>
      </c>
      <c r="M211" s="23">
        <v>45254</v>
      </c>
      <c r="N211" t="s">
        <v>26</v>
      </c>
      <c r="O211">
        <v>266.77</v>
      </c>
      <c r="P211">
        <v>211.76</v>
      </c>
      <c r="Q211" s="5">
        <f>+$P211/$P269</f>
        <v>1.1728074382664424E-2</v>
      </c>
      <c r="R211" s="5">
        <f t="shared" si="17"/>
        <v>5.7720890881721232</v>
      </c>
      <c r="S211" s="5">
        <f t="shared" si="18"/>
        <v>0.1646621643326085</v>
      </c>
      <c r="T211" s="5">
        <f t="shared" si="19"/>
        <v>205.82324874749526</v>
      </c>
      <c r="U211" s="5">
        <f t="shared" si="20"/>
        <v>0.2932018595666106</v>
      </c>
      <c r="V211" s="5">
        <f t="shared" si="16"/>
        <v>205.53004688792865</v>
      </c>
    </row>
    <row r="212" spans="2:22">
      <c r="B212" s="63" t="s">
        <v>794</v>
      </c>
      <c r="C212" s="8" t="s">
        <v>795</v>
      </c>
      <c r="D212" s="9" t="s">
        <v>30</v>
      </c>
      <c r="H212" t="s">
        <v>488</v>
      </c>
      <c r="I212" t="s">
        <v>615</v>
      </c>
      <c r="J212" t="s">
        <v>723</v>
      </c>
      <c r="K212" t="s">
        <v>65</v>
      </c>
      <c r="L212" s="23">
        <v>45252</v>
      </c>
      <c r="M212" s="23">
        <v>45254</v>
      </c>
      <c r="N212" t="s">
        <v>28</v>
      </c>
      <c r="O212">
        <v>356.6</v>
      </c>
      <c r="P212">
        <v>68.47</v>
      </c>
      <c r="Q212" s="5">
        <f>+$P212/$P269</f>
        <v>3.7921290752787737E-3</v>
      </c>
      <c r="R212" s="5">
        <f t="shared" si="17"/>
        <v>1.8663342456892014</v>
      </c>
      <c r="S212" s="5">
        <f t="shared" si="18"/>
        <v>5.3241492216913981E-2</v>
      </c>
      <c r="T212" s="5">
        <f t="shared" si="19"/>
        <v>66.550424262093884</v>
      </c>
      <c r="U212" s="5">
        <f t="shared" si="20"/>
        <v>9.4803226881969335E-2</v>
      </c>
      <c r="V212" s="5">
        <f t="shared" si="16"/>
        <v>66.455621035211919</v>
      </c>
    </row>
    <row r="213" spans="2:22">
      <c r="B213" s="63" t="s">
        <v>794</v>
      </c>
      <c r="C213" s="8" t="s">
        <v>795</v>
      </c>
      <c r="D213" s="9" t="s">
        <v>30</v>
      </c>
      <c r="H213" t="s">
        <v>489</v>
      </c>
      <c r="I213" t="s">
        <v>616</v>
      </c>
      <c r="J213" t="s">
        <v>724</v>
      </c>
      <c r="K213" t="s">
        <v>544</v>
      </c>
      <c r="L213" s="23">
        <v>45252</v>
      </c>
      <c r="M213" s="23">
        <v>45254</v>
      </c>
      <c r="N213" t="s">
        <v>28</v>
      </c>
      <c r="O213">
        <v>229.5</v>
      </c>
      <c r="P213">
        <v>35.229999999999997</v>
      </c>
      <c r="Q213" s="5">
        <f>+$P213/$P269</f>
        <v>1.9511714228431603E-3</v>
      </c>
      <c r="R213" s="5">
        <f t="shared" si="17"/>
        <v>0.96028852746648985</v>
      </c>
      <c r="S213" s="5">
        <f t="shared" si="18"/>
        <v>2.7394446776717967E-2</v>
      </c>
      <c r="T213" s="5">
        <f t="shared" si="19"/>
        <v>34.24231702575679</v>
      </c>
      <c r="U213" s="5">
        <f t="shared" si="20"/>
        <v>4.8779285571079009E-2</v>
      </c>
      <c r="V213" s="5">
        <f t="shared" si="16"/>
        <v>34.193537740185711</v>
      </c>
    </row>
    <row r="214" spans="2:22">
      <c r="B214" s="63" t="s">
        <v>794</v>
      </c>
      <c r="C214" s="8" t="s">
        <v>795</v>
      </c>
      <c r="D214" s="9" t="s">
        <v>30</v>
      </c>
      <c r="H214" t="s">
        <v>490</v>
      </c>
      <c r="I214" t="s">
        <v>617</v>
      </c>
      <c r="J214" t="s">
        <v>725</v>
      </c>
      <c r="K214" t="s">
        <v>58</v>
      </c>
      <c r="L214" s="23">
        <v>45250</v>
      </c>
      <c r="M214" s="23">
        <v>45255</v>
      </c>
      <c r="N214" t="s">
        <v>28</v>
      </c>
      <c r="O214">
        <v>399.34</v>
      </c>
      <c r="P214">
        <v>191.59</v>
      </c>
      <c r="Q214" s="5">
        <f>+$P214/$P269</f>
        <v>1.0610983051448229E-2</v>
      </c>
      <c r="R214" s="5">
        <f t="shared" si="17"/>
        <v>5.2223014186007601</v>
      </c>
      <c r="S214" s="5">
        <f t="shared" si="18"/>
        <v>0.14897820204233311</v>
      </c>
      <c r="T214" s="5">
        <f t="shared" si="19"/>
        <v>186.21872037935691</v>
      </c>
      <c r="U214" s="5">
        <f t="shared" si="20"/>
        <v>0.26527457628620571</v>
      </c>
      <c r="V214" s="5">
        <f t="shared" si="16"/>
        <v>185.95344580307071</v>
      </c>
    </row>
    <row r="215" spans="2:22">
      <c r="B215" s="63" t="s">
        <v>794</v>
      </c>
      <c r="C215" s="8" t="s">
        <v>795</v>
      </c>
      <c r="D215" s="9" t="s">
        <v>30</v>
      </c>
      <c r="H215" t="s">
        <v>490</v>
      </c>
      <c r="I215" t="s">
        <v>617</v>
      </c>
      <c r="J215" t="s">
        <v>726</v>
      </c>
      <c r="K215" t="s">
        <v>58</v>
      </c>
      <c r="L215" s="23">
        <v>45250</v>
      </c>
      <c r="M215" s="23">
        <v>45255</v>
      </c>
      <c r="N215" t="s">
        <v>28</v>
      </c>
      <c r="O215">
        <v>399.34</v>
      </c>
      <c r="P215">
        <v>191.59</v>
      </c>
      <c r="Q215" s="5">
        <f>+$P215/$P269</f>
        <v>1.0610983051448229E-2</v>
      </c>
      <c r="R215" s="5">
        <f t="shared" si="17"/>
        <v>5.2223014186007601</v>
      </c>
      <c r="S215" s="5">
        <f t="shared" si="18"/>
        <v>0.14897820204233311</v>
      </c>
      <c r="T215" s="5">
        <f t="shared" si="19"/>
        <v>186.21872037935691</v>
      </c>
      <c r="U215" s="5">
        <f t="shared" si="20"/>
        <v>0.26527457628620571</v>
      </c>
      <c r="V215" s="5">
        <f t="shared" ref="V215:V279" si="21">+T215-U215</f>
        <v>185.95344580307071</v>
      </c>
    </row>
    <row r="216" spans="2:22">
      <c r="B216" s="63" t="s">
        <v>794</v>
      </c>
      <c r="C216" s="8" t="s">
        <v>795</v>
      </c>
      <c r="D216" s="9" t="s">
        <v>30</v>
      </c>
      <c r="H216" t="s">
        <v>491</v>
      </c>
      <c r="I216" t="s">
        <v>618</v>
      </c>
      <c r="J216" t="s">
        <v>727</v>
      </c>
      <c r="K216" t="s">
        <v>545</v>
      </c>
      <c r="L216" s="23">
        <v>45251</v>
      </c>
      <c r="M216" s="23">
        <v>45255</v>
      </c>
      <c r="N216" t="s">
        <v>28</v>
      </c>
      <c r="O216">
        <v>171.5</v>
      </c>
      <c r="P216">
        <v>52.67</v>
      </c>
      <c r="Q216" s="5">
        <f>+$P216/$P269</f>
        <v>2.9170649685253836E-3</v>
      </c>
      <c r="R216" s="5">
        <f t="shared" ref="R216:R268" si="22">492.16*Q216</f>
        <v>1.4356626949094529</v>
      </c>
      <c r="S216" s="5">
        <f t="shared" ref="S216:S267" si="23">14.04*Q216</f>
        <v>4.0955592158096382E-2</v>
      </c>
      <c r="T216" s="5">
        <f t="shared" ref="T216:T279" si="24">+P216-R216-S216</f>
        <v>51.19338171293245</v>
      </c>
      <c r="U216" s="5">
        <f t="shared" ref="U216:U279" si="25">25*Q216</f>
        <v>7.2926624213134589E-2</v>
      </c>
      <c r="V216" s="5">
        <f t="shared" si="21"/>
        <v>51.120455088719318</v>
      </c>
    </row>
    <row r="217" spans="2:22">
      <c r="B217" s="63" t="s">
        <v>794</v>
      </c>
      <c r="C217" s="8" t="s">
        <v>795</v>
      </c>
      <c r="D217" s="9" t="s">
        <v>30</v>
      </c>
      <c r="H217" t="s">
        <v>492</v>
      </c>
      <c r="I217" t="s">
        <v>619</v>
      </c>
      <c r="J217" t="s">
        <v>728</v>
      </c>
      <c r="K217" t="s">
        <v>58</v>
      </c>
      <c r="L217" s="23">
        <v>45252</v>
      </c>
      <c r="M217" s="23">
        <v>45256</v>
      </c>
      <c r="N217" t="s">
        <v>26</v>
      </c>
      <c r="O217">
        <v>282.73</v>
      </c>
      <c r="P217">
        <v>112.02</v>
      </c>
      <c r="Q217" s="5">
        <f>+$P217/$P269</f>
        <v>6.2040937492730862E-3</v>
      </c>
      <c r="R217" s="5">
        <f t="shared" si="22"/>
        <v>3.0534067796422422</v>
      </c>
      <c r="S217" s="5">
        <f t="shared" si="23"/>
        <v>8.710547623979413E-2</v>
      </c>
      <c r="T217" s="5">
        <f t="shared" si="24"/>
        <v>108.87948774411795</v>
      </c>
      <c r="U217" s="5">
        <f t="shared" si="25"/>
        <v>0.15510234373182716</v>
      </c>
      <c r="V217" s="5">
        <f t="shared" si="21"/>
        <v>108.72438540038613</v>
      </c>
    </row>
    <row r="218" spans="2:22">
      <c r="B218" s="63" t="s">
        <v>794</v>
      </c>
      <c r="C218" s="8" t="s">
        <v>795</v>
      </c>
      <c r="D218" s="9" t="s">
        <v>30</v>
      </c>
      <c r="H218" t="s">
        <v>489</v>
      </c>
      <c r="I218" t="s">
        <v>616</v>
      </c>
      <c r="J218" t="s">
        <v>729</v>
      </c>
      <c r="K218" t="s">
        <v>544</v>
      </c>
      <c r="L218" s="23">
        <v>45252</v>
      </c>
      <c r="M218" s="23">
        <v>45256</v>
      </c>
      <c r="N218" t="s">
        <v>28</v>
      </c>
      <c r="O218">
        <v>193.51</v>
      </c>
      <c r="P218">
        <v>59.41</v>
      </c>
      <c r="Q218" s="5">
        <f>+$P218/$P269</f>
        <v>3.2903518090011967E-3</v>
      </c>
      <c r="R218" s="5">
        <f t="shared" si="22"/>
        <v>1.6193795463180292</v>
      </c>
      <c r="S218" s="5">
        <f t="shared" si="23"/>
        <v>4.6196539398376799E-2</v>
      </c>
      <c r="T218" s="5">
        <f t="shared" si="24"/>
        <v>57.744423914283587</v>
      </c>
      <c r="U218" s="5">
        <f t="shared" si="25"/>
        <v>8.2258795225029921E-2</v>
      </c>
      <c r="V218" s="5">
        <f t="shared" si="21"/>
        <v>57.662165119058557</v>
      </c>
    </row>
    <row r="219" spans="2:22">
      <c r="B219" s="63" t="s">
        <v>794</v>
      </c>
      <c r="C219" s="8" t="s">
        <v>795</v>
      </c>
      <c r="D219" s="9" t="s">
        <v>30</v>
      </c>
      <c r="H219" t="s">
        <v>493</v>
      </c>
      <c r="I219" t="s">
        <v>620</v>
      </c>
      <c r="J219" t="s">
        <v>730</v>
      </c>
      <c r="K219" t="s">
        <v>546</v>
      </c>
      <c r="L219" s="23">
        <v>45256</v>
      </c>
      <c r="M219" s="23">
        <v>45257</v>
      </c>
      <c r="N219" t="s">
        <v>28</v>
      </c>
      <c r="O219">
        <v>122.4</v>
      </c>
      <c r="P219">
        <v>9.4</v>
      </c>
      <c r="Q219" s="5">
        <f>+$P219/$P269</f>
        <v>5.206077597140423E-4</v>
      </c>
      <c r="R219" s="5">
        <f t="shared" si="22"/>
        <v>0.25622231502086307</v>
      </c>
      <c r="S219" s="5">
        <f t="shared" si="23"/>
        <v>7.3093329463851534E-3</v>
      </c>
      <c r="T219" s="5">
        <f t="shared" si="24"/>
        <v>9.1364683520327521</v>
      </c>
      <c r="U219" s="5">
        <f t="shared" si="25"/>
        <v>1.3015193992851058E-2</v>
      </c>
      <c r="V219" s="5">
        <f t="shared" si="21"/>
        <v>9.1234531580399008</v>
      </c>
    </row>
    <row r="220" spans="2:22">
      <c r="B220" s="63" t="s">
        <v>794</v>
      </c>
      <c r="C220" s="8" t="s">
        <v>795</v>
      </c>
      <c r="D220" s="9" t="s">
        <v>30</v>
      </c>
      <c r="H220" t="s">
        <v>494</v>
      </c>
      <c r="I220" t="s">
        <v>621</v>
      </c>
      <c r="J220" t="s">
        <v>731</v>
      </c>
      <c r="K220" t="s">
        <v>547</v>
      </c>
      <c r="L220" s="23">
        <v>45257</v>
      </c>
      <c r="M220" s="23">
        <v>45258</v>
      </c>
      <c r="N220" t="s">
        <v>28</v>
      </c>
      <c r="O220">
        <v>110</v>
      </c>
      <c r="P220">
        <v>8.4499999999999993</v>
      </c>
      <c r="Q220" s="5">
        <f>+$P220/$P269</f>
        <v>4.6799314570038903E-4</v>
      </c>
      <c r="R220" s="5">
        <f t="shared" si="22"/>
        <v>0.23032750658790346</v>
      </c>
      <c r="S220" s="5">
        <f t="shared" si="23"/>
        <v>6.5706237656334614E-3</v>
      </c>
      <c r="T220" s="5">
        <f t="shared" si="24"/>
        <v>8.2131018696464633</v>
      </c>
      <c r="U220" s="5">
        <f t="shared" si="25"/>
        <v>1.1699828642509725E-2</v>
      </c>
      <c r="V220" s="5">
        <f t="shared" si="21"/>
        <v>8.2014020410039539</v>
      </c>
    </row>
    <row r="221" spans="2:22">
      <c r="B221" s="63" t="s">
        <v>794</v>
      </c>
      <c r="C221" s="8" t="s">
        <v>795</v>
      </c>
      <c r="D221" s="9" t="s">
        <v>30</v>
      </c>
      <c r="H221" t="s">
        <v>250</v>
      </c>
      <c r="I221" t="s">
        <v>622</v>
      </c>
      <c r="J221" t="s">
        <v>732</v>
      </c>
      <c r="K221" t="s">
        <v>58</v>
      </c>
      <c r="L221" s="23">
        <v>45254</v>
      </c>
      <c r="M221" s="23">
        <v>45259</v>
      </c>
      <c r="N221" t="s">
        <v>26</v>
      </c>
      <c r="O221">
        <v>281.36</v>
      </c>
      <c r="P221">
        <v>139.80000000000001</v>
      </c>
      <c r="Q221" s="5">
        <f>+$P221/$P269</f>
        <v>7.7426558306407569E-3</v>
      </c>
      <c r="R221" s="5">
        <f t="shared" si="22"/>
        <v>3.8106254936081552</v>
      </c>
      <c r="S221" s="5">
        <f t="shared" si="23"/>
        <v>0.10870688786219622</v>
      </c>
      <c r="T221" s="5">
        <f t="shared" si="24"/>
        <v>135.88066761852969</v>
      </c>
      <c r="U221" s="5">
        <f t="shared" si="25"/>
        <v>0.19356639576601892</v>
      </c>
      <c r="V221" s="5">
        <f t="shared" si="21"/>
        <v>135.68710122276366</v>
      </c>
    </row>
    <row r="222" spans="2:22">
      <c r="B222" s="63" t="s">
        <v>794</v>
      </c>
      <c r="C222" s="8" t="s">
        <v>795</v>
      </c>
      <c r="D222" s="9" t="s">
        <v>30</v>
      </c>
      <c r="H222" t="s">
        <v>495</v>
      </c>
      <c r="I222" t="s">
        <v>623</v>
      </c>
      <c r="J222" t="s">
        <v>733</v>
      </c>
      <c r="K222" t="s">
        <v>55</v>
      </c>
      <c r="L222" s="23">
        <v>45254</v>
      </c>
      <c r="M222" s="23">
        <v>45259</v>
      </c>
      <c r="N222" t="s">
        <v>28</v>
      </c>
      <c r="O222">
        <v>405.23</v>
      </c>
      <c r="P222">
        <v>194.42</v>
      </c>
      <c r="Q222" s="5">
        <f>+$P222/$P269</f>
        <v>1.076771921740469E-2</v>
      </c>
      <c r="R222" s="5">
        <f t="shared" si="22"/>
        <v>5.2994406900378923</v>
      </c>
      <c r="S222" s="5">
        <f t="shared" si="23"/>
        <v>0.15117877781236183</v>
      </c>
      <c r="T222" s="5">
        <f t="shared" si="24"/>
        <v>188.96938053214973</v>
      </c>
      <c r="U222" s="5">
        <f t="shared" si="25"/>
        <v>0.26919298043511725</v>
      </c>
      <c r="V222" s="5">
        <f t="shared" si="21"/>
        <v>188.70018755171461</v>
      </c>
    </row>
    <row r="223" spans="2:22">
      <c r="B223" s="63" t="s">
        <v>794</v>
      </c>
      <c r="C223" s="8" t="s">
        <v>795</v>
      </c>
      <c r="D223" s="9" t="s">
        <v>30</v>
      </c>
      <c r="H223" t="s">
        <v>496</v>
      </c>
      <c r="I223" t="s">
        <v>624</v>
      </c>
      <c r="J223" t="s">
        <v>734</v>
      </c>
      <c r="K223" t="s">
        <v>548</v>
      </c>
      <c r="L223" s="23">
        <v>45259</v>
      </c>
      <c r="M223" s="23">
        <v>45261</v>
      </c>
      <c r="N223" t="s">
        <v>28</v>
      </c>
      <c r="O223">
        <v>87</v>
      </c>
      <c r="P223">
        <v>16.7</v>
      </c>
      <c r="Q223" s="5">
        <f>+$P223/$P269</f>
        <v>9.2490953055579842E-4</v>
      </c>
      <c r="R223" s="5">
        <f t="shared" si="22"/>
        <v>0.45520347455834176</v>
      </c>
      <c r="S223" s="5">
        <f t="shared" si="23"/>
        <v>1.2985729809003409E-2</v>
      </c>
      <c r="T223" s="5">
        <f t="shared" si="24"/>
        <v>16.231810795632654</v>
      </c>
      <c r="U223" s="5">
        <f t="shared" si="25"/>
        <v>2.3122738263894962E-2</v>
      </c>
      <c r="V223" s="5">
        <f t="shared" si="21"/>
        <v>16.208688057368761</v>
      </c>
    </row>
    <row r="224" spans="2:22">
      <c r="B224" s="63" t="s">
        <v>794</v>
      </c>
      <c r="C224" s="8" t="s">
        <v>795</v>
      </c>
      <c r="D224" s="9" t="s">
        <v>30</v>
      </c>
      <c r="H224" t="s">
        <v>497</v>
      </c>
      <c r="I224" t="s">
        <v>625</v>
      </c>
      <c r="J224" t="s">
        <v>735</v>
      </c>
      <c r="K224" t="s">
        <v>549</v>
      </c>
      <c r="L224" s="23">
        <v>45258</v>
      </c>
      <c r="M224" s="23">
        <v>45261</v>
      </c>
      <c r="N224" t="s">
        <v>789</v>
      </c>
      <c r="O224">
        <v>145096.67000000001</v>
      </c>
      <c r="P224">
        <v>52.07</v>
      </c>
      <c r="Q224" s="5">
        <f>+$P224/$P269</f>
        <v>2.8838346859904446E-3</v>
      </c>
      <c r="R224" s="5">
        <f t="shared" si="22"/>
        <v>1.4193080790570574</v>
      </c>
      <c r="S224" s="5">
        <f t="shared" si="23"/>
        <v>4.0489038991305841E-2</v>
      </c>
      <c r="T224" s="5">
        <f t="shared" si="24"/>
        <v>50.610202881951636</v>
      </c>
      <c r="U224" s="5">
        <f t="shared" si="25"/>
        <v>7.2095867149761114E-2</v>
      </c>
      <c r="V224" s="5">
        <f t="shared" si="21"/>
        <v>50.538107014801874</v>
      </c>
    </row>
    <row r="225" spans="2:22">
      <c r="B225" s="63" t="s">
        <v>794</v>
      </c>
      <c r="C225" s="8" t="s">
        <v>795</v>
      </c>
      <c r="D225" s="9" t="s">
        <v>30</v>
      </c>
      <c r="H225" t="s">
        <v>261</v>
      </c>
      <c r="I225" t="s">
        <v>626</v>
      </c>
      <c r="J225" t="s">
        <v>736</v>
      </c>
      <c r="K225" t="s">
        <v>101</v>
      </c>
      <c r="L225" s="23">
        <v>45251</v>
      </c>
      <c r="M225" s="23">
        <v>45262</v>
      </c>
      <c r="N225" t="s">
        <v>33</v>
      </c>
      <c r="O225">
        <v>25963.64</v>
      </c>
      <c r="P225">
        <v>181.73</v>
      </c>
      <c r="Q225" s="5">
        <f>+$P225/$P269</f>
        <v>1.0064898741790734E-2</v>
      </c>
      <c r="R225" s="5">
        <f t="shared" si="22"/>
        <v>4.9535405647597281</v>
      </c>
      <c r="S225" s="5">
        <f t="shared" si="23"/>
        <v>0.14131117833474188</v>
      </c>
      <c r="T225" s="5">
        <f t="shared" si="24"/>
        <v>176.63514825690552</v>
      </c>
      <c r="U225" s="5">
        <f t="shared" si="25"/>
        <v>0.25162246854476833</v>
      </c>
      <c r="V225" s="5">
        <f t="shared" si="21"/>
        <v>176.38352578836074</v>
      </c>
    </row>
    <row r="226" spans="2:22">
      <c r="B226" s="63" t="s">
        <v>794</v>
      </c>
      <c r="C226" s="8" t="s">
        <v>795</v>
      </c>
      <c r="D226" s="9" t="s">
        <v>30</v>
      </c>
      <c r="H226" t="s">
        <v>479</v>
      </c>
      <c r="I226" t="s">
        <v>627</v>
      </c>
      <c r="J226" t="s">
        <v>737</v>
      </c>
      <c r="K226" t="s">
        <v>539</v>
      </c>
      <c r="L226" s="23">
        <v>45256</v>
      </c>
      <c r="M226" s="23">
        <v>45262</v>
      </c>
      <c r="N226" t="s">
        <v>28</v>
      </c>
      <c r="O226">
        <v>132.05000000000001</v>
      </c>
      <c r="P226">
        <v>76.02</v>
      </c>
      <c r="Q226" s="5">
        <f>+$P226/$P269</f>
        <v>4.2102767971767541E-3</v>
      </c>
      <c r="R226" s="5">
        <f t="shared" si="22"/>
        <v>2.0721298284985115</v>
      </c>
      <c r="S226" s="5">
        <f t="shared" si="23"/>
        <v>5.9112286232361623E-2</v>
      </c>
      <c r="T226" s="5">
        <f t="shared" si="24"/>
        <v>73.888757885269115</v>
      </c>
      <c r="U226" s="5">
        <f t="shared" si="25"/>
        <v>0.10525691992941885</v>
      </c>
      <c r="V226" s="5">
        <f t="shared" si="21"/>
        <v>73.783500965339698</v>
      </c>
    </row>
    <row r="227" spans="2:22">
      <c r="B227" s="63" t="s">
        <v>794</v>
      </c>
      <c r="C227" s="8" t="s">
        <v>795</v>
      </c>
      <c r="D227" s="9" t="s">
        <v>30</v>
      </c>
      <c r="H227" t="s">
        <v>498</v>
      </c>
      <c r="I227" t="s">
        <v>578</v>
      </c>
      <c r="J227" t="s">
        <v>738</v>
      </c>
      <c r="K227" t="s">
        <v>537</v>
      </c>
      <c r="L227" s="23">
        <v>45261</v>
      </c>
      <c r="M227" s="23">
        <v>45262</v>
      </c>
      <c r="N227" t="s">
        <v>28</v>
      </c>
      <c r="O227">
        <v>210</v>
      </c>
      <c r="P227">
        <v>20.149999999999999</v>
      </c>
      <c r="Q227" s="5">
        <f>+$P227/$P269</f>
        <v>1.1159836551316968E-3</v>
      </c>
      <c r="R227" s="5">
        <f t="shared" si="22"/>
        <v>0.54924251570961591</v>
      </c>
      <c r="S227" s="5">
        <f t="shared" si="23"/>
        <v>1.5668410518049021E-2</v>
      </c>
      <c r="T227" s="5">
        <f t="shared" si="24"/>
        <v>19.585089073772334</v>
      </c>
      <c r="U227" s="5">
        <f t="shared" si="25"/>
        <v>2.789959137829242E-2</v>
      </c>
      <c r="V227" s="5">
        <f t="shared" si="21"/>
        <v>19.55718948239404</v>
      </c>
    </row>
    <row r="228" spans="2:22">
      <c r="B228" s="63" t="s">
        <v>794</v>
      </c>
      <c r="C228" s="8" t="s">
        <v>795</v>
      </c>
      <c r="D228" s="9" t="s">
        <v>30</v>
      </c>
      <c r="H228" t="s">
        <v>498</v>
      </c>
      <c r="I228" t="s">
        <v>628</v>
      </c>
      <c r="J228" t="s">
        <v>739</v>
      </c>
      <c r="K228" t="s">
        <v>537</v>
      </c>
      <c r="L228" s="23">
        <v>45261</v>
      </c>
      <c r="M228" s="23">
        <v>45262</v>
      </c>
      <c r="N228" t="s">
        <v>28</v>
      </c>
      <c r="O228">
        <v>199</v>
      </c>
      <c r="P228">
        <v>19.09</v>
      </c>
      <c r="Q228" s="5">
        <f>+$P228/$P269</f>
        <v>1.0572768226533049E-3</v>
      </c>
      <c r="R228" s="5">
        <f t="shared" si="22"/>
        <v>0.52034936103705054</v>
      </c>
      <c r="S228" s="5">
        <f t="shared" si="23"/>
        <v>1.48441665900524E-2</v>
      </c>
      <c r="T228" s="5">
        <f t="shared" si="24"/>
        <v>18.554806472372896</v>
      </c>
      <c r="U228" s="5">
        <f t="shared" si="25"/>
        <v>2.6431920566332621E-2</v>
      </c>
      <c r="V228" s="5">
        <f t="shared" si="21"/>
        <v>18.528374551806564</v>
      </c>
    </row>
    <row r="229" spans="2:22">
      <c r="B229" s="63" t="s">
        <v>794</v>
      </c>
      <c r="C229" s="8" t="s">
        <v>795</v>
      </c>
      <c r="D229" s="9" t="s">
        <v>30</v>
      </c>
      <c r="H229" t="s">
        <v>74</v>
      </c>
      <c r="I229" t="s">
        <v>317</v>
      </c>
      <c r="J229" t="s">
        <v>740</v>
      </c>
      <c r="K229" t="s">
        <v>61</v>
      </c>
      <c r="L229" s="23">
        <v>45261</v>
      </c>
      <c r="M229" s="23">
        <v>45262</v>
      </c>
      <c r="N229" t="s">
        <v>26</v>
      </c>
      <c r="O229">
        <v>645.45000000000005</v>
      </c>
      <c r="P229">
        <v>69.61</v>
      </c>
      <c r="Q229" s="5">
        <f>+$P229/$P269</f>
        <v>3.8552666120951575E-3</v>
      </c>
      <c r="R229" s="5">
        <f t="shared" si="22"/>
        <v>1.8974080158087527</v>
      </c>
      <c r="S229" s="5">
        <f t="shared" si="23"/>
        <v>5.4127943233816006E-2</v>
      </c>
      <c r="T229" s="5">
        <f t="shared" si="24"/>
        <v>67.658464040957426</v>
      </c>
      <c r="U229" s="5">
        <f t="shared" si="25"/>
        <v>9.6381665302378933E-2</v>
      </c>
      <c r="V229" s="5">
        <f t="shared" si="21"/>
        <v>67.562082375655052</v>
      </c>
    </row>
    <row r="230" spans="2:22">
      <c r="B230" s="63" t="s">
        <v>794</v>
      </c>
      <c r="C230" s="8" t="s">
        <v>795</v>
      </c>
      <c r="D230" s="9" t="s">
        <v>30</v>
      </c>
      <c r="H230" t="s">
        <v>499</v>
      </c>
      <c r="I230" t="s">
        <v>629</v>
      </c>
      <c r="J230" t="s">
        <v>741</v>
      </c>
      <c r="K230" t="s">
        <v>58</v>
      </c>
      <c r="L230" s="23">
        <v>45259</v>
      </c>
      <c r="M230" s="23">
        <v>45262</v>
      </c>
      <c r="N230" t="s">
        <v>26</v>
      </c>
      <c r="O230">
        <v>1007</v>
      </c>
      <c r="P230">
        <v>296.17</v>
      </c>
      <c r="Q230" s="5">
        <f>+$P230/$P269</f>
        <v>1.6403021297288073E-2</v>
      </c>
      <c r="R230" s="5">
        <f t="shared" si="22"/>
        <v>8.0729109616732977</v>
      </c>
      <c r="S230" s="5">
        <f t="shared" si="23"/>
        <v>0.23029841901392453</v>
      </c>
      <c r="T230" s="5">
        <f t="shared" si="24"/>
        <v>287.86679061931278</v>
      </c>
      <c r="U230" s="5">
        <f t="shared" si="25"/>
        <v>0.41007553243220185</v>
      </c>
      <c r="V230" s="5">
        <f t="shared" si="21"/>
        <v>287.45671508688059</v>
      </c>
    </row>
    <row r="231" spans="2:22">
      <c r="B231" s="63" t="s">
        <v>794</v>
      </c>
      <c r="C231" s="8" t="s">
        <v>795</v>
      </c>
      <c r="D231" s="9" t="s">
        <v>30</v>
      </c>
      <c r="H231" t="s">
        <v>500</v>
      </c>
      <c r="I231" t="s">
        <v>630</v>
      </c>
      <c r="J231" t="s">
        <v>742</v>
      </c>
      <c r="K231" t="s">
        <v>550</v>
      </c>
      <c r="L231" s="23">
        <v>45257</v>
      </c>
      <c r="M231" s="23">
        <v>45263</v>
      </c>
      <c r="N231" t="s">
        <v>28</v>
      </c>
      <c r="O231">
        <v>237.33</v>
      </c>
      <c r="P231">
        <v>109.31</v>
      </c>
      <c r="Q231" s="5">
        <f>+$P231/$P269</f>
        <v>6.054003639823613E-3</v>
      </c>
      <c r="R231" s="5">
        <f t="shared" si="22"/>
        <v>2.9795384313755897</v>
      </c>
      <c r="S231" s="5">
        <f t="shared" si="23"/>
        <v>8.4998211103123528E-2</v>
      </c>
      <c r="T231" s="5">
        <f t="shared" si="24"/>
        <v>106.24546335752129</v>
      </c>
      <c r="U231" s="5">
        <f t="shared" si="25"/>
        <v>0.15135009099559033</v>
      </c>
      <c r="V231" s="5">
        <f t="shared" si="21"/>
        <v>106.0941132665257</v>
      </c>
    </row>
    <row r="232" spans="2:22">
      <c r="B232" s="63" t="s">
        <v>794</v>
      </c>
      <c r="C232" s="8" t="s">
        <v>795</v>
      </c>
      <c r="D232" s="9" t="s">
        <v>30</v>
      </c>
      <c r="H232" t="s">
        <v>501</v>
      </c>
      <c r="I232" t="s">
        <v>631</v>
      </c>
      <c r="J232" t="s">
        <v>743</v>
      </c>
      <c r="K232" t="s">
        <v>551</v>
      </c>
      <c r="L232" s="23">
        <v>45261</v>
      </c>
      <c r="M232" s="23">
        <v>45264</v>
      </c>
      <c r="N232" t="s">
        <v>26</v>
      </c>
      <c r="O232">
        <v>561.33000000000004</v>
      </c>
      <c r="P232">
        <v>167.94</v>
      </c>
      <c r="Q232" s="5">
        <f>+$P232/$P269</f>
        <v>9.3011560815293888E-3</v>
      </c>
      <c r="R232" s="5">
        <f t="shared" si="22"/>
        <v>4.5776569770855042</v>
      </c>
      <c r="S232" s="5">
        <f t="shared" si="23"/>
        <v>0.1305882313846726</v>
      </c>
      <c r="T232" s="5">
        <f t="shared" si="24"/>
        <v>163.23175479152982</v>
      </c>
      <c r="U232" s="5">
        <f t="shared" si="25"/>
        <v>0.23252890203823473</v>
      </c>
      <c r="V232" s="5">
        <f t="shared" si="21"/>
        <v>162.99922588949158</v>
      </c>
    </row>
    <row r="233" spans="2:22">
      <c r="B233" s="63" t="s">
        <v>794</v>
      </c>
      <c r="C233" s="8" t="s">
        <v>795</v>
      </c>
      <c r="D233" s="9" t="s">
        <v>30</v>
      </c>
      <c r="H233" t="s">
        <v>502</v>
      </c>
      <c r="I233" t="s">
        <v>632</v>
      </c>
      <c r="J233" t="s">
        <v>744</v>
      </c>
      <c r="K233" t="s">
        <v>552</v>
      </c>
      <c r="L233" s="23">
        <v>45259</v>
      </c>
      <c r="M233" s="23">
        <v>45266</v>
      </c>
      <c r="N233" t="s">
        <v>28</v>
      </c>
      <c r="O233">
        <v>292.68</v>
      </c>
      <c r="P233">
        <v>196.59</v>
      </c>
      <c r="Q233" s="5">
        <f>+$P233/$P269</f>
        <v>1.088790207257272E-2</v>
      </c>
      <c r="R233" s="5">
        <f t="shared" si="22"/>
        <v>5.3585898840373902</v>
      </c>
      <c r="S233" s="5">
        <f t="shared" si="23"/>
        <v>0.15286614509892099</v>
      </c>
      <c r="T233" s="5">
        <f t="shared" si="24"/>
        <v>191.07854397086368</v>
      </c>
      <c r="U233" s="5">
        <f t="shared" si="25"/>
        <v>0.27219755181431798</v>
      </c>
      <c r="V233" s="5">
        <f t="shared" si="21"/>
        <v>190.80634641904936</v>
      </c>
    </row>
    <row r="234" spans="2:22">
      <c r="B234" s="63" t="s">
        <v>794</v>
      </c>
      <c r="C234" s="8" t="s">
        <v>795</v>
      </c>
      <c r="D234" s="9" t="s">
        <v>30</v>
      </c>
      <c r="H234" t="s">
        <v>502</v>
      </c>
      <c r="I234" t="s">
        <v>312</v>
      </c>
      <c r="J234" t="s">
        <v>745</v>
      </c>
      <c r="K234" t="s">
        <v>552</v>
      </c>
      <c r="L234" s="23">
        <v>45259</v>
      </c>
      <c r="M234" s="23">
        <v>45266</v>
      </c>
      <c r="N234" t="s">
        <v>28</v>
      </c>
      <c r="O234">
        <v>292.70999999999998</v>
      </c>
      <c r="P234">
        <v>196.61</v>
      </c>
      <c r="Q234" s="5">
        <f>+$P234/$P269</f>
        <v>1.0889009748657218E-2</v>
      </c>
      <c r="R234" s="5">
        <f t="shared" si="22"/>
        <v>5.3591350378991365</v>
      </c>
      <c r="S234" s="5">
        <f t="shared" si="23"/>
        <v>0.15288169687114733</v>
      </c>
      <c r="T234" s="5">
        <f t="shared" si="24"/>
        <v>191.09798326522974</v>
      </c>
      <c r="U234" s="5">
        <f t="shared" si="25"/>
        <v>0.27222524371643042</v>
      </c>
      <c r="V234" s="5">
        <f t="shared" si="21"/>
        <v>190.82575802151331</v>
      </c>
    </row>
    <row r="235" spans="2:22">
      <c r="B235" s="63" t="s">
        <v>794</v>
      </c>
      <c r="C235" s="8" t="s">
        <v>795</v>
      </c>
      <c r="D235" s="9" t="s">
        <v>30</v>
      </c>
      <c r="H235" t="s">
        <v>503</v>
      </c>
      <c r="I235" t="s">
        <v>633</v>
      </c>
      <c r="J235" t="s">
        <v>746</v>
      </c>
      <c r="K235" t="s">
        <v>553</v>
      </c>
      <c r="L235" s="23">
        <v>45263</v>
      </c>
      <c r="M235" s="23">
        <v>45267</v>
      </c>
      <c r="N235" t="s">
        <v>28</v>
      </c>
      <c r="O235">
        <v>127.43</v>
      </c>
      <c r="P235">
        <v>48.92</v>
      </c>
      <c r="Q235" s="5">
        <f>+$P235/$P269</f>
        <v>2.7093757026820159E-3</v>
      </c>
      <c r="R235" s="5">
        <f t="shared" si="22"/>
        <v>1.333446345831981</v>
      </c>
      <c r="S235" s="5">
        <f t="shared" si="23"/>
        <v>3.8039634865655501E-2</v>
      </c>
      <c r="T235" s="5">
        <f t="shared" si="24"/>
        <v>47.548514019302367</v>
      </c>
      <c r="U235" s="5">
        <f t="shared" si="25"/>
        <v>6.7734392567050397E-2</v>
      </c>
      <c r="V235" s="5">
        <f t="shared" si="21"/>
        <v>47.48077962673532</v>
      </c>
    </row>
    <row r="236" spans="2:22">
      <c r="B236" s="63" t="s">
        <v>794</v>
      </c>
      <c r="C236" s="8" t="s">
        <v>795</v>
      </c>
      <c r="D236" s="9" t="s">
        <v>30</v>
      </c>
      <c r="H236" t="s">
        <v>504</v>
      </c>
      <c r="I236" t="s">
        <v>634</v>
      </c>
      <c r="J236" t="s">
        <v>747</v>
      </c>
      <c r="K236" t="s">
        <v>554</v>
      </c>
      <c r="L236" s="23">
        <v>45266</v>
      </c>
      <c r="M236" s="23">
        <v>45268</v>
      </c>
      <c r="N236" t="s">
        <v>790</v>
      </c>
      <c r="O236">
        <v>48</v>
      </c>
      <c r="P236">
        <v>23.15</v>
      </c>
      <c r="Q236" s="5">
        <f>+$P236/$P269</f>
        <v>1.2821350678063911E-3</v>
      </c>
      <c r="R236" s="5">
        <f t="shared" si="22"/>
        <v>0.63101559497159354</v>
      </c>
      <c r="S236" s="5">
        <f t="shared" si="23"/>
        <v>1.8001176352001731E-2</v>
      </c>
      <c r="T236" s="5">
        <f t="shared" si="24"/>
        <v>22.500983228676404</v>
      </c>
      <c r="U236" s="5">
        <f t="shared" si="25"/>
        <v>3.2053376695159778E-2</v>
      </c>
      <c r="V236" s="5">
        <f t="shared" si="21"/>
        <v>22.468929851981244</v>
      </c>
    </row>
    <row r="237" spans="2:22">
      <c r="B237" s="63" t="s">
        <v>794</v>
      </c>
      <c r="C237" s="8" t="s">
        <v>795</v>
      </c>
      <c r="D237" s="9" t="s">
        <v>30</v>
      </c>
      <c r="H237" t="s">
        <v>504</v>
      </c>
      <c r="I237" t="s">
        <v>635</v>
      </c>
      <c r="J237" t="s">
        <v>748</v>
      </c>
      <c r="K237" t="s">
        <v>554</v>
      </c>
      <c r="L237" s="23">
        <v>45266</v>
      </c>
      <c r="M237" s="23">
        <v>45268</v>
      </c>
      <c r="N237" t="s">
        <v>790</v>
      </c>
      <c r="O237">
        <v>48</v>
      </c>
      <c r="P237">
        <v>23.15</v>
      </c>
      <c r="Q237" s="5">
        <f>+$P237/$P269</f>
        <v>1.2821350678063911E-3</v>
      </c>
      <c r="R237" s="5">
        <f t="shared" si="22"/>
        <v>0.63101559497159354</v>
      </c>
      <c r="S237" s="5">
        <f t="shared" si="23"/>
        <v>1.8001176352001731E-2</v>
      </c>
      <c r="T237" s="5">
        <f t="shared" si="24"/>
        <v>22.500983228676404</v>
      </c>
      <c r="U237" s="5">
        <f t="shared" si="25"/>
        <v>3.2053376695159778E-2</v>
      </c>
      <c r="V237" s="5">
        <f t="shared" si="21"/>
        <v>22.468929851981244</v>
      </c>
    </row>
    <row r="238" spans="2:22">
      <c r="B238" s="63" t="s">
        <v>794</v>
      </c>
      <c r="C238" s="8" t="s">
        <v>795</v>
      </c>
      <c r="D238" s="9" t="s">
        <v>30</v>
      </c>
      <c r="H238" t="s">
        <v>505</v>
      </c>
      <c r="I238" t="s">
        <v>636</v>
      </c>
      <c r="J238" t="s">
        <v>749</v>
      </c>
      <c r="K238" t="s">
        <v>66</v>
      </c>
      <c r="L238" s="23">
        <v>45264</v>
      </c>
      <c r="M238" s="23">
        <v>45268</v>
      </c>
      <c r="N238" t="s">
        <v>28</v>
      </c>
      <c r="O238">
        <v>317.89999999999998</v>
      </c>
      <c r="P238">
        <v>122.03</v>
      </c>
      <c r="Q238" s="5">
        <f>+$P238/$P269</f>
        <v>6.7584856295643163E-3</v>
      </c>
      <c r="R238" s="5">
        <f t="shared" si="22"/>
        <v>3.3262562874463741</v>
      </c>
      <c r="S238" s="5">
        <f t="shared" si="23"/>
        <v>9.4889138239083001E-2</v>
      </c>
      <c r="T238" s="5">
        <f t="shared" si="24"/>
        <v>118.60885457431455</v>
      </c>
      <c r="U238" s="5">
        <f t="shared" si="25"/>
        <v>0.1689621407391079</v>
      </c>
      <c r="V238" s="5">
        <f t="shared" si="21"/>
        <v>118.43989243357544</v>
      </c>
    </row>
    <row r="239" spans="2:22">
      <c r="B239" s="63" t="s">
        <v>794</v>
      </c>
      <c r="C239" s="8" t="s">
        <v>795</v>
      </c>
      <c r="D239" s="9" t="s">
        <v>30</v>
      </c>
      <c r="H239" t="s">
        <v>479</v>
      </c>
      <c r="I239" t="s">
        <v>637</v>
      </c>
      <c r="J239" t="s">
        <v>750</v>
      </c>
      <c r="K239" t="s">
        <v>539</v>
      </c>
      <c r="L239" s="23">
        <v>45263</v>
      </c>
      <c r="M239" s="23">
        <v>45269</v>
      </c>
      <c r="N239" t="s">
        <v>28</v>
      </c>
      <c r="O239">
        <v>156.55000000000001</v>
      </c>
      <c r="P239">
        <v>90.14</v>
      </c>
      <c r="Q239" s="5">
        <f>+$P239/$P269</f>
        <v>4.9922961128323158E-3</v>
      </c>
      <c r="R239" s="5">
        <f t="shared" si="22"/>
        <v>2.4570084548915525</v>
      </c>
      <c r="S239" s="5">
        <f t="shared" si="23"/>
        <v>7.0091837424165707E-2</v>
      </c>
      <c r="T239" s="5">
        <f t="shared" si="24"/>
        <v>87.612899707684278</v>
      </c>
      <c r="U239" s="5">
        <f t="shared" si="25"/>
        <v>0.12480740282080789</v>
      </c>
      <c r="V239" s="5">
        <f t="shared" si="21"/>
        <v>87.488092304863471</v>
      </c>
    </row>
    <row r="240" spans="2:22">
      <c r="B240" s="63" t="s">
        <v>794</v>
      </c>
      <c r="C240" s="8" t="s">
        <v>795</v>
      </c>
      <c r="D240" s="9" t="s">
        <v>30</v>
      </c>
      <c r="H240" t="s">
        <v>506</v>
      </c>
      <c r="I240" t="s">
        <v>638</v>
      </c>
      <c r="J240" t="s">
        <v>751</v>
      </c>
      <c r="K240" t="s">
        <v>555</v>
      </c>
      <c r="L240" s="23">
        <v>45266</v>
      </c>
      <c r="M240" s="23">
        <v>45270</v>
      </c>
      <c r="N240" t="s">
        <v>28</v>
      </c>
      <c r="O240">
        <v>380</v>
      </c>
      <c r="P240">
        <v>116.67</v>
      </c>
      <c r="Q240" s="5">
        <f>+$P240/$P269</f>
        <v>6.4616284389188627E-3</v>
      </c>
      <c r="R240" s="5">
        <f t="shared" si="22"/>
        <v>3.1801550524983075</v>
      </c>
      <c r="S240" s="5">
        <f t="shared" si="23"/>
        <v>9.0721263282420833E-2</v>
      </c>
      <c r="T240" s="5">
        <f t="shared" si="24"/>
        <v>113.39912368421928</v>
      </c>
      <c r="U240" s="5">
        <f t="shared" si="25"/>
        <v>0.16154071097297157</v>
      </c>
      <c r="V240" s="5">
        <f t="shared" si="21"/>
        <v>113.2375829732463</v>
      </c>
    </row>
    <row r="241" spans="2:22">
      <c r="B241" s="63" t="s">
        <v>794</v>
      </c>
      <c r="C241" s="8" t="s">
        <v>795</v>
      </c>
      <c r="D241" s="9" t="s">
        <v>30</v>
      </c>
      <c r="H241" t="s">
        <v>495</v>
      </c>
      <c r="I241" t="s">
        <v>639</v>
      </c>
      <c r="J241" t="s">
        <v>752</v>
      </c>
      <c r="K241" t="s">
        <v>55</v>
      </c>
      <c r="L241" s="23">
        <v>45265</v>
      </c>
      <c r="M241" s="23">
        <v>45271</v>
      </c>
      <c r="N241" t="s">
        <v>28</v>
      </c>
      <c r="O241">
        <v>510.89</v>
      </c>
      <c r="P241">
        <v>294.14999999999998</v>
      </c>
      <c r="Q241" s="5">
        <f>+$P241/$P269</f>
        <v>1.6291146012753777E-2</v>
      </c>
      <c r="R241" s="5">
        <f t="shared" si="22"/>
        <v>8.0178504216368989</v>
      </c>
      <c r="S241" s="5">
        <f t="shared" si="23"/>
        <v>0.22872769001906301</v>
      </c>
      <c r="T241" s="5">
        <f t="shared" si="24"/>
        <v>285.90342188834398</v>
      </c>
      <c r="U241" s="5">
        <f t="shared" si="25"/>
        <v>0.40727865031884442</v>
      </c>
      <c r="V241" s="5">
        <f t="shared" si="21"/>
        <v>285.49614323802513</v>
      </c>
    </row>
    <row r="242" spans="2:22">
      <c r="B242" s="63" t="s">
        <v>794</v>
      </c>
      <c r="C242" s="8" t="s">
        <v>795</v>
      </c>
      <c r="D242" s="9" t="s">
        <v>30</v>
      </c>
      <c r="H242" t="s">
        <v>495</v>
      </c>
      <c r="I242" t="s">
        <v>640</v>
      </c>
      <c r="J242" t="s">
        <v>753</v>
      </c>
      <c r="K242" t="s">
        <v>55</v>
      </c>
      <c r="L242" s="23">
        <v>45265</v>
      </c>
      <c r="M242" s="23">
        <v>45271</v>
      </c>
      <c r="N242" t="s">
        <v>28</v>
      </c>
      <c r="O242">
        <v>489.05</v>
      </c>
      <c r="P242">
        <v>281.57</v>
      </c>
      <c r="Q242" s="5">
        <f>+$P242/$P269</f>
        <v>1.5594417755604561E-2</v>
      </c>
      <c r="R242" s="5">
        <f t="shared" si="22"/>
        <v>7.6749486425983413</v>
      </c>
      <c r="S242" s="5">
        <f t="shared" si="23"/>
        <v>0.21894562528868802</v>
      </c>
      <c r="T242" s="5">
        <f t="shared" si="24"/>
        <v>273.67610573211294</v>
      </c>
      <c r="U242" s="5">
        <f t="shared" si="25"/>
        <v>0.38986044389011404</v>
      </c>
      <c r="V242" s="5">
        <f t="shared" si="21"/>
        <v>273.28624528822286</v>
      </c>
    </row>
    <row r="243" spans="2:22">
      <c r="B243" s="63" t="s">
        <v>794</v>
      </c>
      <c r="C243" s="8" t="s">
        <v>795</v>
      </c>
      <c r="D243" s="9" t="s">
        <v>30</v>
      </c>
      <c r="H243" s="62" t="s">
        <v>507</v>
      </c>
      <c r="I243" s="62" t="s">
        <v>641</v>
      </c>
      <c r="J243" s="62" t="s">
        <v>754</v>
      </c>
      <c r="K243" s="62" t="s">
        <v>556</v>
      </c>
      <c r="L243" s="81">
        <v>45268</v>
      </c>
      <c r="M243" s="81">
        <v>45272</v>
      </c>
      <c r="N243" s="62" t="s">
        <v>26</v>
      </c>
      <c r="O243" s="62">
        <v>530.5</v>
      </c>
      <c r="P243" s="62">
        <v>209.92</v>
      </c>
      <c r="Q243" s="5">
        <f>+$P243/$P269</f>
        <v>1.1626168182890612E-2</v>
      </c>
      <c r="R243" s="5">
        <f t="shared" si="22"/>
        <v>5.7219349328914433</v>
      </c>
      <c r="S243" s="5">
        <f t="shared" si="23"/>
        <v>0.16323140128778418</v>
      </c>
      <c r="T243" s="5">
        <f t="shared" si="24"/>
        <v>204.03483366582074</v>
      </c>
      <c r="U243" s="5">
        <f t="shared" si="25"/>
        <v>0.29065420457226532</v>
      </c>
      <c r="V243" s="5">
        <f t="shared" si="21"/>
        <v>203.74417946124848</v>
      </c>
    </row>
    <row r="244" spans="2:22">
      <c r="B244" s="63" t="s">
        <v>794</v>
      </c>
      <c r="C244" s="8" t="s">
        <v>795</v>
      </c>
      <c r="D244" s="9" t="s">
        <v>30</v>
      </c>
      <c r="H244" t="s">
        <v>508</v>
      </c>
      <c r="I244" t="s">
        <v>642</v>
      </c>
      <c r="J244" t="s">
        <v>755</v>
      </c>
      <c r="K244" t="s">
        <v>557</v>
      </c>
      <c r="L244" s="23">
        <v>45271</v>
      </c>
      <c r="M244" s="23">
        <v>45272</v>
      </c>
      <c r="N244" t="s">
        <v>28</v>
      </c>
      <c r="O244">
        <v>399</v>
      </c>
      <c r="P244">
        <v>30.63</v>
      </c>
      <c r="Q244" s="5">
        <f>+$P244/$P269</f>
        <v>1.6964059234086291E-3</v>
      </c>
      <c r="R244" s="5">
        <f t="shared" si="22"/>
        <v>0.83490313926479098</v>
      </c>
      <c r="S244" s="5">
        <f t="shared" si="23"/>
        <v>2.3817539164657151E-2</v>
      </c>
      <c r="T244" s="5">
        <f t="shared" si="24"/>
        <v>29.77127932157055</v>
      </c>
      <c r="U244" s="5">
        <f t="shared" si="25"/>
        <v>4.2410148085215725E-2</v>
      </c>
      <c r="V244" s="5">
        <f t="shared" si="21"/>
        <v>29.728869173485332</v>
      </c>
    </row>
    <row r="245" spans="2:22">
      <c r="B245" s="63" t="s">
        <v>794</v>
      </c>
      <c r="C245" s="8" t="s">
        <v>795</v>
      </c>
      <c r="D245" s="9" t="s">
        <v>30</v>
      </c>
      <c r="H245" t="s">
        <v>509</v>
      </c>
      <c r="I245" t="s">
        <v>643</v>
      </c>
      <c r="J245" t="s">
        <v>756</v>
      </c>
      <c r="K245" t="s">
        <v>558</v>
      </c>
      <c r="L245" s="23">
        <v>45269</v>
      </c>
      <c r="M245" s="23">
        <v>45273</v>
      </c>
      <c r="N245" t="s">
        <v>28</v>
      </c>
      <c r="O245">
        <v>309.39999999999998</v>
      </c>
      <c r="P245">
        <v>94.99</v>
      </c>
      <c r="Q245" s="5">
        <f>+$P245/$P269</f>
        <v>5.2609075633230709E-3</v>
      </c>
      <c r="R245" s="5">
        <f t="shared" si="22"/>
        <v>2.5892082663650826</v>
      </c>
      <c r="S245" s="5">
        <f t="shared" si="23"/>
        <v>7.3863142189055916E-2</v>
      </c>
      <c r="T245" s="5">
        <f t="shared" si="24"/>
        <v>92.326928591445864</v>
      </c>
      <c r="U245" s="5">
        <f t="shared" si="25"/>
        <v>0.13152268908307677</v>
      </c>
      <c r="V245" s="5">
        <f t="shared" si="21"/>
        <v>92.195405902362793</v>
      </c>
    </row>
    <row r="246" spans="2:22">
      <c r="B246" s="63" t="s">
        <v>794</v>
      </c>
      <c r="C246" s="8" t="s">
        <v>795</v>
      </c>
      <c r="D246" s="9" t="s">
        <v>30</v>
      </c>
      <c r="H246" t="s">
        <v>510</v>
      </c>
      <c r="I246" t="s">
        <v>644</v>
      </c>
      <c r="J246" t="s">
        <v>757</v>
      </c>
      <c r="K246" t="s">
        <v>55</v>
      </c>
      <c r="L246" s="23">
        <v>45272</v>
      </c>
      <c r="M246" s="23">
        <v>45274</v>
      </c>
      <c r="N246" t="s">
        <v>28</v>
      </c>
      <c r="O246">
        <v>530.5</v>
      </c>
      <c r="P246">
        <v>101.86</v>
      </c>
      <c r="Q246" s="5">
        <f>+$P246/$P269</f>
        <v>5.6413942983481215E-3</v>
      </c>
      <c r="R246" s="5">
        <f t="shared" si="22"/>
        <v>2.7764686178750115</v>
      </c>
      <c r="S246" s="5">
        <f t="shared" si="23"/>
        <v>7.9205175948807618E-2</v>
      </c>
      <c r="T246" s="5">
        <f t="shared" si="24"/>
        <v>99.004326206176174</v>
      </c>
      <c r="U246" s="5">
        <f t="shared" si="25"/>
        <v>0.14103485745870303</v>
      </c>
      <c r="V246" s="5">
        <f t="shared" si="21"/>
        <v>98.863291348717468</v>
      </c>
    </row>
    <row r="247" spans="2:22">
      <c r="B247" s="63" t="s">
        <v>794</v>
      </c>
      <c r="C247" s="8" t="s">
        <v>795</v>
      </c>
      <c r="D247" s="9" t="s">
        <v>30</v>
      </c>
      <c r="H247" t="s">
        <v>511</v>
      </c>
      <c r="I247" t="s">
        <v>642</v>
      </c>
      <c r="J247" t="s">
        <v>758</v>
      </c>
      <c r="K247" t="s">
        <v>87</v>
      </c>
      <c r="L247" s="23">
        <v>45273</v>
      </c>
      <c r="M247" s="23">
        <v>45274</v>
      </c>
      <c r="N247" t="s">
        <v>791</v>
      </c>
      <c r="O247">
        <v>6054.74</v>
      </c>
      <c r="P247">
        <v>32.5</v>
      </c>
      <c r="Q247" s="5">
        <f>+$P247/$P269</f>
        <v>1.7999736373091886E-3</v>
      </c>
      <c r="R247" s="5">
        <f t="shared" si="22"/>
        <v>0.88587502533809026</v>
      </c>
      <c r="S247" s="5">
        <f t="shared" si="23"/>
        <v>2.5271629867821006E-2</v>
      </c>
      <c r="T247" s="5">
        <f t="shared" si="24"/>
        <v>31.588853344794089</v>
      </c>
      <c r="U247" s="5">
        <f t="shared" si="25"/>
        <v>4.4999340932729712E-2</v>
      </c>
      <c r="V247" s="5">
        <f t="shared" si="21"/>
        <v>31.543854003861359</v>
      </c>
    </row>
    <row r="248" spans="2:22">
      <c r="B248" s="63" t="s">
        <v>794</v>
      </c>
      <c r="C248" s="8" t="s">
        <v>795</v>
      </c>
      <c r="D248" s="9" t="s">
        <v>30</v>
      </c>
      <c r="H248" t="s">
        <v>510</v>
      </c>
      <c r="I248" t="s">
        <v>645</v>
      </c>
      <c r="J248" t="s">
        <v>759</v>
      </c>
      <c r="K248" t="s">
        <v>55</v>
      </c>
      <c r="L248" s="23">
        <v>45273</v>
      </c>
      <c r="M248" s="23">
        <v>45275</v>
      </c>
      <c r="N248" t="s">
        <v>28</v>
      </c>
      <c r="O248">
        <v>580.5</v>
      </c>
      <c r="P248">
        <v>111.46</v>
      </c>
      <c r="Q248" s="5">
        <f>+$P248/$P269</f>
        <v>6.1730788189071429E-3</v>
      </c>
      <c r="R248" s="5">
        <f t="shared" si="22"/>
        <v>3.0381424715133396</v>
      </c>
      <c r="S248" s="5">
        <f t="shared" si="23"/>
        <v>8.6670026617456278E-2</v>
      </c>
      <c r="T248" s="5">
        <f t="shared" si="24"/>
        <v>108.3351875018692</v>
      </c>
      <c r="U248" s="5">
        <f t="shared" si="25"/>
        <v>0.15432697047267857</v>
      </c>
      <c r="V248" s="5">
        <f t="shared" si="21"/>
        <v>108.18086053139652</v>
      </c>
    </row>
    <row r="249" spans="2:22">
      <c r="B249" s="63" t="s">
        <v>794</v>
      </c>
      <c r="C249" s="8" t="s">
        <v>795</v>
      </c>
      <c r="D249" s="9" t="s">
        <v>30</v>
      </c>
      <c r="H249" t="s">
        <v>510</v>
      </c>
      <c r="I249" t="s">
        <v>646</v>
      </c>
      <c r="J249" t="s">
        <v>760</v>
      </c>
      <c r="K249" t="s">
        <v>55</v>
      </c>
      <c r="L249" s="23">
        <v>45272</v>
      </c>
      <c r="M249" s="23">
        <v>45276</v>
      </c>
      <c r="N249" t="s">
        <v>28</v>
      </c>
      <c r="O249">
        <v>424.75</v>
      </c>
      <c r="P249">
        <v>163.1</v>
      </c>
      <c r="Q249" s="5">
        <f>+$P249/$P269</f>
        <v>9.0330984690808816E-3</v>
      </c>
      <c r="R249" s="5">
        <f t="shared" si="22"/>
        <v>4.4457297425428468</v>
      </c>
      <c r="S249" s="5">
        <f t="shared" si="23"/>
        <v>0.12682470250589556</v>
      </c>
      <c r="T249" s="5">
        <f t="shared" si="24"/>
        <v>158.52744555495124</v>
      </c>
      <c r="U249" s="5">
        <f t="shared" si="25"/>
        <v>0.22582746172702203</v>
      </c>
      <c r="V249" s="5">
        <f t="shared" si="21"/>
        <v>158.30161809322422</v>
      </c>
    </row>
    <row r="250" spans="2:22">
      <c r="B250" s="63" t="s">
        <v>794</v>
      </c>
      <c r="C250" s="8" t="s">
        <v>795</v>
      </c>
      <c r="D250" s="9" t="s">
        <v>30</v>
      </c>
      <c r="H250" s="62" t="s">
        <v>512</v>
      </c>
      <c r="I250" s="62" t="s">
        <v>641</v>
      </c>
      <c r="J250" s="62" t="s">
        <v>761</v>
      </c>
      <c r="K250" s="62" t="s">
        <v>559</v>
      </c>
      <c r="L250" s="81">
        <v>45272</v>
      </c>
      <c r="M250" s="81">
        <v>45277</v>
      </c>
      <c r="N250" s="62" t="s">
        <v>26</v>
      </c>
      <c r="O250" s="62">
        <v>432</v>
      </c>
      <c r="P250" s="62">
        <v>214.99</v>
      </c>
      <c r="Q250" s="5">
        <f>+$P250/$P269</f>
        <v>1.1906964070310845E-2</v>
      </c>
      <c r="R250" s="5">
        <f t="shared" si="22"/>
        <v>5.8601314368441857</v>
      </c>
      <c r="S250" s="5">
        <f t="shared" si="23"/>
        <v>0.16717377554716426</v>
      </c>
      <c r="T250" s="5">
        <f t="shared" si="24"/>
        <v>208.96269478760865</v>
      </c>
      <c r="U250" s="5">
        <f t="shared" si="25"/>
        <v>0.29767410175777109</v>
      </c>
      <c r="V250" s="5">
        <f t="shared" si="21"/>
        <v>208.66502068585089</v>
      </c>
    </row>
    <row r="251" spans="2:22">
      <c r="B251" s="63" t="s">
        <v>794</v>
      </c>
      <c r="C251" s="8" t="s">
        <v>795</v>
      </c>
      <c r="D251" s="9" t="s">
        <v>30</v>
      </c>
      <c r="H251" t="s">
        <v>513</v>
      </c>
      <c r="I251" t="s">
        <v>629</v>
      </c>
      <c r="J251" t="s">
        <v>762</v>
      </c>
      <c r="K251" t="s">
        <v>560</v>
      </c>
      <c r="L251" s="23">
        <v>45273</v>
      </c>
      <c r="M251" s="23">
        <v>45277</v>
      </c>
      <c r="N251" t="s">
        <v>791</v>
      </c>
      <c r="O251">
        <v>31903.7</v>
      </c>
      <c r="P251">
        <v>669.95</v>
      </c>
      <c r="Q251" s="5">
        <f>+$P251/$P269</f>
        <v>3.7104379640470489E-2</v>
      </c>
      <c r="R251" s="5">
        <f t="shared" si="22"/>
        <v>18.261291483853956</v>
      </c>
      <c r="S251" s="5">
        <f t="shared" si="23"/>
        <v>0.52094549015220559</v>
      </c>
      <c r="T251" s="5">
        <f t="shared" si="24"/>
        <v>651.16776302599385</v>
      </c>
      <c r="U251" s="5">
        <f t="shared" si="25"/>
        <v>0.92760949101176227</v>
      </c>
      <c r="V251" s="5">
        <f t="shared" si="21"/>
        <v>650.24015353498214</v>
      </c>
    </row>
    <row r="252" spans="2:22">
      <c r="B252" s="63" t="s">
        <v>794</v>
      </c>
      <c r="C252" s="8" t="s">
        <v>795</v>
      </c>
      <c r="D252" s="9" t="s">
        <v>30</v>
      </c>
      <c r="H252" t="s">
        <v>514</v>
      </c>
      <c r="I252" t="s">
        <v>647</v>
      </c>
      <c r="J252" t="s">
        <v>763</v>
      </c>
      <c r="K252" t="s">
        <v>65</v>
      </c>
      <c r="L252" s="23">
        <v>45274</v>
      </c>
      <c r="M252" s="23">
        <v>45279</v>
      </c>
      <c r="N252" t="s">
        <v>28</v>
      </c>
      <c r="O252">
        <v>142.80000000000001</v>
      </c>
      <c r="P252">
        <v>54.8</v>
      </c>
      <c r="Q252" s="5">
        <f>+$P252/$P269</f>
        <v>3.0350324715244163E-3</v>
      </c>
      <c r="R252" s="5">
        <f t="shared" si="22"/>
        <v>1.4937215811854567</v>
      </c>
      <c r="S252" s="5">
        <f t="shared" si="23"/>
        <v>4.2611855900202805E-2</v>
      </c>
      <c r="T252" s="5">
        <f t="shared" si="24"/>
        <v>53.263666562914338</v>
      </c>
      <c r="U252" s="5">
        <f t="shared" si="25"/>
        <v>7.5875811788110412E-2</v>
      </c>
      <c r="V252" s="5">
        <f t="shared" si="21"/>
        <v>53.187790751126229</v>
      </c>
    </row>
    <row r="253" spans="2:22">
      <c r="B253" s="63" t="s">
        <v>794</v>
      </c>
      <c r="C253" s="8" t="s">
        <v>795</v>
      </c>
      <c r="D253" s="9" t="s">
        <v>30</v>
      </c>
      <c r="H253" t="s">
        <v>257</v>
      </c>
      <c r="I253" t="s">
        <v>648</v>
      </c>
      <c r="J253" t="s">
        <v>764</v>
      </c>
      <c r="K253" t="s">
        <v>94</v>
      </c>
      <c r="L253" s="23">
        <v>45276</v>
      </c>
      <c r="M253" s="23">
        <v>45280</v>
      </c>
      <c r="N253" t="s">
        <v>28</v>
      </c>
      <c r="O253">
        <v>290.27999999999997</v>
      </c>
      <c r="P253">
        <v>89.14</v>
      </c>
      <c r="Q253" s="5">
        <f>+$P253/$P269</f>
        <v>4.9369123086074173E-3</v>
      </c>
      <c r="R253" s="5">
        <f t="shared" si="22"/>
        <v>2.4297507618042267</v>
      </c>
      <c r="S253" s="5">
        <f t="shared" si="23"/>
        <v>6.9314248812848131E-2</v>
      </c>
      <c r="T253" s="5">
        <f t="shared" si="24"/>
        <v>86.640934989382927</v>
      </c>
      <c r="U253" s="5">
        <f t="shared" si="25"/>
        <v>0.12342280771518543</v>
      </c>
      <c r="V253" s="5">
        <f t="shared" si="21"/>
        <v>86.51751218166774</v>
      </c>
    </row>
    <row r="254" spans="2:22">
      <c r="B254" s="63" t="s">
        <v>794</v>
      </c>
      <c r="C254" s="8" t="s">
        <v>795</v>
      </c>
      <c r="D254" s="9" t="s">
        <v>30</v>
      </c>
      <c r="H254" t="s">
        <v>515</v>
      </c>
      <c r="I254" t="s">
        <v>649</v>
      </c>
      <c r="J254" t="s">
        <v>765</v>
      </c>
      <c r="K254" t="s">
        <v>561</v>
      </c>
      <c r="L254" s="23">
        <v>45278</v>
      </c>
      <c r="M254" s="23">
        <v>45282</v>
      </c>
      <c r="N254" t="s">
        <v>26</v>
      </c>
      <c r="O254">
        <v>75.94</v>
      </c>
      <c r="P254">
        <v>10.88</v>
      </c>
      <c r="Q254" s="5">
        <f>+$P254/$P269</f>
        <v>6.0257578996689154E-4</v>
      </c>
      <c r="R254" s="5">
        <f t="shared" si="22"/>
        <v>0.29656370079010536</v>
      </c>
      <c r="S254" s="5">
        <f t="shared" si="23"/>
        <v>8.4601640911351559E-3</v>
      </c>
      <c r="T254" s="5">
        <f t="shared" si="24"/>
        <v>10.57497613511876</v>
      </c>
      <c r="U254" s="5">
        <f t="shared" si="25"/>
        <v>1.5064394749172288E-2</v>
      </c>
      <c r="V254" s="5">
        <f t="shared" si="21"/>
        <v>10.559911740369587</v>
      </c>
    </row>
    <row r="255" spans="2:22">
      <c r="B255" s="63" t="s">
        <v>794</v>
      </c>
      <c r="C255" s="8" t="s">
        <v>795</v>
      </c>
      <c r="D255" s="9" t="s">
        <v>30</v>
      </c>
      <c r="H255" t="s">
        <v>515</v>
      </c>
      <c r="I255" t="s">
        <v>650</v>
      </c>
      <c r="J255" t="s">
        <v>766</v>
      </c>
      <c r="K255" t="s">
        <v>561</v>
      </c>
      <c r="L255" s="23">
        <v>45278</v>
      </c>
      <c r="M255" s="23">
        <v>45282</v>
      </c>
      <c r="N255" t="s">
        <v>26</v>
      </c>
      <c r="O255">
        <v>75.94</v>
      </c>
      <c r="P255">
        <v>10.88</v>
      </c>
      <c r="Q255" s="5">
        <f>+$P255/$P269</f>
        <v>6.0257578996689154E-4</v>
      </c>
      <c r="R255" s="5">
        <f t="shared" si="22"/>
        <v>0.29656370079010536</v>
      </c>
      <c r="S255" s="5">
        <f t="shared" si="23"/>
        <v>8.4601640911351559E-3</v>
      </c>
      <c r="T255" s="5">
        <f t="shared" si="24"/>
        <v>10.57497613511876</v>
      </c>
      <c r="U255" s="5">
        <f t="shared" si="25"/>
        <v>1.5064394749172288E-2</v>
      </c>
      <c r="V255" s="5">
        <f t="shared" si="21"/>
        <v>10.559911740369587</v>
      </c>
    </row>
    <row r="256" spans="2:22">
      <c r="B256" s="63" t="s">
        <v>794</v>
      </c>
      <c r="C256" s="8" t="s">
        <v>795</v>
      </c>
      <c r="D256" s="9" t="s">
        <v>30</v>
      </c>
      <c r="H256" t="s">
        <v>516</v>
      </c>
      <c r="I256" t="s">
        <v>651</v>
      </c>
      <c r="J256" t="s">
        <v>767</v>
      </c>
      <c r="K256" t="s">
        <v>562</v>
      </c>
      <c r="L256" s="23">
        <v>45281</v>
      </c>
      <c r="M256" s="23">
        <v>45283</v>
      </c>
      <c r="N256" t="s">
        <v>28</v>
      </c>
      <c r="O256">
        <v>319.5</v>
      </c>
      <c r="P256">
        <v>49.06</v>
      </c>
      <c r="Q256" s="5">
        <f>+$P256/$P269</f>
        <v>2.7171294352735013E-3</v>
      </c>
      <c r="R256" s="5">
        <f t="shared" si="22"/>
        <v>1.3372624228642065</v>
      </c>
      <c r="S256" s="5">
        <f t="shared" si="23"/>
        <v>3.8148497271239958E-2</v>
      </c>
      <c r="T256" s="5">
        <f t="shared" si="24"/>
        <v>47.684589079864558</v>
      </c>
      <c r="U256" s="5">
        <f t="shared" si="25"/>
        <v>6.7928235881837537E-2</v>
      </c>
      <c r="V256" s="5">
        <f t="shared" si="21"/>
        <v>47.616660843982721</v>
      </c>
    </row>
    <row r="257" spans="2:26">
      <c r="B257" s="63" t="s">
        <v>794</v>
      </c>
      <c r="C257" s="8" t="s">
        <v>795</v>
      </c>
      <c r="D257" s="9" t="s">
        <v>30</v>
      </c>
      <c r="H257" t="s">
        <v>516</v>
      </c>
      <c r="I257" t="s">
        <v>651</v>
      </c>
      <c r="J257" t="s">
        <v>768</v>
      </c>
      <c r="K257" t="s">
        <v>562</v>
      </c>
      <c r="L257" s="23">
        <v>45281</v>
      </c>
      <c r="M257" s="23">
        <v>45283</v>
      </c>
      <c r="N257" t="s">
        <v>28</v>
      </c>
      <c r="O257">
        <v>319.5</v>
      </c>
      <c r="P257">
        <v>49.06</v>
      </c>
      <c r="Q257" s="5">
        <f>+$P257/$P269</f>
        <v>2.7171294352735013E-3</v>
      </c>
      <c r="R257" s="5">
        <f t="shared" si="22"/>
        <v>1.3372624228642065</v>
      </c>
      <c r="S257" s="5">
        <f t="shared" si="23"/>
        <v>3.8148497271239958E-2</v>
      </c>
      <c r="T257" s="5">
        <f t="shared" si="24"/>
        <v>47.684589079864558</v>
      </c>
      <c r="U257" s="5">
        <f t="shared" si="25"/>
        <v>6.7928235881837537E-2</v>
      </c>
      <c r="V257" s="5">
        <f t="shared" si="21"/>
        <v>47.616660843982721</v>
      </c>
    </row>
    <row r="258" spans="2:26">
      <c r="B258" s="63" t="s">
        <v>794</v>
      </c>
      <c r="C258" s="8" t="s">
        <v>795</v>
      </c>
      <c r="D258" s="9" t="s">
        <v>30</v>
      </c>
      <c r="H258" t="s">
        <v>517</v>
      </c>
      <c r="I258" t="s">
        <v>652</v>
      </c>
      <c r="J258" t="s">
        <v>769</v>
      </c>
      <c r="K258" t="s">
        <v>563</v>
      </c>
      <c r="L258" s="23">
        <v>45283</v>
      </c>
      <c r="M258" s="23">
        <v>45284</v>
      </c>
      <c r="N258" t="s">
        <v>26</v>
      </c>
      <c r="O258">
        <v>381</v>
      </c>
      <c r="P258">
        <v>37.799999999999997</v>
      </c>
      <c r="Q258" s="5">
        <f>+$P258/$P269</f>
        <v>2.0935077997011483E-3</v>
      </c>
      <c r="R258" s="5">
        <f t="shared" si="22"/>
        <v>1.0303407987009172</v>
      </c>
      <c r="S258" s="5">
        <f t="shared" si="23"/>
        <v>2.939284950780412E-2</v>
      </c>
      <c r="T258" s="5">
        <f t="shared" si="24"/>
        <v>36.740266351791277</v>
      </c>
      <c r="U258" s="5">
        <f t="shared" si="25"/>
        <v>5.2337694992528709E-2</v>
      </c>
      <c r="V258" s="5">
        <f t="shared" si="21"/>
        <v>36.687928656798746</v>
      </c>
    </row>
    <row r="259" spans="2:26">
      <c r="B259" s="63" t="s">
        <v>794</v>
      </c>
      <c r="C259" s="8" t="s">
        <v>795</v>
      </c>
      <c r="D259" s="9" t="s">
        <v>30</v>
      </c>
      <c r="H259" t="s">
        <v>517</v>
      </c>
      <c r="I259" t="s">
        <v>653</v>
      </c>
      <c r="J259" t="s">
        <v>770</v>
      </c>
      <c r="K259" t="s">
        <v>563</v>
      </c>
      <c r="L259" s="23">
        <v>45283</v>
      </c>
      <c r="M259" s="23">
        <v>45284</v>
      </c>
      <c r="N259" t="s">
        <v>26</v>
      </c>
      <c r="O259">
        <v>301</v>
      </c>
      <c r="P259">
        <v>29.87</v>
      </c>
      <c r="Q259" s="5">
        <f>+$P259/$P269</f>
        <v>1.6543142321977066E-3</v>
      </c>
      <c r="R259" s="5">
        <f t="shared" si="22"/>
        <v>0.81418729251842337</v>
      </c>
      <c r="S259" s="5">
        <f t="shared" si="23"/>
        <v>2.3226571820055799E-2</v>
      </c>
      <c r="T259" s="5">
        <f t="shared" si="24"/>
        <v>29.032586135661521</v>
      </c>
      <c r="U259" s="5">
        <f t="shared" si="25"/>
        <v>4.1357855804942667E-2</v>
      </c>
      <c r="V259" s="5">
        <f t="shared" si="21"/>
        <v>28.991228279856578</v>
      </c>
    </row>
    <row r="260" spans="2:26">
      <c r="B260" s="63" t="s">
        <v>794</v>
      </c>
      <c r="C260" s="8" t="s">
        <v>795</v>
      </c>
      <c r="D260" s="9" t="s">
        <v>30</v>
      </c>
      <c r="H260" t="s">
        <v>518</v>
      </c>
      <c r="I260" t="s">
        <v>654</v>
      </c>
      <c r="J260" t="s">
        <v>771</v>
      </c>
      <c r="K260" t="s">
        <v>564</v>
      </c>
      <c r="L260" s="23">
        <v>45281</v>
      </c>
      <c r="M260" s="23">
        <v>45284</v>
      </c>
      <c r="N260" t="s">
        <v>29</v>
      </c>
      <c r="O260">
        <v>132.5</v>
      </c>
      <c r="P260">
        <v>6.14</v>
      </c>
      <c r="Q260" s="5">
        <f>+$P260/$P269</f>
        <v>3.4005655794087437E-4</v>
      </c>
      <c r="R260" s="5">
        <f t="shared" si="22"/>
        <v>0.16736223555618074</v>
      </c>
      <c r="S260" s="5">
        <f t="shared" si="23"/>
        <v>4.774394073489876E-3</v>
      </c>
      <c r="T260" s="5">
        <f t="shared" si="24"/>
        <v>5.9678633703703294</v>
      </c>
      <c r="U260" s="5">
        <f t="shared" si="25"/>
        <v>8.5014139485218593E-3</v>
      </c>
      <c r="V260" s="5">
        <f t="shared" si="21"/>
        <v>5.9593619564218079</v>
      </c>
    </row>
    <row r="261" spans="2:26">
      <c r="B261" s="63" t="s">
        <v>794</v>
      </c>
      <c r="C261" s="8" t="s">
        <v>795</v>
      </c>
      <c r="D261" s="9" t="s">
        <v>30</v>
      </c>
      <c r="H261" t="s">
        <v>518</v>
      </c>
      <c r="I261" t="s">
        <v>655</v>
      </c>
      <c r="J261" t="s">
        <v>772</v>
      </c>
      <c r="K261" t="s">
        <v>564</v>
      </c>
      <c r="L261" s="23">
        <v>45281</v>
      </c>
      <c r="M261" s="23">
        <v>45284</v>
      </c>
      <c r="N261" t="s">
        <v>29</v>
      </c>
      <c r="O261">
        <v>132.5</v>
      </c>
      <c r="P261">
        <v>6.14</v>
      </c>
      <c r="Q261" s="5">
        <f>+$P261/$P269</f>
        <v>3.4005655794087437E-4</v>
      </c>
      <c r="R261" s="5">
        <f t="shared" si="22"/>
        <v>0.16736223555618074</v>
      </c>
      <c r="S261" s="5">
        <f t="shared" si="23"/>
        <v>4.774394073489876E-3</v>
      </c>
      <c r="T261" s="5">
        <f t="shared" si="24"/>
        <v>5.9678633703703294</v>
      </c>
      <c r="U261" s="5">
        <f t="shared" si="25"/>
        <v>8.5014139485218593E-3</v>
      </c>
      <c r="V261" s="5">
        <f t="shared" si="21"/>
        <v>5.9593619564218079</v>
      </c>
    </row>
    <row r="262" spans="2:26">
      <c r="B262" s="63" t="s">
        <v>794</v>
      </c>
      <c r="C262" s="8" t="s">
        <v>795</v>
      </c>
      <c r="D262" s="9" t="s">
        <v>30</v>
      </c>
      <c r="H262" t="s">
        <v>519</v>
      </c>
      <c r="I262" t="s">
        <v>651</v>
      </c>
      <c r="J262" t="s">
        <v>773</v>
      </c>
      <c r="K262" t="s">
        <v>565</v>
      </c>
      <c r="L262" s="23">
        <v>45283</v>
      </c>
      <c r="M262" s="23">
        <v>45286</v>
      </c>
      <c r="N262" t="s">
        <v>28</v>
      </c>
      <c r="O262">
        <v>237.33</v>
      </c>
      <c r="P262">
        <v>54.64</v>
      </c>
      <c r="Q262" s="5">
        <f>+$P262/$P269</f>
        <v>3.0261710628484329E-3</v>
      </c>
      <c r="R262" s="5">
        <f t="shared" si="22"/>
        <v>1.4893603502914847</v>
      </c>
      <c r="S262" s="5">
        <f t="shared" si="23"/>
        <v>4.2487441722391994E-2</v>
      </c>
      <c r="T262" s="5">
        <f t="shared" si="24"/>
        <v>53.108152207986123</v>
      </c>
      <c r="U262" s="5">
        <f t="shared" si="25"/>
        <v>7.5654276571210821E-2</v>
      </c>
      <c r="V262" s="5">
        <f t="shared" si="21"/>
        <v>53.032497931414909</v>
      </c>
    </row>
    <row r="263" spans="2:26">
      <c r="B263" s="63" t="s">
        <v>794</v>
      </c>
      <c r="C263" s="8" t="s">
        <v>795</v>
      </c>
      <c r="D263" s="9" t="s">
        <v>30</v>
      </c>
      <c r="H263" t="s">
        <v>519</v>
      </c>
      <c r="I263" t="s">
        <v>651</v>
      </c>
      <c r="J263" t="s">
        <v>774</v>
      </c>
      <c r="K263" t="s">
        <v>565</v>
      </c>
      <c r="L263" s="23">
        <v>45283</v>
      </c>
      <c r="M263" s="23">
        <v>45286</v>
      </c>
      <c r="N263" t="s">
        <v>28</v>
      </c>
      <c r="O263">
        <v>237.33</v>
      </c>
      <c r="P263">
        <v>54.64</v>
      </c>
      <c r="Q263" s="5">
        <f>+$P263/$P269</f>
        <v>3.0261710628484329E-3</v>
      </c>
      <c r="R263" s="5">
        <f t="shared" si="22"/>
        <v>1.4893603502914847</v>
      </c>
      <c r="S263" s="5">
        <f t="shared" si="23"/>
        <v>4.2487441722391994E-2</v>
      </c>
      <c r="T263" s="5">
        <f t="shared" si="24"/>
        <v>53.108152207986123</v>
      </c>
      <c r="U263" s="5">
        <f t="shared" si="25"/>
        <v>7.5654276571210821E-2</v>
      </c>
      <c r="V263" s="5">
        <f t="shared" si="21"/>
        <v>53.032497931414909</v>
      </c>
    </row>
    <row r="264" spans="2:26">
      <c r="B264" s="63" t="s">
        <v>794</v>
      </c>
      <c r="C264" s="8" t="s">
        <v>795</v>
      </c>
      <c r="D264" s="9" t="s">
        <v>30</v>
      </c>
      <c r="H264" t="s">
        <v>520</v>
      </c>
      <c r="I264" t="s">
        <v>656</v>
      </c>
      <c r="J264" t="s">
        <v>775</v>
      </c>
      <c r="K264" t="s">
        <v>555</v>
      </c>
      <c r="L264" s="23">
        <v>45286</v>
      </c>
      <c r="M264" s="23">
        <v>45288</v>
      </c>
      <c r="N264" t="s">
        <v>28</v>
      </c>
      <c r="O264">
        <v>239</v>
      </c>
      <c r="P264">
        <v>45.87</v>
      </c>
      <c r="Q264" s="5">
        <f>+$P264/$P269</f>
        <v>2.5404550997960764E-3</v>
      </c>
      <c r="R264" s="5">
        <f t="shared" si="22"/>
        <v>1.2503103819156369</v>
      </c>
      <c r="S264" s="5">
        <f t="shared" si="23"/>
        <v>3.5667989601136908E-2</v>
      </c>
      <c r="T264" s="5">
        <f t="shared" si="24"/>
        <v>44.584021628483221</v>
      </c>
      <c r="U264" s="5">
        <f t="shared" si="25"/>
        <v>6.3511377494901905E-2</v>
      </c>
      <c r="V264" s="5">
        <f t="shared" si="21"/>
        <v>44.520510250988316</v>
      </c>
    </row>
    <row r="265" spans="2:26">
      <c r="B265" s="63" t="s">
        <v>794</v>
      </c>
      <c r="C265" s="8" t="s">
        <v>795</v>
      </c>
      <c r="D265" s="9" t="s">
        <v>30</v>
      </c>
      <c r="H265" t="s">
        <v>520</v>
      </c>
      <c r="I265" t="s">
        <v>656</v>
      </c>
      <c r="J265" t="s">
        <v>776</v>
      </c>
      <c r="K265" t="s">
        <v>555</v>
      </c>
      <c r="L265" s="23">
        <v>45286</v>
      </c>
      <c r="M265" s="23">
        <v>45288</v>
      </c>
      <c r="N265" t="s">
        <v>28</v>
      </c>
      <c r="O265">
        <v>239</v>
      </c>
      <c r="P265">
        <v>45.87</v>
      </c>
      <c r="Q265" s="5">
        <f>+$P265/$P269</f>
        <v>2.5404550997960764E-3</v>
      </c>
      <c r="R265" s="5">
        <f t="shared" si="22"/>
        <v>1.2503103819156369</v>
      </c>
      <c r="S265" s="5">
        <f t="shared" si="23"/>
        <v>3.5667989601136908E-2</v>
      </c>
      <c r="T265" s="5">
        <f t="shared" si="24"/>
        <v>44.584021628483221</v>
      </c>
      <c r="U265" s="5">
        <f t="shared" si="25"/>
        <v>6.3511377494901905E-2</v>
      </c>
      <c r="V265" s="5">
        <f t="shared" si="21"/>
        <v>44.520510250988316</v>
      </c>
    </row>
    <row r="266" spans="2:26">
      <c r="B266" s="63" t="s">
        <v>794</v>
      </c>
      <c r="C266" s="8" t="s">
        <v>795</v>
      </c>
      <c r="D266" s="9" t="s">
        <v>30</v>
      </c>
      <c r="H266" t="s">
        <v>251</v>
      </c>
      <c r="I266" t="s">
        <v>657</v>
      </c>
      <c r="J266" t="s">
        <v>777</v>
      </c>
      <c r="K266" t="s">
        <v>97</v>
      </c>
      <c r="L266" s="23">
        <v>45287</v>
      </c>
      <c r="M266" s="23">
        <v>45289</v>
      </c>
      <c r="N266" t="s">
        <v>26</v>
      </c>
      <c r="O266">
        <v>174</v>
      </c>
      <c r="P266">
        <v>34.47</v>
      </c>
      <c r="Q266" s="5">
        <f>+$P266/$P269</f>
        <v>1.9090797316322378E-3</v>
      </c>
      <c r="R266" s="5">
        <f t="shared" si="22"/>
        <v>0.93957268072012223</v>
      </c>
      <c r="S266" s="5">
        <f t="shared" si="23"/>
        <v>2.6803479432116618E-2</v>
      </c>
      <c r="T266" s="5">
        <f t="shared" si="24"/>
        <v>33.503623839847755</v>
      </c>
      <c r="U266" s="5">
        <f t="shared" si="25"/>
        <v>4.7726993290805944E-2</v>
      </c>
      <c r="V266" s="5">
        <f t="shared" si="21"/>
        <v>33.455896846556946</v>
      </c>
    </row>
    <row r="267" spans="2:26">
      <c r="B267" s="63" t="s">
        <v>794</v>
      </c>
      <c r="C267" s="8" t="s">
        <v>795</v>
      </c>
      <c r="D267" s="9" t="s">
        <v>30</v>
      </c>
      <c r="H267" t="s">
        <v>251</v>
      </c>
      <c r="I267" t="s">
        <v>657</v>
      </c>
      <c r="J267" t="s">
        <v>778</v>
      </c>
      <c r="K267" t="s">
        <v>97</v>
      </c>
      <c r="L267" s="23">
        <v>45287</v>
      </c>
      <c r="M267" s="23">
        <v>45289</v>
      </c>
      <c r="N267" t="s">
        <v>26</v>
      </c>
      <c r="O267">
        <v>224</v>
      </c>
      <c r="P267">
        <v>44.37</v>
      </c>
      <c r="Q267" s="5">
        <f>+$P267/$P269</f>
        <v>2.4573793934587291E-3</v>
      </c>
      <c r="R267" s="5">
        <f t="shared" si="22"/>
        <v>1.2094238422846482</v>
      </c>
      <c r="S267" s="5">
        <f t="shared" si="23"/>
        <v>3.4501606684160552E-2</v>
      </c>
      <c r="T267" s="5">
        <f t="shared" si="24"/>
        <v>43.126074551031188</v>
      </c>
      <c r="U267" s="5">
        <f t="shared" si="25"/>
        <v>6.1434484836468226E-2</v>
      </c>
      <c r="V267" s="5">
        <f t="shared" si="21"/>
        <v>43.06464006619472</v>
      </c>
    </row>
    <row r="268" spans="2:26" ht="15" thickBot="1">
      <c r="B268" s="63" t="s">
        <v>794</v>
      </c>
      <c r="C268" s="8" t="s">
        <v>795</v>
      </c>
      <c r="D268" s="9" t="s">
        <v>30</v>
      </c>
      <c r="H268" t="s">
        <v>521</v>
      </c>
      <c r="I268" t="s">
        <v>658</v>
      </c>
      <c r="J268" t="s">
        <v>779</v>
      </c>
      <c r="K268" t="s">
        <v>529</v>
      </c>
      <c r="L268" s="23">
        <v>45286</v>
      </c>
      <c r="M268" s="23">
        <v>45289</v>
      </c>
      <c r="N268" t="s">
        <v>28</v>
      </c>
      <c r="O268">
        <v>354.17</v>
      </c>
      <c r="P268" s="24">
        <v>81.56</v>
      </c>
      <c r="Q268" s="5">
        <f>+$P268/$P269</f>
        <v>4.5171030725826905E-3</v>
      </c>
      <c r="R268" s="5">
        <f t="shared" si="22"/>
        <v>2.223137448202297</v>
      </c>
      <c r="S268" s="5">
        <f>14.04*Q268</f>
        <v>6.3420127139060964E-2</v>
      </c>
      <c r="T268" s="25">
        <f t="shared" si="24"/>
        <v>79.27344242465864</v>
      </c>
      <c r="U268" s="5">
        <f t="shared" si="25"/>
        <v>0.11292757681456726</v>
      </c>
      <c r="V268" s="25">
        <f t="shared" si="21"/>
        <v>79.16051484784407</v>
      </c>
    </row>
    <row r="269" spans="2:26">
      <c r="D269" s="9"/>
      <c r="L269" s="23"/>
      <c r="M269" s="23"/>
      <c r="N269"/>
      <c r="P269">
        <f>SUM(P151:P268)</f>
        <v>18055.820000000003</v>
      </c>
      <c r="Q269" s="5"/>
      <c r="R269" s="5"/>
      <c r="S269" s="5"/>
      <c r="T269" s="5">
        <f>SUM(T151:T268)</f>
        <v>17549.620000000003</v>
      </c>
      <c r="U269" s="5"/>
      <c r="V269" s="5">
        <f>SUM(V151:V268)</f>
        <v>17524.62</v>
      </c>
    </row>
    <row r="270" spans="2:26">
      <c r="D270" s="9"/>
      <c r="L270" s="23"/>
      <c r="M270" s="23"/>
      <c r="N270"/>
      <c r="Q270" s="5"/>
      <c r="R270" s="5"/>
      <c r="S270" s="5"/>
      <c r="T270" s="5"/>
      <c r="U270" s="5"/>
      <c r="V270" s="5"/>
    </row>
    <row r="271" spans="2:26">
      <c r="D271" s="9"/>
      <c r="L271" s="23"/>
      <c r="M271" s="26" t="s">
        <v>792</v>
      </c>
      <c r="N271"/>
      <c r="P271" s="60">
        <f>+P269-SUM(S151:S268)</f>
        <v>18041.780000000002</v>
      </c>
      <c r="Q271" s="5"/>
      <c r="R271" s="5"/>
      <c r="S271" s="5"/>
      <c r="T271" s="5"/>
      <c r="U271" s="5"/>
      <c r="V271" s="5"/>
    </row>
    <row r="272" spans="2:26">
      <c r="D272" s="9"/>
      <c r="L272" s="23"/>
      <c r="M272" s="23"/>
      <c r="N272"/>
      <c r="Q272" s="5"/>
      <c r="R272" s="5"/>
      <c r="S272" s="5"/>
      <c r="T272" s="5"/>
      <c r="U272" s="5"/>
      <c r="V272" s="5"/>
      <c r="Z272" s="5"/>
    </row>
    <row r="273" spans="2:26">
      <c r="B273" s="63" t="s">
        <v>796</v>
      </c>
      <c r="C273" s="8" t="s">
        <v>795</v>
      </c>
      <c r="D273" s="9" t="s">
        <v>30</v>
      </c>
      <c r="H273" t="s">
        <v>267</v>
      </c>
      <c r="I273" t="s">
        <v>581</v>
      </c>
      <c r="J273" t="s">
        <v>780</v>
      </c>
      <c r="K273" t="s">
        <v>405</v>
      </c>
      <c r="L273" s="23">
        <v>45290</v>
      </c>
      <c r="M273" s="23">
        <v>45293</v>
      </c>
      <c r="N273" t="s">
        <v>28</v>
      </c>
      <c r="O273">
        <v>887.47</v>
      </c>
      <c r="P273">
        <v>255.59</v>
      </c>
      <c r="Q273" s="5">
        <f>+$P273/$P280</f>
        <v>0.23353922625683013</v>
      </c>
      <c r="R273" s="5">
        <f>29.2*Q273</f>
        <v>6.8193454066994397</v>
      </c>
      <c r="S273" s="5">
        <f>0.83*Q273</f>
        <v>0.193837557793169</v>
      </c>
      <c r="T273" s="5">
        <f t="shared" si="24"/>
        <v>248.57681703550742</v>
      </c>
      <c r="U273" s="5">
        <f t="shared" si="25"/>
        <v>5.838480656420753</v>
      </c>
      <c r="V273" s="5">
        <f t="shared" si="21"/>
        <v>242.73833637908666</v>
      </c>
      <c r="Z273" s="5"/>
    </row>
    <row r="274" spans="2:26">
      <c r="B274" s="63" t="s">
        <v>796</v>
      </c>
      <c r="C274" s="8" t="s">
        <v>795</v>
      </c>
      <c r="D274" s="9" t="s">
        <v>30</v>
      </c>
      <c r="H274" t="s">
        <v>522</v>
      </c>
      <c r="I274" t="s">
        <v>659</v>
      </c>
      <c r="J274" t="s">
        <v>781</v>
      </c>
      <c r="K274" t="s">
        <v>566</v>
      </c>
      <c r="L274" s="23">
        <v>45288</v>
      </c>
      <c r="M274" s="23">
        <v>45293</v>
      </c>
      <c r="N274" t="s">
        <v>28</v>
      </c>
      <c r="O274">
        <v>327.39999999999998</v>
      </c>
      <c r="P274">
        <v>125.66</v>
      </c>
      <c r="Q274" s="5">
        <f>+$P274/$P280</f>
        <v>0.11481880813581624</v>
      </c>
      <c r="R274" s="5">
        <f t="shared" ref="R274:R277" si="26">29.2*Q274</f>
        <v>3.3527091975658343</v>
      </c>
      <c r="S274" s="5">
        <f t="shared" ref="S274:S279" si="27">0.83*Q274</f>
        <v>9.5299610752727471E-2</v>
      </c>
      <c r="T274" s="5">
        <f t="shared" si="24"/>
        <v>122.21199119168143</v>
      </c>
      <c r="U274" s="5">
        <f t="shared" si="25"/>
        <v>2.8704702033954059</v>
      </c>
      <c r="V274" s="5">
        <f t="shared" si="21"/>
        <v>119.34152098828604</v>
      </c>
    </row>
    <row r="275" spans="2:26">
      <c r="B275" s="63" t="s">
        <v>796</v>
      </c>
      <c r="C275" s="8" t="s">
        <v>795</v>
      </c>
      <c r="D275" s="9" t="s">
        <v>30</v>
      </c>
      <c r="H275" t="s">
        <v>267</v>
      </c>
      <c r="I275" t="s">
        <v>581</v>
      </c>
      <c r="J275" t="s">
        <v>782</v>
      </c>
      <c r="K275" t="s">
        <v>405</v>
      </c>
      <c r="L275" s="23">
        <v>45290</v>
      </c>
      <c r="M275" s="23">
        <v>45293</v>
      </c>
      <c r="N275" t="s">
        <v>28</v>
      </c>
      <c r="O275">
        <v>665.1</v>
      </c>
      <c r="P275">
        <v>191.55</v>
      </c>
      <c r="Q275" s="5">
        <f>+$P275/$P280</f>
        <v>0.17502421373878405</v>
      </c>
      <c r="R275" s="5">
        <f t="shared" si="26"/>
        <v>5.1107070411724944</v>
      </c>
      <c r="S275" s="5">
        <f t="shared" si="27"/>
        <v>0.14527009740319075</v>
      </c>
      <c r="T275" s="5">
        <f t="shared" si="24"/>
        <v>186.29402286142431</v>
      </c>
      <c r="U275" s="5">
        <f t="shared" si="25"/>
        <v>4.3756053434696014</v>
      </c>
      <c r="V275" s="5">
        <f t="shared" si="21"/>
        <v>181.91841751795471</v>
      </c>
    </row>
    <row r="276" spans="2:26">
      <c r="B276" s="63" t="s">
        <v>796</v>
      </c>
      <c r="C276" s="8" t="s">
        <v>795</v>
      </c>
      <c r="D276" s="9" t="s">
        <v>30</v>
      </c>
      <c r="H276" t="s">
        <v>523</v>
      </c>
      <c r="I276" t="s">
        <v>660</v>
      </c>
      <c r="J276" t="s">
        <v>783</v>
      </c>
      <c r="K276" t="s">
        <v>527</v>
      </c>
      <c r="L276" s="23">
        <v>45292</v>
      </c>
      <c r="M276" s="23">
        <v>45296</v>
      </c>
      <c r="N276" t="s">
        <v>26</v>
      </c>
      <c r="O276">
        <v>790</v>
      </c>
      <c r="P276">
        <v>313.02</v>
      </c>
      <c r="Q276" s="5">
        <f>+$P276/$P280</f>
        <v>0.28601450996875061</v>
      </c>
      <c r="R276" s="5">
        <f t="shared" si="26"/>
        <v>8.3516236910875179</v>
      </c>
      <c r="S276" s="5">
        <f t="shared" si="27"/>
        <v>0.23739204327406299</v>
      </c>
      <c r="T276" s="5">
        <f t="shared" si="24"/>
        <v>304.43098426563841</v>
      </c>
      <c r="U276" s="5">
        <f t="shared" si="25"/>
        <v>7.1503627492187656</v>
      </c>
      <c r="V276" s="5">
        <f t="shared" si="21"/>
        <v>297.28062151641967</v>
      </c>
      <c r="Y276" s="5"/>
    </row>
    <row r="277" spans="2:26">
      <c r="B277" s="63" t="s">
        <v>796</v>
      </c>
      <c r="C277" s="8" t="s">
        <v>795</v>
      </c>
      <c r="D277" s="9" t="s">
        <v>30</v>
      </c>
      <c r="H277" t="s">
        <v>524</v>
      </c>
      <c r="I277" t="s">
        <v>661</v>
      </c>
      <c r="J277" t="s">
        <v>784</v>
      </c>
      <c r="K277" t="s">
        <v>567</v>
      </c>
      <c r="L277" s="23">
        <v>45295</v>
      </c>
      <c r="M277" s="23">
        <v>45296</v>
      </c>
      <c r="N277" t="s">
        <v>28</v>
      </c>
      <c r="O277">
        <v>1369</v>
      </c>
      <c r="P277">
        <v>131.36000000000001</v>
      </c>
      <c r="Q277" s="5">
        <f>+$P277/$P280</f>
        <v>0.12002704628935877</v>
      </c>
      <c r="R277" s="5">
        <f t="shared" si="26"/>
        <v>3.5047897516492759</v>
      </c>
      <c r="S277" s="5">
        <f>0.83*Q277</f>
        <v>9.9622448420167778E-2</v>
      </c>
      <c r="T277" s="5">
        <f t="shared" si="24"/>
        <v>127.75558779993058</v>
      </c>
      <c r="U277" s="5">
        <f t="shared" si="25"/>
        <v>3.0006761572339693</v>
      </c>
      <c r="V277" s="5">
        <f t="shared" si="21"/>
        <v>124.75491164269661</v>
      </c>
      <c r="Y277" s="5"/>
    </row>
    <row r="278" spans="2:26">
      <c r="B278" s="63" t="s">
        <v>796</v>
      </c>
      <c r="C278" s="8" t="s">
        <v>795</v>
      </c>
      <c r="D278" s="9" t="s">
        <v>30</v>
      </c>
      <c r="H278" t="s">
        <v>525</v>
      </c>
      <c r="I278" t="s">
        <v>662</v>
      </c>
      <c r="J278" t="s">
        <v>785</v>
      </c>
      <c r="K278" t="s">
        <v>568</v>
      </c>
      <c r="L278" s="23">
        <v>45295</v>
      </c>
      <c r="M278" s="23">
        <v>45297</v>
      </c>
      <c r="N278" t="s">
        <v>26</v>
      </c>
      <c r="O278">
        <v>194.95</v>
      </c>
      <c r="P278">
        <v>38.619999999999997</v>
      </c>
      <c r="Q278" s="5">
        <f>+$P278/$P280</f>
        <v>3.5288097805230172E-2</v>
      </c>
      <c r="R278" s="5">
        <f>29.2*Q278</f>
        <v>1.030412455912721</v>
      </c>
      <c r="S278" s="5">
        <f t="shared" si="27"/>
        <v>2.9289121178341041E-2</v>
      </c>
      <c r="T278" s="5">
        <f t="shared" si="24"/>
        <v>37.560298422908936</v>
      </c>
      <c r="U278" s="5">
        <f t="shared" si="25"/>
        <v>0.8822024451307543</v>
      </c>
      <c r="V278" s="5">
        <f t="shared" si="21"/>
        <v>36.678095977778185</v>
      </c>
    </row>
    <row r="279" spans="2:26" ht="15" thickBot="1">
      <c r="B279" s="63" t="s">
        <v>796</v>
      </c>
      <c r="C279" s="8" t="s">
        <v>795</v>
      </c>
      <c r="D279" s="9" t="s">
        <v>30</v>
      </c>
      <c r="H279" t="s">
        <v>525</v>
      </c>
      <c r="I279" t="s">
        <v>663</v>
      </c>
      <c r="J279" t="s">
        <v>786</v>
      </c>
      <c r="K279" t="s">
        <v>568</v>
      </c>
      <c r="L279" s="23">
        <v>45295</v>
      </c>
      <c r="M279" s="23">
        <v>45297</v>
      </c>
      <c r="N279" t="s">
        <v>26</v>
      </c>
      <c r="O279">
        <v>194.95</v>
      </c>
      <c r="P279" s="24">
        <v>38.619999999999997</v>
      </c>
      <c r="Q279" s="5">
        <f>+$P279/$P280</f>
        <v>3.5288097805230172E-2</v>
      </c>
      <c r="R279" s="5">
        <f>29.2*Q279</f>
        <v>1.030412455912721</v>
      </c>
      <c r="S279" s="5">
        <f t="shared" si="27"/>
        <v>2.9289121178341041E-2</v>
      </c>
      <c r="T279" s="25">
        <f t="shared" si="24"/>
        <v>37.560298422908936</v>
      </c>
      <c r="U279" s="5">
        <f t="shared" si="25"/>
        <v>0.8822024451307543</v>
      </c>
      <c r="V279" s="25">
        <f t="shared" si="21"/>
        <v>36.678095977778185</v>
      </c>
    </row>
    <row r="280" spans="2:26">
      <c r="P280" s="5">
        <f>SUM(P273:P279)</f>
        <v>1094.4199999999998</v>
      </c>
      <c r="T280" s="5">
        <f>SUM(T273:T279)</f>
        <v>1064.3900000000001</v>
      </c>
      <c r="V280" s="5">
        <f>SUM(V273:V279)</f>
        <v>1039.3899999999999</v>
      </c>
    </row>
    <row r="282" spans="2:26">
      <c r="M282" s="26" t="s">
        <v>793</v>
      </c>
      <c r="P282" s="60">
        <f>+P280-SUM(S273:S279)</f>
        <v>1093.5899999999999</v>
      </c>
    </row>
    <row r="284" spans="2:26">
      <c r="B284" s="63" t="s">
        <v>1263</v>
      </c>
      <c r="C284" t="s">
        <v>799</v>
      </c>
      <c r="D284" s="9" t="s">
        <v>30</v>
      </c>
      <c r="H284" t="s">
        <v>800</v>
      </c>
      <c r="I284" t="s">
        <v>854</v>
      </c>
      <c r="J284" t="s">
        <v>932</v>
      </c>
      <c r="K284" t="s">
        <v>1050</v>
      </c>
      <c r="L284" s="76">
        <v>44725</v>
      </c>
      <c r="M284" s="76">
        <v>44726</v>
      </c>
      <c r="N284" t="s">
        <v>28</v>
      </c>
      <c r="O284">
        <v>129</v>
      </c>
      <c r="P284">
        <v>12.38</v>
      </c>
      <c r="Q284" s="5">
        <f>+$P284/$P405</f>
        <v>8.8724022423240735E-4</v>
      </c>
      <c r="R284" s="5">
        <f>656.64*Q284</f>
        <v>0.58259742083996791</v>
      </c>
      <c r="S284" s="5">
        <f>14.56*Q284</f>
        <v>1.2918217664823851E-2</v>
      </c>
      <c r="T284" s="5">
        <f t="shared" ref="T284:T347" si="28">+P284-R284-S284</f>
        <v>11.78448436149521</v>
      </c>
      <c r="U284" s="5">
        <f>25*Q284</f>
        <v>2.2181005605810183E-2</v>
      </c>
      <c r="V284" s="5">
        <f t="shared" ref="V284:V347" si="29">+T284-U284</f>
        <v>11.762303355889399</v>
      </c>
    </row>
    <row r="285" spans="2:26">
      <c r="B285" s="63" t="s">
        <v>1263</v>
      </c>
      <c r="C285" t="s">
        <v>799</v>
      </c>
      <c r="D285" s="9" t="s">
        <v>30</v>
      </c>
      <c r="H285" t="s">
        <v>800</v>
      </c>
      <c r="I285" t="s">
        <v>854</v>
      </c>
      <c r="J285" t="s">
        <v>933</v>
      </c>
      <c r="K285" t="s">
        <v>1050</v>
      </c>
      <c r="L285" s="76">
        <v>44726</v>
      </c>
      <c r="M285" s="76">
        <v>44730</v>
      </c>
      <c r="N285" t="s">
        <v>28</v>
      </c>
      <c r="O285">
        <v>104</v>
      </c>
      <c r="P285">
        <v>39.93</v>
      </c>
      <c r="Q285" s="5">
        <f>+$P285/$P405</f>
        <v>2.861672225654283E-3</v>
      </c>
      <c r="R285" s="5">
        <f>656.64*Q285</f>
        <v>1.8790884502536285</v>
      </c>
      <c r="S285" s="5">
        <f t="shared" ref="S285:S348" si="30">14.56*Q285</f>
        <v>4.166594760552636E-2</v>
      </c>
      <c r="T285" s="5">
        <f t="shared" si="28"/>
        <v>38.009245602140851</v>
      </c>
      <c r="U285" s="5">
        <f>25*Q285</f>
        <v>7.1541805641357079E-2</v>
      </c>
      <c r="V285" s="5">
        <f t="shared" si="29"/>
        <v>37.937703796499491</v>
      </c>
    </row>
    <row r="286" spans="2:26">
      <c r="B286" s="63" t="s">
        <v>1263</v>
      </c>
      <c r="C286" t="s">
        <v>799</v>
      </c>
      <c r="D286" s="9" t="s">
        <v>30</v>
      </c>
      <c r="H286" t="s">
        <v>800</v>
      </c>
      <c r="I286" t="s">
        <v>855</v>
      </c>
      <c r="J286" t="s">
        <v>934</v>
      </c>
      <c r="K286" t="s">
        <v>1050</v>
      </c>
      <c r="L286" s="76">
        <v>44751</v>
      </c>
      <c r="M286" s="76">
        <v>44758</v>
      </c>
      <c r="N286" t="s">
        <v>28</v>
      </c>
      <c r="O286">
        <v>89.1</v>
      </c>
      <c r="P286">
        <v>59.86</v>
      </c>
      <c r="Q286" s="5">
        <f>+$P286/$P405</f>
        <v>4.2899999856665511E-3</v>
      </c>
      <c r="R286" s="5">
        <f t="shared" ref="R286:R349" si="31">656.64*Q286</f>
        <v>2.8169855905880841</v>
      </c>
      <c r="S286" s="5">
        <f t="shared" si="30"/>
        <v>6.2462399791304989E-2</v>
      </c>
      <c r="T286" s="5">
        <f t="shared" si="28"/>
        <v>56.98055200962061</v>
      </c>
      <c r="U286" s="5">
        <f t="shared" ref="U286:U349" si="32">25*Q286</f>
        <v>0.10724999964166378</v>
      </c>
      <c r="V286" s="5">
        <f t="shared" si="29"/>
        <v>56.873302009978943</v>
      </c>
    </row>
    <row r="287" spans="2:26">
      <c r="B287" s="63" t="s">
        <v>1263</v>
      </c>
      <c r="C287" t="s">
        <v>799</v>
      </c>
      <c r="D287" s="9" t="s">
        <v>30</v>
      </c>
      <c r="H287" t="s">
        <v>800</v>
      </c>
      <c r="I287" t="s">
        <v>854</v>
      </c>
      <c r="J287" t="s">
        <v>935</v>
      </c>
      <c r="K287" t="s">
        <v>1050</v>
      </c>
      <c r="L287" s="76">
        <v>44810</v>
      </c>
      <c r="M287" s="76">
        <v>44813</v>
      </c>
      <c r="N287" t="s">
        <v>28</v>
      </c>
      <c r="O287">
        <v>159</v>
      </c>
      <c r="P287">
        <v>45.78</v>
      </c>
      <c r="Q287" s="5">
        <f>+$P287/$P405</f>
        <v>3.2809254818545724E-3</v>
      </c>
      <c r="R287" s="5">
        <f t="shared" si="31"/>
        <v>2.1543869084049865</v>
      </c>
      <c r="S287" s="5">
        <f t="shared" si="30"/>
        <v>4.7770275015802575E-2</v>
      </c>
      <c r="T287" s="5">
        <f t="shared" si="28"/>
        <v>43.577842816579214</v>
      </c>
      <c r="U287" s="5">
        <f t="shared" si="32"/>
        <v>8.2023137046364311E-2</v>
      </c>
      <c r="V287" s="5">
        <f t="shared" si="29"/>
        <v>43.49581967953285</v>
      </c>
    </row>
    <row r="288" spans="2:26">
      <c r="B288" s="63" t="s">
        <v>1263</v>
      </c>
      <c r="C288" t="s">
        <v>799</v>
      </c>
      <c r="D288" s="9" t="s">
        <v>30</v>
      </c>
      <c r="H288" t="s">
        <v>800</v>
      </c>
      <c r="I288" t="s">
        <v>856</v>
      </c>
      <c r="J288" t="s">
        <v>936</v>
      </c>
      <c r="K288" t="s">
        <v>1050</v>
      </c>
      <c r="L288" s="76">
        <v>44810</v>
      </c>
      <c r="M288" s="76">
        <v>44813</v>
      </c>
      <c r="N288" t="s">
        <v>28</v>
      </c>
      <c r="O288">
        <v>159</v>
      </c>
      <c r="P288">
        <v>45.78</v>
      </c>
      <c r="Q288" s="5">
        <f>+$P288/$P405</f>
        <v>3.2809254818545724E-3</v>
      </c>
      <c r="R288" s="5">
        <f t="shared" si="31"/>
        <v>2.1543869084049865</v>
      </c>
      <c r="S288" s="5">
        <f t="shared" si="30"/>
        <v>4.7770275015802575E-2</v>
      </c>
      <c r="T288" s="5">
        <f t="shared" si="28"/>
        <v>43.577842816579214</v>
      </c>
      <c r="U288" s="5">
        <f t="shared" si="32"/>
        <v>8.2023137046364311E-2</v>
      </c>
      <c r="V288" s="5">
        <f t="shared" si="29"/>
        <v>43.49581967953285</v>
      </c>
    </row>
    <row r="289" spans="2:22">
      <c r="B289" s="63" t="s">
        <v>1263</v>
      </c>
      <c r="C289" t="s">
        <v>799</v>
      </c>
      <c r="D289" s="9" t="s">
        <v>30</v>
      </c>
      <c r="H289" t="s">
        <v>800</v>
      </c>
      <c r="I289" t="s">
        <v>857</v>
      </c>
      <c r="J289" t="s">
        <v>937</v>
      </c>
      <c r="K289" t="s">
        <v>1050</v>
      </c>
      <c r="L289" s="76">
        <v>44852</v>
      </c>
      <c r="M289" s="76">
        <v>44854</v>
      </c>
      <c r="N289" t="s">
        <v>28</v>
      </c>
      <c r="O289">
        <v>109</v>
      </c>
      <c r="P289">
        <v>20.92</v>
      </c>
      <c r="Q289" s="5">
        <f>+$P289/$P405</f>
        <v>1.499278311061548E-3</v>
      </c>
      <c r="R289" s="5">
        <f t="shared" si="31"/>
        <v>0.98448611017545484</v>
      </c>
      <c r="S289" s="5">
        <f t="shared" si="30"/>
        <v>2.1829492209056139E-2</v>
      </c>
      <c r="T289" s="5">
        <f t="shared" si="28"/>
        <v>19.913684397615491</v>
      </c>
      <c r="U289" s="5">
        <f t="shared" si="32"/>
        <v>3.7481957776538698E-2</v>
      </c>
      <c r="V289" s="5">
        <f t="shared" si="29"/>
        <v>19.876202439838952</v>
      </c>
    </row>
    <row r="290" spans="2:22">
      <c r="B290" s="63" t="s">
        <v>1263</v>
      </c>
      <c r="C290" t="s">
        <v>799</v>
      </c>
      <c r="D290" s="9" t="s">
        <v>30</v>
      </c>
      <c r="H290" t="s">
        <v>801</v>
      </c>
      <c r="I290" t="s">
        <v>858</v>
      </c>
      <c r="J290" t="s">
        <v>938</v>
      </c>
      <c r="K290" t="s">
        <v>94</v>
      </c>
      <c r="L290" s="76">
        <v>44989</v>
      </c>
      <c r="M290" s="76">
        <v>44991</v>
      </c>
      <c r="N290" t="s">
        <v>788</v>
      </c>
      <c r="O290">
        <v>565.20000000000005</v>
      </c>
      <c r="P290">
        <v>19.97</v>
      </c>
      <c r="Q290" s="5">
        <f>+$P290/$P405</f>
        <v>1.431194448943552E-3</v>
      </c>
      <c r="R290" s="5">
        <f t="shared" si="31"/>
        <v>0.93977952295429401</v>
      </c>
      <c r="S290" s="5">
        <f t="shared" si="30"/>
        <v>2.0838191176618118E-2</v>
      </c>
      <c r="T290" s="5">
        <f t="shared" si="28"/>
        <v>19.009382285869087</v>
      </c>
      <c r="U290" s="5">
        <f t="shared" si="32"/>
        <v>3.5779861223588803E-2</v>
      </c>
      <c r="V290" s="5">
        <f t="shared" si="29"/>
        <v>18.973602424645499</v>
      </c>
    </row>
    <row r="291" spans="2:22">
      <c r="B291" s="63" t="s">
        <v>1263</v>
      </c>
      <c r="C291" t="s">
        <v>799</v>
      </c>
      <c r="D291" s="9" t="s">
        <v>30</v>
      </c>
      <c r="H291" t="s">
        <v>802</v>
      </c>
      <c r="I291" t="s">
        <v>859</v>
      </c>
      <c r="J291" t="s">
        <v>939</v>
      </c>
      <c r="K291" t="s">
        <v>534</v>
      </c>
      <c r="L291" s="76">
        <v>45005</v>
      </c>
      <c r="M291" s="76">
        <v>45007</v>
      </c>
      <c r="N291" t="s">
        <v>788</v>
      </c>
      <c r="O291">
        <v>322.5</v>
      </c>
      <c r="P291">
        <v>12.61</v>
      </c>
      <c r="Q291" s="5">
        <f>+$P291/$P405</f>
        <v>9.0372368558729044E-4</v>
      </c>
      <c r="R291" s="5">
        <f t="shared" si="31"/>
        <v>0.59342112090403842</v>
      </c>
      <c r="S291" s="5">
        <f t="shared" si="30"/>
        <v>1.315821686215095E-2</v>
      </c>
      <c r="T291" s="5">
        <f t="shared" si="28"/>
        <v>12.003420662233811</v>
      </c>
      <c r="U291" s="5">
        <f t="shared" si="32"/>
        <v>2.2593092139682261E-2</v>
      </c>
      <c r="V291" s="5">
        <f t="shared" si="29"/>
        <v>11.980827570094128</v>
      </c>
    </row>
    <row r="292" spans="2:22">
      <c r="B292" s="63" t="s">
        <v>1263</v>
      </c>
      <c r="C292" t="s">
        <v>799</v>
      </c>
      <c r="D292" s="9" t="s">
        <v>30</v>
      </c>
      <c r="H292" t="s">
        <v>803</v>
      </c>
      <c r="I292" t="s">
        <v>860</v>
      </c>
      <c r="J292" t="s">
        <v>940</v>
      </c>
      <c r="K292" t="s">
        <v>1051</v>
      </c>
      <c r="L292" s="76">
        <v>45139</v>
      </c>
      <c r="M292" s="76">
        <v>45140</v>
      </c>
      <c r="N292" t="s">
        <v>28</v>
      </c>
      <c r="O292">
        <v>94</v>
      </c>
      <c r="P292">
        <v>9.02</v>
      </c>
      <c r="Q292" s="5">
        <f>+$P292/$P405</f>
        <v>6.4643835400454881E-4</v>
      </c>
      <c r="R292" s="5">
        <f t="shared" si="31"/>
        <v>0.42447728077354691</v>
      </c>
      <c r="S292" s="5">
        <f t="shared" si="30"/>
        <v>9.4121424343062317E-3</v>
      </c>
      <c r="T292" s="5">
        <f t="shared" si="28"/>
        <v>8.586110576792148</v>
      </c>
      <c r="U292" s="5">
        <f t="shared" si="32"/>
        <v>1.6160958850113719E-2</v>
      </c>
      <c r="V292" s="5">
        <f t="shared" si="29"/>
        <v>8.5699496179420347</v>
      </c>
    </row>
    <row r="293" spans="2:22">
      <c r="B293" s="63" t="s">
        <v>1263</v>
      </c>
      <c r="C293" t="s">
        <v>799</v>
      </c>
      <c r="D293" s="9" t="s">
        <v>30</v>
      </c>
      <c r="H293" t="s">
        <v>804</v>
      </c>
      <c r="I293" t="s">
        <v>860</v>
      </c>
      <c r="J293" t="s">
        <v>941</v>
      </c>
      <c r="K293" t="s">
        <v>1052</v>
      </c>
      <c r="L293" s="76">
        <v>45141</v>
      </c>
      <c r="M293" s="76">
        <v>45142</v>
      </c>
      <c r="N293" t="s">
        <v>28</v>
      </c>
      <c r="O293">
        <v>92.5</v>
      </c>
      <c r="P293">
        <v>8.8800000000000008</v>
      </c>
      <c r="Q293" s="5">
        <f>+$P293/$P405</f>
        <v>6.3640494274505479E-4</v>
      </c>
      <c r="R293" s="5">
        <f t="shared" si="31"/>
        <v>0.41788894160411277</v>
      </c>
      <c r="S293" s="5">
        <f t="shared" si="30"/>
        <v>9.2660559663679982E-3</v>
      </c>
      <c r="T293" s="5">
        <f t="shared" si="28"/>
        <v>8.4528450024295196</v>
      </c>
      <c r="U293" s="5">
        <f t="shared" si="32"/>
        <v>1.591012356862637E-2</v>
      </c>
      <c r="V293" s="5">
        <f t="shared" si="29"/>
        <v>8.4369348788608924</v>
      </c>
    </row>
    <row r="294" spans="2:22">
      <c r="B294" s="63" t="s">
        <v>1263</v>
      </c>
      <c r="C294" t="s">
        <v>799</v>
      </c>
      <c r="D294" s="9" t="s">
        <v>30</v>
      </c>
      <c r="H294" t="s">
        <v>805</v>
      </c>
      <c r="I294" t="s">
        <v>861</v>
      </c>
      <c r="J294" t="s">
        <v>942</v>
      </c>
      <c r="K294" t="s">
        <v>1053</v>
      </c>
      <c r="L294" s="76">
        <v>45153</v>
      </c>
      <c r="M294" s="76">
        <v>45155</v>
      </c>
      <c r="N294" t="s">
        <v>26</v>
      </c>
      <c r="O294">
        <v>272.45</v>
      </c>
      <c r="P294">
        <v>53.39</v>
      </c>
      <c r="Q294" s="5">
        <f>+$P294/$P405</f>
        <v>3.8263130510313593E-3</v>
      </c>
      <c r="R294" s="5">
        <f t="shared" si="31"/>
        <v>2.5125102018292318</v>
      </c>
      <c r="S294" s="5">
        <f t="shared" si="30"/>
        <v>5.5711118023016593E-2</v>
      </c>
      <c r="T294" s="5">
        <f t="shared" si="28"/>
        <v>50.821778680147752</v>
      </c>
      <c r="U294" s="5">
        <f t="shared" si="32"/>
        <v>9.565782627578398E-2</v>
      </c>
      <c r="V294" s="5">
        <f t="shared" si="29"/>
        <v>50.726120853871969</v>
      </c>
    </row>
    <row r="295" spans="2:22">
      <c r="B295" s="63" t="s">
        <v>1263</v>
      </c>
      <c r="C295" t="s">
        <v>799</v>
      </c>
      <c r="D295" s="9" t="s">
        <v>30</v>
      </c>
      <c r="H295" t="s">
        <v>806</v>
      </c>
      <c r="I295" t="s">
        <v>862</v>
      </c>
      <c r="J295" t="s">
        <v>943</v>
      </c>
      <c r="K295" t="s">
        <v>1054</v>
      </c>
      <c r="L295" s="76">
        <v>45154</v>
      </c>
      <c r="M295" s="76">
        <v>45155</v>
      </c>
      <c r="N295" t="s">
        <v>28</v>
      </c>
      <c r="O295">
        <v>122.5</v>
      </c>
      <c r="P295">
        <v>11.76</v>
      </c>
      <c r="Q295" s="5">
        <f>+$P295/$P405</f>
        <v>8.4280654579750483E-4</v>
      </c>
      <c r="R295" s="5">
        <f t="shared" si="31"/>
        <v>0.55342049023247353</v>
      </c>
      <c r="S295" s="5">
        <f t="shared" si="30"/>
        <v>1.2271263306811671E-2</v>
      </c>
      <c r="T295" s="5">
        <f t="shared" si="28"/>
        <v>11.194308246460714</v>
      </c>
      <c r="U295" s="5">
        <f t="shared" si="32"/>
        <v>2.107016364493762E-2</v>
      </c>
      <c r="V295" s="5">
        <f t="shared" si="29"/>
        <v>11.173238082815777</v>
      </c>
    </row>
    <row r="296" spans="2:22">
      <c r="B296" s="63" t="s">
        <v>1263</v>
      </c>
      <c r="C296" t="s">
        <v>799</v>
      </c>
      <c r="D296" s="9" t="s">
        <v>30</v>
      </c>
      <c r="H296" t="s">
        <v>807</v>
      </c>
      <c r="I296" t="s">
        <v>863</v>
      </c>
      <c r="J296" t="s">
        <v>944</v>
      </c>
      <c r="K296" t="s">
        <v>1055</v>
      </c>
      <c r="L296" s="76">
        <v>45163</v>
      </c>
      <c r="M296" s="76">
        <v>45164</v>
      </c>
      <c r="N296" t="s">
        <v>28</v>
      </c>
      <c r="O296">
        <v>79.5</v>
      </c>
      <c r="P296">
        <v>7.63</v>
      </c>
      <c r="Q296" s="5">
        <f>+$P296/$P405</f>
        <v>5.4682091364242869E-4</v>
      </c>
      <c r="R296" s="5">
        <f t="shared" si="31"/>
        <v>0.35906448473416436</v>
      </c>
      <c r="S296" s="5">
        <f t="shared" si="30"/>
        <v>7.961712502633762E-3</v>
      </c>
      <c r="T296" s="5">
        <f t="shared" si="28"/>
        <v>7.2629738027632023</v>
      </c>
      <c r="U296" s="5">
        <f t="shared" si="32"/>
        <v>1.3670522841060717E-2</v>
      </c>
      <c r="V296" s="5">
        <f t="shared" si="29"/>
        <v>7.2493032799221417</v>
      </c>
    </row>
    <row r="297" spans="2:22">
      <c r="B297" s="63" t="s">
        <v>1263</v>
      </c>
      <c r="C297" t="s">
        <v>799</v>
      </c>
      <c r="D297" s="9" t="s">
        <v>30</v>
      </c>
      <c r="H297" t="s">
        <v>806</v>
      </c>
      <c r="I297" t="s">
        <v>862</v>
      </c>
      <c r="J297" t="s">
        <v>945</v>
      </c>
      <c r="K297" t="s">
        <v>1054</v>
      </c>
      <c r="L297" s="76">
        <v>45168</v>
      </c>
      <c r="M297" s="76">
        <v>45169</v>
      </c>
      <c r="N297" t="s">
        <v>28</v>
      </c>
      <c r="O297">
        <v>104.1</v>
      </c>
      <c r="P297">
        <v>9.99</v>
      </c>
      <c r="Q297" s="5">
        <f>+$P297/$P405</f>
        <v>7.1595556058818655E-4</v>
      </c>
      <c r="R297" s="5">
        <f t="shared" si="31"/>
        <v>0.47012505930462678</v>
      </c>
      <c r="S297" s="5">
        <f t="shared" si="30"/>
        <v>1.0424312962163996E-2</v>
      </c>
      <c r="T297" s="5">
        <f t="shared" si="28"/>
        <v>9.5094506277332105</v>
      </c>
      <c r="U297" s="5">
        <f t="shared" si="32"/>
        <v>1.7898889014704662E-2</v>
      </c>
      <c r="V297" s="5">
        <f t="shared" si="29"/>
        <v>9.4915517387185062</v>
      </c>
    </row>
    <row r="298" spans="2:22">
      <c r="B298" s="63" t="s">
        <v>1263</v>
      </c>
      <c r="C298" t="s">
        <v>799</v>
      </c>
      <c r="D298" s="9" t="s">
        <v>30</v>
      </c>
      <c r="H298" t="s">
        <v>808</v>
      </c>
      <c r="I298" t="s">
        <v>864</v>
      </c>
      <c r="J298" t="s">
        <v>946</v>
      </c>
      <c r="K298" t="s">
        <v>1056</v>
      </c>
      <c r="L298" s="76">
        <v>45168</v>
      </c>
      <c r="M298" s="76">
        <v>45171</v>
      </c>
      <c r="N298" t="s">
        <v>28</v>
      </c>
      <c r="O298">
        <v>125.1</v>
      </c>
      <c r="P298">
        <v>37.5</v>
      </c>
      <c r="Q298" s="5">
        <f>+$P298/$P405</f>
        <v>2.6875208730787782E-3</v>
      </c>
      <c r="R298" s="5">
        <f t="shared" si="31"/>
        <v>1.7647337060984489</v>
      </c>
      <c r="S298" s="5">
        <f t="shared" si="30"/>
        <v>3.9130303912027015E-2</v>
      </c>
      <c r="T298" s="5">
        <f t="shared" si="28"/>
        <v>35.696135989989529</v>
      </c>
      <c r="U298" s="5">
        <f t="shared" si="32"/>
        <v>6.7188021826969452E-2</v>
      </c>
      <c r="V298" s="5">
        <f t="shared" si="29"/>
        <v>35.628947968162556</v>
      </c>
    </row>
    <row r="299" spans="2:22">
      <c r="B299" s="63" t="s">
        <v>1263</v>
      </c>
      <c r="C299" t="s">
        <v>799</v>
      </c>
      <c r="D299" s="9" t="s">
        <v>30</v>
      </c>
      <c r="H299" t="s">
        <v>808</v>
      </c>
      <c r="I299" t="s">
        <v>864</v>
      </c>
      <c r="J299" t="s">
        <v>947</v>
      </c>
      <c r="K299" t="s">
        <v>1056</v>
      </c>
      <c r="L299" s="76">
        <v>45175</v>
      </c>
      <c r="M299" s="76">
        <v>45177</v>
      </c>
      <c r="N299" t="s">
        <v>28</v>
      </c>
      <c r="O299">
        <v>179.1</v>
      </c>
      <c r="P299">
        <v>35.79</v>
      </c>
      <c r="Q299" s="5">
        <f>+$P299/$P405</f>
        <v>2.5649699212663859E-3</v>
      </c>
      <c r="R299" s="5">
        <f t="shared" si="31"/>
        <v>1.6842618491003596</v>
      </c>
      <c r="S299" s="5">
        <f t="shared" si="30"/>
        <v>3.7345962053638583E-2</v>
      </c>
      <c r="T299" s="5">
        <f t="shared" si="28"/>
        <v>34.068392188846005</v>
      </c>
      <c r="U299" s="5">
        <f t="shared" si="32"/>
        <v>6.4124248031659642E-2</v>
      </c>
      <c r="V299" s="5">
        <f t="shared" si="29"/>
        <v>34.004267940814344</v>
      </c>
    </row>
    <row r="300" spans="2:22">
      <c r="B300" s="63" t="s">
        <v>1263</v>
      </c>
      <c r="C300" t="s">
        <v>799</v>
      </c>
      <c r="D300" s="9" t="s">
        <v>30</v>
      </c>
      <c r="H300" t="s">
        <v>809</v>
      </c>
      <c r="I300" t="s">
        <v>865</v>
      </c>
      <c r="J300" t="s">
        <v>948</v>
      </c>
      <c r="K300" t="s">
        <v>1057</v>
      </c>
      <c r="L300" s="76">
        <v>45179</v>
      </c>
      <c r="M300" s="76">
        <v>45182</v>
      </c>
      <c r="N300" t="s">
        <v>26</v>
      </c>
      <c r="O300">
        <v>108.33</v>
      </c>
      <c r="P300">
        <v>99.85</v>
      </c>
      <c r="Q300" s="5">
        <f>+$P300/$P405</f>
        <v>7.15597224471776E-3</v>
      </c>
      <c r="R300" s="5">
        <f t="shared" si="31"/>
        <v>4.6988976147714698</v>
      </c>
      <c r="S300" s="5">
        <f t="shared" si="30"/>
        <v>0.10419095588309059</v>
      </c>
      <c r="T300" s="5">
        <f t="shared" si="28"/>
        <v>95.046911429345442</v>
      </c>
      <c r="U300" s="5">
        <f t="shared" si="32"/>
        <v>0.178899306117944</v>
      </c>
      <c r="V300" s="5">
        <f t="shared" si="29"/>
        <v>94.868012123227501</v>
      </c>
    </row>
    <row r="301" spans="2:22">
      <c r="B301" s="63" t="s">
        <v>1263</v>
      </c>
      <c r="C301" t="s">
        <v>799</v>
      </c>
      <c r="D301" s="9" t="s">
        <v>30</v>
      </c>
      <c r="H301" t="s">
        <v>810</v>
      </c>
      <c r="I301" t="s">
        <v>576</v>
      </c>
      <c r="J301" t="s">
        <v>673</v>
      </c>
      <c r="K301" t="s">
        <v>1058</v>
      </c>
      <c r="L301" s="76">
        <v>45180</v>
      </c>
      <c r="M301" s="76">
        <v>45182</v>
      </c>
      <c r="N301" t="s">
        <v>787</v>
      </c>
      <c r="O301">
        <v>343315</v>
      </c>
      <c r="P301">
        <v>13.74</v>
      </c>
      <c r="Q301" s="5">
        <f>+$P301/$P405</f>
        <v>9.847076478960643E-4</v>
      </c>
      <c r="R301" s="5">
        <f t="shared" si="31"/>
        <v>0.6465984299144717</v>
      </c>
      <c r="S301" s="5">
        <f t="shared" si="30"/>
        <v>1.4337343353366696E-2</v>
      </c>
      <c r="T301" s="5">
        <f t="shared" si="28"/>
        <v>13.079064226732163</v>
      </c>
      <c r="U301" s="5">
        <f t="shared" si="32"/>
        <v>2.4617691197401606E-2</v>
      </c>
      <c r="V301" s="5">
        <f t="shared" si="29"/>
        <v>13.054446535534762</v>
      </c>
    </row>
    <row r="302" spans="2:22">
      <c r="B302" s="63" t="s">
        <v>1263</v>
      </c>
      <c r="C302" t="s">
        <v>799</v>
      </c>
      <c r="D302" s="9" t="s">
        <v>30</v>
      </c>
      <c r="H302" t="s">
        <v>806</v>
      </c>
      <c r="I302" t="s">
        <v>862</v>
      </c>
      <c r="J302" t="s">
        <v>949</v>
      </c>
      <c r="K302" t="s">
        <v>1054</v>
      </c>
      <c r="L302" s="76">
        <v>45182</v>
      </c>
      <c r="M302" s="76">
        <v>45183</v>
      </c>
      <c r="N302" t="s">
        <v>28</v>
      </c>
      <c r="O302">
        <v>121.1</v>
      </c>
      <c r="P302">
        <v>11.63</v>
      </c>
      <c r="Q302" s="5">
        <f>+$P302/$P405</f>
        <v>8.3348980677083186E-4</v>
      </c>
      <c r="R302" s="5">
        <f t="shared" si="31"/>
        <v>0.54730274671799906</v>
      </c>
      <c r="S302" s="5">
        <f t="shared" si="30"/>
        <v>1.2135611586583312E-2</v>
      </c>
      <c r="T302" s="5">
        <f t="shared" si="28"/>
        <v>11.070561641695418</v>
      </c>
      <c r="U302" s="5">
        <f t="shared" si="32"/>
        <v>2.0837245169270796E-2</v>
      </c>
      <c r="V302" s="5">
        <f t="shared" si="29"/>
        <v>11.049724396526148</v>
      </c>
    </row>
    <row r="303" spans="2:22">
      <c r="B303" s="63" t="s">
        <v>1263</v>
      </c>
      <c r="C303" t="s">
        <v>799</v>
      </c>
      <c r="D303" s="9" t="s">
        <v>30</v>
      </c>
      <c r="H303" t="s">
        <v>811</v>
      </c>
      <c r="I303" t="s">
        <v>866</v>
      </c>
      <c r="J303" t="s">
        <v>950</v>
      </c>
      <c r="K303" t="s">
        <v>1059</v>
      </c>
      <c r="L303" s="76">
        <v>45191</v>
      </c>
      <c r="M303" s="76">
        <v>45193</v>
      </c>
      <c r="N303" t="s">
        <v>28</v>
      </c>
      <c r="O303">
        <v>70.55</v>
      </c>
      <c r="P303">
        <v>13.55</v>
      </c>
      <c r="Q303" s="5">
        <f>+$P303/$P405</f>
        <v>9.7109087547246522E-4</v>
      </c>
      <c r="R303" s="5">
        <f t="shared" si="31"/>
        <v>0.6376571124702396</v>
      </c>
      <c r="S303" s="5">
        <f t="shared" si="30"/>
        <v>1.4139083146879094E-2</v>
      </c>
      <c r="T303" s="5">
        <f t="shared" si="28"/>
        <v>12.898203804382881</v>
      </c>
      <c r="U303" s="5">
        <f t="shared" si="32"/>
        <v>2.4277271886811631E-2</v>
      </c>
      <c r="V303" s="5">
        <f t="shared" si="29"/>
        <v>12.873926532496069</v>
      </c>
    </row>
    <row r="304" spans="2:22">
      <c r="B304" s="63" t="s">
        <v>1263</v>
      </c>
      <c r="C304" t="s">
        <v>799</v>
      </c>
      <c r="D304" s="9" t="s">
        <v>30</v>
      </c>
      <c r="H304" t="s">
        <v>806</v>
      </c>
      <c r="I304" t="s">
        <v>862</v>
      </c>
      <c r="J304" t="s">
        <v>951</v>
      </c>
      <c r="K304" t="s">
        <v>1054</v>
      </c>
      <c r="L304" s="76">
        <v>45196</v>
      </c>
      <c r="M304" s="76">
        <v>45197</v>
      </c>
      <c r="N304" t="s">
        <v>28</v>
      </c>
      <c r="O304">
        <v>105</v>
      </c>
      <c r="P304">
        <v>10.08</v>
      </c>
      <c r="Q304" s="5">
        <f>+$P304/$P405</f>
        <v>7.2240561068357561E-4</v>
      </c>
      <c r="R304" s="5">
        <f t="shared" si="31"/>
        <v>0.47436042019926306</v>
      </c>
      <c r="S304" s="5">
        <f t="shared" si="30"/>
        <v>1.0518225691552861E-2</v>
      </c>
      <c r="T304" s="5">
        <f t="shared" si="28"/>
        <v>9.5951213541091835</v>
      </c>
      <c r="U304" s="5">
        <f t="shared" si="32"/>
        <v>1.8060140267089391E-2</v>
      </c>
      <c r="V304" s="5">
        <f t="shared" si="29"/>
        <v>9.5770612138420947</v>
      </c>
    </row>
    <row r="305" spans="2:22">
      <c r="B305" s="63" t="s">
        <v>1263</v>
      </c>
      <c r="C305" t="s">
        <v>799</v>
      </c>
      <c r="D305" s="9" t="s">
        <v>30</v>
      </c>
      <c r="H305" t="s">
        <v>812</v>
      </c>
      <c r="I305" t="s">
        <v>281</v>
      </c>
      <c r="J305" t="s">
        <v>952</v>
      </c>
      <c r="K305" t="s">
        <v>61</v>
      </c>
      <c r="L305" s="76">
        <v>45197</v>
      </c>
      <c r="M305" s="76">
        <v>45202</v>
      </c>
      <c r="N305" t="s">
        <v>26</v>
      </c>
      <c r="O305">
        <v>539.34</v>
      </c>
      <c r="P305">
        <v>265.81</v>
      </c>
      <c r="Q305" s="5">
        <f>+$P305/$P405</f>
        <v>1.9049864620615201E-2</v>
      </c>
      <c r="R305" s="5">
        <f t="shared" si="31"/>
        <v>12.508903104480765</v>
      </c>
      <c r="S305" s="5">
        <f t="shared" si="30"/>
        <v>0.27736602887615736</v>
      </c>
      <c r="T305" s="5">
        <f t="shared" si="28"/>
        <v>253.02373086664309</v>
      </c>
      <c r="U305" s="5">
        <f t="shared" si="32"/>
        <v>0.47624661551538006</v>
      </c>
      <c r="V305" s="5">
        <f t="shared" si="29"/>
        <v>252.54748425112771</v>
      </c>
    </row>
    <row r="306" spans="2:22">
      <c r="B306" s="63" t="s">
        <v>1263</v>
      </c>
      <c r="C306" t="s">
        <v>799</v>
      </c>
      <c r="D306" s="9" t="s">
        <v>30</v>
      </c>
      <c r="H306" t="s">
        <v>806</v>
      </c>
      <c r="I306" t="s">
        <v>862</v>
      </c>
      <c r="J306" t="s">
        <v>953</v>
      </c>
      <c r="K306" t="s">
        <v>1054</v>
      </c>
      <c r="L306" s="76">
        <v>45210</v>
      </c>
      <c r="M306" s="76">
        <v>45211</v>
      </c>
      <c r="N306" t="s">
        <v>28</v>
      </c>
      <c r="O306">
        <v>122.5</v>
      </c>
      <c r="P306">
        <v>11.76</v>
      </c>
      <c r="Q306" s="5">
        <f>+$P306/$P405</f>
        <v>8.4280654579750483E-4</v>
      </c>
      <c r="R306" s="5">
        <f t="shared" si="31"/>
        <v>0.55342049023247353</v>
      </c>
      <c r="S306" s="5">
        <f t="shared" si="30"/>
        <v>1.2271263306811671E-2</v>
      </c>
      <c r="T306" s="5">
        <f t="shared" si="28"/>
        <v>11.194308246460714</v>
      </c>
      <c r="U306" s="5">
        <f t="shared" si="32"/>
        <v>2.107016364493762E-2</v>
      </c>
      <c r="V306" s="5">
        <f t="shared" si="29"/>
        <v>11.173238082815777</v>
      </c>
    </row>
    <row r="307" spans="2:22">
      <c r="B307" s="63" t="s">
        <v>1263</v>
      </c>
      <c r="C307" t="s">
        <v>799</v>
      </c>
      <c r="D307" s="9" t="s">
        <v>30</v>
      </c>
      <c r="H307" t="s">
        <v>813</v>
      </c>
      <c r="I307" t="s">
        <v>866</v>
      </c>
      <c r="J307" t="s">
        <v>954</v>
      </c>
      <c r="K307" t="s">
        <v>1059</v>
      </c>
      <c r="L307" s="76">
        <v>45212</v>
      </c>
      <c r="M307" s="76">
        <v>45213</v>
      </c>
      <c r="N307" t="s">
        <v>28</v>
      </c>
      <c r="O307">
        <v>70</v>
      </c>
      <c r="P307">
        <v>6.72</v>
      </c>
      <c r="Q307" s="5">
        <f>+$P307/$P405</f>
        <v>4.8160374045571702E-4</v>
      </c>
      <c r="R307" s="5">
        <f t="shared" si="31"/>
        <v>0.316240280132842</v>
      </c>
      <c r="S307" s="5">
        <f t="shared" si="30"/>
        <v>7.0121504610352403E-3</v>
      </c>
      <c r="T307" s="5">
        <f t="shared" si="28"/>
        <v>6.3967475694061227</v>
      </c>
      <c r="U307" s="5">
        <f t="shared" si="32"/>
        <v>1.2040093511392926E-2</v>
      </c>
      <c r="V307" s="5">
        <f t="shared" si="29"/>
        <v>6.3847074758947295</v>
      </c>
    </row>
    <row r="308" spans="2:22">
      <c r="B308" s="63" t="s">
        <v>1263</v>
      </c>
      <c r="C308" t="s">
        <v>799</v>
      </c>
      <c r="D308" s="9" t="s">
        <v>30</v>
      </c>
      <c r="H308" t="s">
        <v>811</v>
      </c>
      <c r="I308" t="s">
        <v>867</v>
      </c>
      <c r="J308" t="s">
        <v>955</v>
      </c>
      <c r="K308" t="s">
        <v>1059</v>
      </c>
      <c r="L308" s="76">
        <v>45212</v>
      </c>
      <c r="M308" s="76">
        <v>45213</v>
      </c>
      <c r="N308" t="s">
        <v>28</v>
      </c>
      <c r="O308">
        <v>67</v>
      </c>
      <c r="P308">
        <v>6.43</v>
      </c>
      <c r="Q308" s="5">
        <f>+$P308/$P405</f>
        <v>4.6082024570390782E-4</v>
      </c>
      <c r="R308" s="5">
        <f t="shared" si="31"/>
        <v>0.30259300613901402</v>
      </c>
      <c r="S308" s="5">
        <f t="shared" si="30"/>
        <v>6.7095427774488984E-3</v>
      </c>
      <c r="T308" s="5">
        <f t="shared" si="28"/>
        <v>6.1206974510835375</v>
      </c>
      <c r="U308" s="5">
        <f t="shared" si="32"/>
        <v>1.1520506142597696E-2</v>
      </c>
      <c r="V308" s="5">
        <f t="shared" si="29"/>
        <v>6.1091769449409394</v>
      </c>
    </row>
    <row r="309" spans="2:22">
      <c r="B309" s="63" t="s">
        <v>1263</v>
      </c>
      <c r="C309" t="s">
        <v>799</v>
      </c>
      <c r="D309" s="9" t="s">
        <v>30</v>
      </c>
      <c r="H309" t="s">
        <v>814</v>
      </c>
      <c r="I309" t="s">
        <v>868</v>
      </c>
      <c r="J309" t="s">
        <v>956</v>
      </c>
      <c r="K309" t="s">
        <v>1050</v>
      </c>
      <c r="L309" s="76">
        <v>45222</v>
      </c>
      <c r="M309" s="76">
        <v>45224</v>
      </c>
      <c r="N309" t="s">
        <v>28</v>
      </c>
      <c r="O309">
        <v>90</v>
      </c>
      <c r="P309">
        <v>17.27</v>
      </c>
      <c r="Q309" s="5">
        <f>+$P309/$P405</f>
        <v>1.23769294608188E-3</v>
      </c>
      <c r="R309" s="5">
        <f t="shared" si="31"/>
        <v>0.81271869611520564</v>
      </c>
      <c r="S309" s="5">
        <f t="shared" si="30"/>
        <v>1.8020809294952173E-2</v>
      </c>
      <c r="T309" s="5">
        <f t="shared" si="28"/>
        <v>16.439260494589842</v>
      </c>
      <c r="U309" s="5">
        <f t="shared" si="32"/>
        <v>3.0942323652047E-2</v>
      </c>
      <c r="V309" s="5">
        <f t="shared" si="29"/>
        <v>16.408318170937793</v>
      </c>
    </row>
    <row r="310" spans="2:22">
      <c r="B310" s="63" t="s">
        <v>1263</v>
      </c>
      <c r="C310" t="s">
        <v>799</v>
      </c>
      <c r="D310" s="9" t="s">
        <v>30</v>
      </c>
      <c r="H310" t="s">
        <v>806</v>
      </c>
      <c r="I310" t="s">
        <v>862</v>
      </c>
      <c r="J310" t="s">
        <v>957</v>
      </c>
      <c r="K310" t="s">
        <v>1054</v>
      </c>
      <c r="L310" s="76">
        <v>45224</v>
      </c>
      <c r="M310" s="76">
        <v>45225</v>
      </c>
      <c r="N310" t="s">
        <v>28</v>
      </c>
      <c r="O310">
        <v>105</v>
      </c>
      <c r="P310">
        <v>10.08</v>
      </c>
      <c r="Q310" s="5">
        <f>+$P310/$P405</f>
        <v>7.2240561068357561E-4</v>
      </c>
      <c r="R310" s="5">
        <f t="shared" si="31"/>
        <v>0.47436042019926306</v>
      </c>
      <c r="S310" s="5">
        <f t="shared" si="30"/>
        <v>1.0518225691552861E-2</v>
      </c>
      <c r="T310" s="5">
        <f t="shared" si="28"/>
        <v>9.5951213541091835</v>
      </c>
      <c r="U310" s="5">
        <f t="shared" si="32"/>
        <v>1.8060140267089391E-2</v>
      </c>
      <c r="V310" s="5">
        <f t="shared" si="29"/>
        <v>9.5770612138420947</v>
      </c>
    </row>
    <row r="311" spans="2:22">
      <c r="B311" s="63" t="s">
        <v>1263</v>
      </c>
      <c r="C311" t="s">
        <v>799</v>
      </c>
      <c r="D311" s="9" t="s">
        <v>30</v>
      </c>
      <c r="H311" t="s">
        <v>814</v>
      </c>
      <c r="I311" t="s">
        <v>857</v>
      </c>
      <c r="J311" t="s">
        <v>958</v>
      </c>
      <c r="K311" t="s">
        <v>1050</v>
      </c>
      <c r="L311" s="76">
        <v>45227</v>
      </c>
      <c r="M311" s="76">
        <v>45229</v>
      </c>
      <c r="N311" t="s">
        <v>28</v>
      </c>
      <c r="O311">
        <v>80</v>
      </c>
      <c r="P311">
        <v>15.35</v>
      </c>
      <c r="Q311" s="5">
        <f>+$P311/$P405</f>
        <v>1.1000918773802465E-3</v>
      </c>
      <c r="R311" s="5">
        <f t="shared" si="31"/>
        <v>0.72236433036296499</v>
      </c>
      <c r="S311" s="5">
        <f t="shared" si="30"/>
        <v>1.6017337734656387E-2</v>
      </c>
      <c r="T311" s="5">
        <f t="shared" si="28"/>
        <v>14.611618331902379</v>
      </c>
      <c r="U311" s="5">
        <f t="shared" si="32"/>
        <v>2.7502296934506162E-2</v>
      </c>
      <c r="V311" s="5">
        <f t="shared" si="29"/>
        <v>14.584116034967874</v>
      </c>
    </row>
    <row r="312" spans="2:22">
      <c r="B312" s="63" t="s">
        <v>1263</v>
      </c>
      <c r="C312" t="s">
        <v>799</v>
      </c>
      <c r="D312" s="9" t="s">
        <v>30</v>
      </c>
      <c r="H312" t="s">
        <v>86</v>
      </c>
      <c r="I312" t="s">
        <v>869</v>
      </c>
      <c r="J312" t="s">
        <v>959</v>
      </c>
      <c r="K312" t="s">
        <v>85</v>
      </c>
      <c r="L312" s="76">
        <v>45227</v>
      </c>
      <c r="M312" s="76">
        <v>45229</v>
      </c>
      <c r="N312" t="s">
        <v>28</v>
      </c>
      <c r="O312">
        <v>184</v>
      </c>
      <c r="P312">
        <v>28.26</v>
      </c>
      <c r="Q312" s="5">
        <f>+$P312/$P405</f>
        <v>2.0253157299521675E-3</v>
      </c>
      <c r="R312" s="5">
        <f t="shared" si="31"/>
        <v>1.3299033209157913</v>
      </c>
      <c r="S312" s="5">
        <f t="shared" si="30"/>
        <v>2.9488597028103559E-2</v>
      </c>
      <c r="T312" s="5">
        <f t="shared" si="28"/>
        <v>26.90060808205611</v>
      </c>
      <c r="U312" s="5">
        <f t="shared" si="32"/>
        <v>5.0632893248804184E-2</v>
      </c>
      <c r="V312" s="5">
        <f t="shared" si="29"/>
        <v>26.849975188807306</v>
      </c>
    </row>
    <row r="313" spans="2:22">
      <c r="B313" s="63" t="s">
        <v>1263</v>
      </c>
      <c r="C313" t="s">
        <v>799</v>
      </c>
      <c r="D313" s="9" t="s">
        <v>30</v>
      </c>
      <c r="H313" t="s">
        <v>86</v>
      </c>
      <c r="I313" t="s">
        <v>870</v>
      </c>
      <c r="J313" t="s">
        <v>960</v>
      </c>
      <c r="K313" t="s">
        <v>85</v>
      </c>
      <c r="L313" s="76">
        <v>45227</v>
      </c>
      <c r="M313" s="76">
        <v>45229</v>
      </c>
      <c r="N313" t="s">
        <v>28</v>
      </c>
      <c r="O313">
        <v>184</v>
      </c>
      <c r="P313">
        <v>28.26</v>
      </c>
      <c r="Q313" s="5">
        <f>+$P313/$P405</f>
        <v>2.0253157299521675E-3</v>
      </c>
      <c r="R313" s="5">
        <f t="shared" si="31"/>
        <v>1.3299033209157913</v>
      </c>
      <c r="S313" s="5">
        <f t="shared" si="30"/>
        <v>2.9488597028103559E-2</v>
      </c>
      <c r="T313" s="5">
        <f t="shared" si="28"/>
        <v>26.90060808205611</v>
      </c>
      <c r="U313" s="5">
        <f t="shared" si="32"/>
        <v>5.0632893248804184E-2</v>
      </c>
      <c r="V313" s="5">
        <f t="shared" si="29"/>
        <v>26.849975188807306</v>
      </c>
    </row>
    <row r="314" spans="2:22">
      <c r="B314" s="63" t="s">
        <v>1263</v>
      </c>
      <c r="C314" t="s">
        <v>799</v>
      </c>
      <c r="D314" s="9" t="s">
        <v>30</v>
      </c>
      <c r="H314" t="s">
        <v>86</v>
      </c>
      <c r="I314" t="s">
        <v>871</v>
      </c>
      <c r="J314" t="s">
        <v>961</v>
      </c>
      <c r="K314" t="s">
        <v>85</v>
      </c>
      <c r="L314" s="76">
        <v>45227</v>
      </c>
      <c r="M314" s="76">
        <v>45229</v>
      </c>
      <c r="N314" t="s">
        <v>28</v>
      </c>
      <c r="O314">
        <v>184</v>
      </c>
      <c r="P314">
        <v>28.26</v>
      </c>
      <c r="Q314" s="5">
        <f>+$P314/$P405</f>
        <v>2.0253157299521675E-3</v>
      </c>
      <c r="R314" s="5">
        <f t="shared" si="31"/>
        <v>1.3299033209157913</v>
      </c>
      <c r="S314" s="5">
        <f t="shared" si="30"/>
        <v>2.9488597028103559E-2</v>
      </c>
      <c r="T314" s="5">
        <f t="shared" si="28"/>
        <v>26.90060808205611</v>
      </c>
      <c r="U314" s="5">
        <f t="shared" si="32"/>
        <v>5.0632893248804184E-2</v>
      </c>
      <c r="V314" s="5">
        <f t="shared" si="29"/>
        <v>26.849975188807306</v>
      </c>
    </row>
    <row r="315" spans="2:22">
      <c r="B315" s="63" t="s">
        <v>1263</v>
      </c>
      <c r="C315" t="s">
        <v>799</v>
      </c>
      <c r="D315" s="9" t="s">
        <v>30</v>
      </c>
      <c r="H315" t="s">
        <v>86</v>
      </c>
      <c r="I315" t="s">
        <v>872</v>
      </c>
      <c r="J315" t="s">
        <v>962</v>
      </c>
      <c r="K315" t="s">
        <v>85</v>
      </c>
      <c r="L315" s="76">
        <v>45227</v>
      </c>
      <c r="M315" s="76">
        <v>45229</v>
      </c>
      <c r="N315" t="s">
        <v>28</v>
      </c>
      <c r="O315">
        <v>184</v>
      </c>
      <c r="P315">
        <v>28.26</v>
      </c>
      <c r="Q315" s="5">
        <f>+$P315/$P405</f>
        <v>2.0253157299521675E-3</v>
      </c>
      <c r="R315" s="5">
        <f t="shared" si="31"/>
        <v>1.3299033209157913</v>
      </c>
      <c r="S315" s="5">
        <f t="shared" si="30"/>
        <v>2.9488597028103559E-2</v>
      </c>
      <c r="T315" s="5">
        <f t="shared" si="28"/>
        <v>26.90060808205611</v>
      </c>
      <c r="U315" s="5">
        <f t="shared" si="32"/>
        <v>5.0632893248804184E-2</v>
      </c>
      <c r="V315" s="5">
        <f t="shared" si="29"/>
        <v>26.849975188807306</v>
      </c>
    </row>
    <row r="316" spans="2:22">
      <c r="B316" s="63" t="s">
        <v>1263</v>
      </c>
      <c r="C316" t="s">
        <v>799</v>
      </c>
      <c r="D316" s="9" t="s">
        <v>30</v>
      </c>
      <c r="H316" t="s">
        <v>814</v>
      </c>
      <c r="I316" t="s">
        <v>857</v>
      </c>
      <c r="J316" t="s">
        <v>963</v>
      </c>
      <c r="K316" t="s">
        <v>1050</v>
      </c>
      <c r="L316" s="76">
        <v>45231</v>
      </c>
      <c r="M316" s="76">
        <v>45232</v>
      </c>
      <c r="N316" t="s">
        <v>28</v>
      </c>
      <c r="O316">
        <v>80</v>
      </c>
      <c r="P316">
        <v>7.68</v>
      </c>
      <c r="Q316" s="5">
        <f>+$P316/$P405</f>
        <v>5.5040427480653375E-4</v>
      </c>
      <c r="R316" s="5">
        <f t="shared" si="31"/>
        <v>0.36141746300896233</v>
      </c>
      <c r="S316" s="5">
        <f t="shared" si="30"/>
        <v>8.0138862411831321E-3</v>
      </c>
      <c r="T316" s="5">
        <f t="shared" si="28"/>
        <v>7.3105686507498548</v>
      </c>
      <c r="U316" s="5">
        <f t="shared" si="32"/>
        <v>1.3760106870163344E-2</v>
      </c>
      <c r="V316" s="5">
        <f t="shared" si="29"/>
        <v>7.2968085438796919</v>
      </c>
    </row>
    <row r="317" spans="2:22">
      <c r="B317" s="63" t="s">
        <v>1263</v>
      </c>
      <c r="C317" t="s">
        <v>799</v>
      </c>
      <c r="D317" s="9" t="s">
        <v>30</v>
      </c>
      <c r="H317" t="s">
        <v>806</v>
      </c>
      <c r="I317" t="s">
        <v>862</v>
      </c>
      <c r="J317" t="s">
        <v>964</v>
      </c>
      <c r="K317" t="s">
        <v>1054</v>
      </c>
      <c r="L317" s="76">
        <v>45225</v>
      </c>
      <c r="M317" s="76">
        <v>45232</v>
      </c>
      <c r="N317" t="s">
        <v>28</v>
      </c>
      <c r="O317">
        <v>118.21</v>
      </c>
      <c r="P317">
        <v>79.44</v>
      </c>
      <c r="Q317" s="5">
        <f>+$P317/$P405</f>
        <v>5.6932442175300834E-3</v>
      </c>
      <c r="R317" s="5">
        <f t="shared" si="31"/>
        <v>3.7384118829989541</v>
      </c>
      <c r="S317" s="5">
        <f t="shared" si="30"/>
        <v>8.289363580723802E-2</v>
      </c>
      <c r="T317" s="5">
        <f t="shared" si="28"/>
        <v>75.618694481193799</v>
      </c>
      <c r="U317" s="5">
        <f t="shared" si="32"/>
        <v>0.14233110543825209</v>
      </c>
      <c r="V317" s="5">
        <f t="shared" si="29"/>
        <v>75.476363375755554</v>
      </c>
    </row>
    <row r="318" spans="2:22">
      <c r="B318" s="63" t="s">
        <v>1263</v>
      </c>
      <c r="C318" t="s">
        <v>799</v>
      </c>
      <c r="D318" s="9" t="s">
        <v>30</v>
      </c>
      <c r="H318" t="s">
        <v>487</v>
      </c>
      <c r="I318" t="s">
        <v>873</v>
      </c>
      <c r="J318" t="s">
        <v>965</v>
      </c>
      <c r="K318" t="s">
        <v>52</v>
      </c>
      <c r="L318" s="76">
        <v>45235</v>
      </c>
      <c r="M318" s="76">
        <v>45237</v>
      </c>
      <c r="N318" t="s">
        <v>28</v>
      </c>
      <c r="O318">
        <v>251.65</v>
      </c>
      <c r="P318">
        <v>48.32</v>
      </c>
      <c r="Q318" s="5">
        <f>+$P318/$P405</f>
        <v>3.4629602289911084E-3</v>
      </c>
      <c r="R318" s="5">
        <f t="shared" si="31"/>
        <v>2.2739182047647213</v>
      </c>
      <c r="S318" s="5">
        <f t="shared" si="30"/>
        <v>5.0420700934110538E-2</v>
      </c>
      <c r="T318" s="5">
        <f t="shared" si="28"/>
        <v>45.99566109430117</v>
      </c>
      <c r="U318" s="5">
        <f t="shared" si="32"/>
        <v>8.6574005724777706E-2</v>
      </c>
      <c r="V318" s="5">
        <f t="shared" si="29"/>
        <v>45.909087088576392</v>
      </c>
    </row>
    <row r="319" spans="2:22">
      <c r="B319" s="63" t="s">
        <v>1263</v>
      </c>
      <c r="C319" t="s">
        <v>799</v>
      </c>
      <c r="D319" s="9" t="s">
        <v>30</v>
      </c>
      <c r="H319" t="s">
        <v>815</v>
      </c>
      <c r="I319" t="s">
        <v>592</v>
      </c>
      <c r="J319" t="s">
        <v>966</v>
      </c>
      <c r="K319" t="s">
        <v>1060</v>
      </c>
      <c r="L319" s="76">
        <v>45234</v>
      </c>
      <c r="M319" s="76">
        <v>45237</v>
      </c>
      <c r="N319" t="s">
        <v>26</v>
      </c>
      <c r="O319">
        <v>808.7</v>
      </c>
      <c r="P319">
        <v>239.14</v>
      </c>
      <c r="Q319" s="5">
        <f>+$P319/$P405</f>
        <v>1.7138499775681573E-2</v>
      </c>
      <c r="R319" s="5">
        <f t="shared" si="31"/>
        <v>11.253824492703547</v>
      </c>
      <c r="S319" s="5">
        <f t="shared" si="30"/>
        <v>0.24953655673392369</v>
      </c>
      <c r="T319" s="5">
        <f t="shared" si="28"/>
        <v>227.63663895056251</v>
      </c>
      <c r="U319" s="5">
        <f t="shared" si="32"/>
        <v>0.42846249439203932</v>
      </c>
      <c r="V319" s="5">
        <f t="shared" si="29"/>
        <v>227.20817645617046</v>
      </c>
    </row>
    <row r="320" spans="2:22">
      <c r="B320" s="63" t="s">
        <v>1263</v>
      </c>
      <c r="C320" t="s">
        <v>799</v>
      </c>
      <c r="D320" s="9" t="s">
        <v>30</v>
      </c>
      <c r="H320" t="s">
        <v>816</v>
      </c>
      <c r="I320" t="s">
        <v>874</v>
      </c>
      <c r="J320" t="s">
        <v>967</v>
      </c>
      <c r="K320" t="s">
        <v>87</v>
      </c>
      <c r="L320" s="76">
        <v>45235</v>
      </c>
      <c r="M320" s="76">
        <v>45241</v>
      </c>
      <c r="N320" t="s">
        <v>791</v>
      </c>
      <c r="O320">
        <v>2514.17</v>
      </c>
      <c r="P320">
        <v>80.09</v>
      </c>
      <c r="Q320" s="5">
        <f>+$P320/$P405</f>
        <v>5.7398279126634495E-3</v>
      </c>
      <c r="R320" s="5">
        <f t="shared" si="31"/>
        <v>3.7690006005713275</v>
      </c>
      <c r="S320" s="5">
        <f t="shared" si="30"/>
        <v>8.3571894408379824E-2</v>
      </c>
      <c r="T320" s="5">
        <f t="shared" si="28"/>
        <v>76.237427505020293</v>
      </c>
      <c r="U320" s="5">
        <f t="shared" si="32"/>
        <v>0.14349569781658625</v>
      </c>
      <c r="V320" s="5">
        <f t="shared" si="29"/>
        <v>76.093931807203703</v>
      </c>
    </row>
    <row r="321" spans="2:22">
      <c r="B321" s="63" t="s">
        <v>1263</v>
      </c>
      <c r="C321" t="s">
        <v>799</v>
      </c>
      <c r="D321" s="9" t="s">
        <v>30</v>
      </c>
      <c r="H321" t="s">
        <v>817</v>
      </c>
      <c r="I321" t="s">
        <v>875</v>
      </c>
      <c r="J321" t="s">
        <v>968</v>
      </c>
      <c r="K321" t="s">
        <v>541</v>
      </c>
      <c r="L321" s="76">
        <v>45248</v>
      </c>
      <c r="M321" s="76">
        <v>45252</v>
      </c>
      <c r="N321" t="s">
        <v>26</v>
      </c>
      <c r="O321">
        <v>217.78</v>
      </c>
      <c r="P321">
        <v>85.12</v>
      </c>
      <c r="Q321" s="5">
        <f>+$P321/$P405</f>
        <v>6.1003140457724161E-3</v>
      </c>
      <c r="R321" s="5">
        <f t="shared" si="31"/>
        <v>4.0057102150159993</v>
      </c>
      <c r="S321" s="5">
        <f t="shared" si="30"/>
        <v>8.8820572506446385E-2</v>
      </c>
      <c r="T321" s="5">
        <f t="shared" si="28"/>
        <v>81.02546921247756</v>
      </c>
      <c r="U321" s="5">
        <f t="shared" si="32"/>
        <v>0.1525078511443104</v>
      </c>
      <c r="V321" s="5">
        <f t="shared" si="29"/>
        <v>80.872961361333253</v>
      </c>
    </row>
    <row r="322" spans="2:22">
      <c r="B322" s="63" t="s">
        <v>1263</v>
      </c>
      <c r="C322" t="s">
        <v>799</v>
      </c>
      <c r="D322" s="9" t="s">
        <v>30</v>
      </c>
      <c r="H322" s="62" t="s">
        <v>475</v>
      </c>
      <c r="I322" s="62" t="s">
        <v>876</v>
      </c>
      <c r="J322" s="62" t="s">
        <v>969</v>
      </c>
      <c r="K322" s="62" t="s">
        <v>58</v>
      </c>
      <c r="L322" s="81">
        <v>45257</v>
      </c>
      <c r="M322" s="81">
        <v>45261</v>
      </c>
      <c r="N322" t="s">
        <v>26</v>
      </c>
      <c r="O322">
        <v>237.63</v>
      </c>
      <c r="P322">
        <v>94.78</v>
      </c>
      <c r="Q322" s="5">
        <f>+$P322/$P405</f>
        <v>6.7926194226775099E-3</v>
      </c>
      <c r="R322" s="5">
        <f t="shared" si="31"/>
        <v>4.4603056177069602</v>
      </c>
      <c r="S322" s="5">
        <f t="shared" si="30"/>
        <v>9.8900538794184548E-2</v>
      </c>
      <c r="T322" s="5">
        <f t="shared" si="28"/>
        <v>90.220793843498853</v>
      </c>
      <c r="U322" s="5">
        <f t="shared" si="32"/>
        <v>0.16981548556693773</v>
      </c>
      <c r="V322" s="5">
        <f t="shared" si="29"/>
        <v>90.050978357931911</v>
      </c>
    </row>
    <row r="323" spans="2:22">
      <c r="B323" s="63" t="s">
        <v>1263</v>
      </c>
      <c r="C323" t="s">
        <v>799</v>
      </c>
      <c r="D323" s="9" t="s">
        <v>30</v>
      </c>
      <c r="H323" t="s">
        <v>236</v>
      </c>
      <c r="I323" t="s">
        <v>877</v>
      </c>
      <c r="J323" t="s">
        <v>970</v>
      </c>
      <c r="K323" t="s">
        <v>53</v>
      </c>
      <c r="L323" s="76">
        <v>45262</v>
      </c>
      <c r="M323" s="76">
        <v>45266</v>
      </c>
      <c r="N323" t="s">
        <v>29</v>
      </c>
      <c r="O323">
        <v>445.83</v>
      </c>
      <c r="P323">
        <v>205.7</v>
      </c>
      <c r="Q323" s="5">
        <f>+$P323/$P405</f>
        <v>1.4741947829128124E-2</v>
      </c>
      <c r="R323" s="5">
        <f t="shared" si="31"/>
        <v>9.6801526225186905</v>
      </c>
      <c r="S323" s="5">
        <f t="shared" si="30"/>
        <v>0.2146427603921055</v>
      </c>
      <c r="T323" s="5">
        <f t="shared" si="28"/>
        <v>195.8052046170892</v>
      </c>
      <c r="U323" s="5">
        <f t="shared" si="32"/>
        <v>0.36854869572820309</v>
      </c>
      <c r="V323" s="5">
        <f t="shared" si="29"/>
        <v>195.43665592136099</v>
      </c>
    </row>
    <row r="324" spans="2:22">
      <c r="B324" s="63" t="s">
        <v>1263</v>
      </c>
      <c r="C324" t="s">
        <v>799</v>
      </c>
      <c r="D324" s="9" t="s">
        <v>30</v>
      </c>
      <c r="H324" t="s">
        <v>818</v>
      </c>
      <c r="I324" t="s">
        <v>878</v>
      </c>
      <c r="J324" t="s">
        <v>971</v>
      </c>
      <c r="K324" t="s">
        <v>1061</v>
      </c>
      <c r="L324" s="76">
        <v>45265</v>
      </c>
      <c r="M324" s="76">
        <v>45268</v>
      </c>
      <c r="N324" t="s">
        <v>26</v>
      </c>
      <c r="O324">
        <v>67.67</v>
      </c>
      <c r="P324">
        <v>20.72</v>
      </c>
      <c r="Q324" s="5">
        <f>+$P324/$P405</f>
        <v>1.4849448664051275E-3</v>
      </c>
      <c r="R324" s="5">
        <f t="shared" si="31"/>
        <v>0.97507419707626297</v>
      </c>
      <c r="S324" s="5">
        <f t="shared" si="30"/>
        <v>2.1620797254858659E-2</v>
      </c>
      <c r="T324" s="5">
        <f t="shared" si="28"/>
        <v>19.723305005668877</v>
      </c>
      <c r="U324" s="5">
        <f t="shared" si="32"/>
        <v>3.7123621660128191E-2</v>
      </c>
      <c r="V324" s="5">
        <f t="shared" si="29"/>
        <v>19.686181384008748</v>
      </c>
    </row>
    <row r="325" spans="2:22">
      <c r="B325" s="63" t="s">
        <v>1263</v>
      </c>
      <c r="C325" t="s">
        <v>799</v>
      </c>
      <c r="D325" s="9" t="s">
        <v>30</v>
      </c>
      <c r="H325" t="s">
        <v>819</v>
      </c>
      <c r="I325" t="s">
        <v>879</v>
      </c>
      <c r="J325" t="s">
        <v>972</v>
      </c>
      <c r="K325" t="s">
        <v>61</v>
      </c>
      <c r="L325" s="76">
        <v>45266</v>
      </c>
      <c r="M325" s="76">
        <v>45271</v>
      </c>
      <c r="N325" t="s">
        <v>26</v>
      </c>
      <c r="O325">
        <v>635</v>
      </c>
      <c r="P325">
        <v>312.95999999999998</v>
      </c>
      <c r="Q325" s="5">
        <f>+$P325/$P405</f>
        <v>2.2428974198366251E-2</v>
      </c>
      <c r="R325" s="5">
        <f t="shared" si="31"/>
        <v>14.727761617615215</v>
      </c>
      <c r="S325" s="5">
        <f t="shared" si="30"/>
        <v>0.32656586432821261</v>
      </c>
      <c r="T325" s="5">
        <f t="shared" si="28"/>
        <v>297.90567251805658</v>
      </c>
      <c r="U325" s="5">
        <f t="shared" si="32"/>
        <v>0.56072435495915629</v>
      </c>
      <c r="V325" s="5">
        <f t="shared" si="29"/>
        <v>297.3449481630974</v>
      </c>
    </row>
    <row r="326" spans="2:22">
      <c r="B326" s="63" t="s">
        <v>1263</v>
      </c>
      <c r="C326" t="s">
        <v>799</v>
      </c>
      <c r="D326" s="9" t="s">
        <v>30</v>
      </c>
      <c r="H326" t="s">
        <v>236</v>
      </c>
      <c r="I326" t="s">
        <v>877</v>
      </c>
      <c r="J326" t="s">
        <v>973</v>
      </c>
      <c r="K326" t="s">
        <v>53</v>
      </c>
      <c r="L326" s="76">
        <v>45269</v>
      </c>
      <c r="M326" s="76">
        <v>45271</v>
      </c>
      <c r="N326" t="s">
        <v>29</v>
      </c>
      <c r="O326">
        <v>416.65</v>
      </c>
      <c r="P326">
        <v>96.12</v>
      </c>
      <c r="Q326" s="5">
        <f>+$P326/$P405</f>
        <v>6.8886535018755244E-3</v>
      </c>
      <c r="R326" s="5">
        <f t="shared" si="31"/>
        <v>4.5233654354715442</v>
      </c>
      <c r="S326" s="5">
        <f t="shared" si="30"/>
        <v>0.10029879498730764</v>
      </c>
      <c r="T326" s="5">
        <f t="shared" si="28"/>
        <v>91.496335769541147</v>
      </c>
      <c r="U326" s="5">
        <f t="shared" si="32"/>
        <v>0.17221633754688812</v>
      </c>
      <c r="V326" s="5">
        <f t="shared" si="29"/>
        <v>91.324119431994262</v>
      </c>
    </row>
    <row r="327" spans="2:22">
      <c r="B327" s="63" t="s">
        <v>1263</v>
      </c>
      <c r="C327" t="s">
        <v>799</v>
      </c>
      <c r="D327" s="9" t="s">
        <v>30</v>
      </c>
      <c r="H327" t="s">
        <v>236</v>
      </c>
      <c r="I327" t="s">
        <v>880</v>
      </c>
      <c r="J327" t="s">
        <v>974</v>
      </c>
      <c r="K327" t="s">
        <v>53</v>
      </c>
      <c r="L327" s="76">
        <v>45262</v>
      </c>
      <c r="M327" s="76">
        <v>45271</v>
      </c>
      <c r="N327" t="s">
        <v>29</v>
      </c>
      <c r="O327">
        <v>1189.5899999999999</v>
      </c>
      <c r="P327">
        <v>1234.9100000000001</v>
      </c>
      <c r="Q327" s="5">
        <f>+$P327/$P405</f>
        <v>8.8502570703299047E-2</v>
      </c>
      <c r="R327" s="5">
        <f t="shared" si="31"/>
        <v>58.114328026614288</v>
      </c>
      <c r="S327" s="5">
        <f t="shared" si="30"/>
        <v>1.2885974294400342</v>
      </c>
      <c r="T327" s="5">
        <f t="shared" si="28"/>
        <v>1175.5070745439459</v>
      </c>
      <c r="U327" s="5">
        <f t="shared" si="32"/>
        <v>2.2125642675824762</v>
      </c>
      <c r="V327" s="5">
        <f t="shared" si="29"/>
        <v>1173.2945102763636</v>
      </c>
    </row>
    <row r="328" spans="2:22">
      <c r="B328" s="63" t="s">
        <v>1263</v>
      </c>
      <c r="C328" t="s">
        <v>799</v>
      </c>
      <c r="D328" s="9" t="s">
        <v>30</v>
      </c>
      <c r="H328" t="s">
        <v>487</v>
      </c>
      <c r="I328" t="s">
        <v>881</v>
      </c>
      <c r="J328" t="s">
        <v>975</v>
      </c>
      <c r="K328" t="s">
        <v>52</v>
      </c>
      <c r="L328" s="76">
        <v>45272</v>
      </c>
      <c r="M328" s="76">
        <v>45273</v>
      </c>
      <c r="N328" t="s">
        <v>28</v>
      </c>
      <c r="O328">
        <v>186.9</v>
      </c>
      <c r="P328">
        <v>17.940000000000001</v>
      </c>
      <c r="Q328" s="5">
        <f>+$P328/$P405</f>
        <v>1.2857099856808877E-3</v>
      </c>
      <c r="R328" s="5">
        <f t="shared" si="31"/>
        <v>0.8442486049974981</v>
      </c>
      <c r="S328" s="5">
        <f t="shared" si="30"/>
        <v>1.8719937391513727E-2</v>
      </c>
      <c r="T328" s="5">
        <f t="shared" si="28"/>
        <v>17.077031457610989</v>
      </c>
      <c r="U328" s="5">
        <f t="shared" si="32"/>
        <v>3.2142749642022191E-2</v>
      </c>
      <c r="V328" s="5">
        <f t="shared" si="29"/>
        <v>17.044888707968965</v>
      </c>
    </row>
    <row r="329" spans="2:22">
      <c r="B329" s="63" t="s">
        <v>1263</v>
      </c>
      <c r="C329" t="s">
        <v>799</v>
      </c>
      <c r="D329" s="9" t="s">
        <v>30</v>
      </c>
      <c r="H329" t="s">
        <v>499</v>
      </c>
      <c r="I329" t="s">
        <v>882</v>
      </c>
      <c r="J329" t="s">
        <v>976</v>
      </c>
      <c r="K329" t="s">
        <v>58</v>
      </c>
      <c r="L329" s="76">
        <v>45283</v>
      </c>
      <c r="M329" s="76">
        <v>45286</v>
      </c>
      <c r="N329" t="s">
        <v>26</v>
      </c>
      <c r="O329">
        <v>693</v>
      </c>
      <c r="P329">
        <v>205.75</v>
      </c>
      <c r="Q329" s="5">
        <f>+$P329/$P405</f>
        <v>1.4745531190292231E-2</v>
      </c>
      <c r="R329" s="5">
        <f t="shared" si="31"/>
        <v>9.6825056007934904</v>
      </c>
      <c r="S329" s="5">
        <f t="shared" si="30"/>
        <v>0.21469493413065488</v>
      </c>
      <c r="T329" s="5">
        <f t="shared" si="28"/>
        <v>195.85279946507586</v>
      </c>
      <c r="U329" s="5">
        <f t="shared" si="32"/>
        <v>0.36863827975730579</v>
      </c>
      <c r="V329" s="5">
        <f t="shared" si="29"/>
        <v>195.48416118531856</v>
      </c>
    </row>
    <row r="330" spans="2:22">
      <c r="B330" s="63" t="s">
        <v>1263</v>
      </c>
      <c r="C330" t="s">
        <v>799</v>
      </c>
      <c r="D330" s="9" t="s">
        <v>30</v>
      </c>
      <c r="H330" t="s">
        <v>820</v>
      </c>
      <c r="I330" t="s">
        <v>883</v>
      </c>
      <c r="J330" t="s">
        <v>977</v>
      </c>
      <c r="K330" t="s">
        <v>1062</v>
      </c>
      <c r="L330" s="76">
        <v>45287</v>
      </c>
      <c r="M330" s="76">
        <v>45289</v>
      </c>
      <c r="N330" t="s">
        <v>1078</v>
      </c>
      <c r="O330">
        <v>744.52</v>
      </c>
      <c r="P330">
        <v>158.63999999999999</v>
      </c>
      <c r="Q330" s="5">
        <f>+$P330/$P405</f>
        <v>1.1369288301472463E-2</v>
      </c>
      <c r="R330" s="5">
        <f t="shared" si="31"/>
        <v>7.4655294702788781</v>
      </c>
      <c r="S330" s="5">
        <f t="shared" si="30"/>
        <v>0.16553683766943908</v>
      </c>
      <c r="T330" s="5">
        <f t="shared" si="28"/>
        <v>151.00893369205167</v>
      </c>
      <c r="U330" s="5">
        <f t="shared" si="32"/>
        <v>0.28423220753681155</v>
      </c>
      <c r="V330" s="5">
        <f t="shared" si="29"/>
        <v>150.72470148451487</v>
      </c>
    </row>
    <row r="331" spans="2:22">
      <c r="B331" s="63" t="s">
        <v>1263</v>
      </c>
      <c r="C331" t="s">
        <v>799</v>
      </c>
      <c r="D331" s="9" t="s">
        <v>30</v>
      </c>
      <c r="H331" t="s">
        <v>821</v>
      </c>
      <c r="I331" t="s">
        <v>884</v>
      </c>
      <c r="J331" t="s">
        <v>978</v>
      </c>
      <c r="K331" t="s">
        <v>1063</v>
      </c>
      <c r="L331" s="76">
        <v>45289</v>
      </c>
      <c r="M331" s="76">
        <v>45290</v>
      </c>
      <c r="N331" t="s">
        <v>26</v>
      </c>
      <c r="O331">
        <v>447</v>
      </c>
      <c r="P331">
        <v>44.49</v>
      </c>
      <c r="Q331" s="5">
        <f>+$P331/$P405</f>
        <v>3.1884747638206627E-3</v>
      </c>
      <c r="R331" s="5">
        <f t="shared" si="31"/>
        <v>2.0936800689151998</v>
      </c>
      <c r="S331" s="5">
        <f t="shared" si="30"/>
        <v>4.6424192561228851E-2</v>
      </c>
      <c r="T331" s="5">
        <f t="shared" si="28"/>
        <v>42.349895738523578</v>
      </c>
      <c r="U331" s="5">
        <f t="shared" si="32"/>
        <v>7.9711869095516572E-2</v>
      </c>
      <c r="V331" s="5">
        <f t="shared" si="29"/>
        <v>42.27018386942806</v>
      </c>
    </row>
    <row r="332" spans="2:22">
      <c r="B332" s="63" t="s">
        <v>1263</v>
      </c>
      <c r="C332" t="s">
        <v>799</v>
      </c>
      <c r="D332" s="9" t="s">
        <v>30</v>
      </c>
      <c r="H332" t="s">
        <v>821</v>
      </c>
      <c r="I332" t="s">
        <v>885</v>
      </c>
      <c r="J332" t="s">
        <v>979</v>
      </c>
      <c r="K332" t="s">
        <v>1063</v>
      </c>
      <c r="L332" s="76">
        <v>45289</v>
      </c>
      <c r="M332" s="76">
        <v>45290</v>
      </c>
      <c r="N332" t="s">
        <v>26</v>
      </c>
      <c r="O332">
        <v>376</v>
      </c>
      <c r="P332">
        <v>37.42</v>
      </c>
      <c r="Q332" s="5">
        <f>+$P332/$P405</f>
        <v>2.6817874952162102E-3</v>
      </c>
      <c r="R332" s="5">
        <f t="shared" si="31"/>
        <v>1.7609689408587723</v>
      </c>
      <c r="S332" s="5">
        <f t="shared" si="30"/>
        <v>3.9046825930348021E-2</v>
      </c>
      <c r="T332" s="5">
        <f t="shared" si="28"/>
        <v>35.619984233210879</v>
      </c>
      <c r="U332" s="5">
        <f t="shared" si="32"/>
        <v>6.7044687380405255E-2</v>
      </c>
      <c r="V332" s="5">
        <f t="shared" si="29"/>
        <v>35.552939545830476</v>
      </c>
    </row>
    <row r="333" spans="2:22">
      <c r="B333" s="63" t="s">
        <v>1263</v>
      </c>
      <c r="C333" t="s">
        <v>799</v>
      </c>
      <c r="D333" s="9" t="s">
        <v>30</v>
      </c>
      <c r="H333" t="s">
        <v>520</v>
      </c>
      <c r="I333" t="s">
        <v>886</v>
      </c>
      <c r="J333" t="s">
        <v>980</v>
      </c>
      <c r="K333" t="s">
        <v>555</v>
      </c>
      <c r="L333" s="76">
        <v>45290</v>
      </c>
      <c r="M333" s="76">
        <v>45294</v>
      </c>
      <c r="N333" t="s">
        <v>28</v>
      </c>
      <c r="O333">
        <v>355.76</v>
      </c>
      <c r="P333">
        <v>136.52000000000001</v>
      </c>
      <c r="Q333" s="5">
        <f>+$P333/$P405</f>
        <v>9.7840093224723958E-3</v>
      </c>
      <c r="R333" s="5">
        <f t="shared" si="31"/>
        <v>6.4245718815082737</v>
      </c>
      <c r="S333" s="5">
        <f t="shared" si="30"/>
        <v>0.14245517573519809</v>
      </c>
      <c r="T333" s="5">
        <f t="shared" si="28"/>
        <v>129.95297294275653</v>
      </c>
      <c r="U333" s="5">
        <f t="shared" si="32"/>
        <v>0.24460023306180989</v>
      </c>
      <c r="V333" s="5">
        <f t="shared" si="29"/>
        <v>129.70837270969471</v>
      </c>
    </row>
    <row r="334" spans="2:22">
      <c r="B334" s="63" t="s">
        <v>1263</v>
      </c>
      <c r="C334" t="s">
        <v>799</v>
      </c>
      <c r="D334" s="9" t="s">
        <v>30</v>
      </c>
      <c r="H334" t="s">
        <v>822</v>
      </c>
      <c r="I334" t="s">
        <v>887</v>
      </c>
      <c r="J334" t="s">
        <v>981</v>
      </c>
      <c r="K334" t="s">
        <v>53</v>
      </c>
      <c r="L334" s="76">
        <v>45288</v>
      </c>
      <c r="M334" s="76">
        <v>45295</v>
      </c>
      <c r="N334" t="s">
        <v>29</v>
      </c>
      <c r="O334">
        <v>975</v>
      </c>
      <c r="P334">
        <v>789.53</v>
      </c>
      <c r="Q334" s="5">
        <f>+$P334/$P405</f>
        <v>5.6583422797917005E-2</v>
      </c>
      <c r="R334" s="5">
        <f t="shared" si="31"/>
        <v>37.154938746024222</v>
      </c>
      <c r="S334" s="5">
        <f t="shared" si="30"/>
        <v>0.82385463593767161</v>
      </c>
      <c r="T334" s="5">
        <f t="shared" si="28"/>
        <v>751.55120661803812</v>
      </c>
      <c r="U334" s="5">
        <f t="shared" si="32"/>
        <v>1.4145855699479251</v>
      </c>
      <c r="V334" s="5">
        <f t="shared" si="29"/>
        <v>750.13662104809021</v>
      </c>
    </row>
    <row r="335" spans="2:22">
      <c r="B335" s="63" t="s">
        <v>1263</v>
      </c>
      <c r="C335" t="s">
        <v>799</v>
      </c>
      <c r="D335" s="9" t="s">
        <v>30</v>
      </c>
      <c r="H335" t="s">
        <v>499</v>
      </c>
      <c r="I335" t="s">
        <v>882</v>
      </c>
      <c r="J335" t="s">
        <v>982</v>
      </c>
      <c r="K335" t="s">
        <v>58</v>
      </c>
      <c r="L335" s="76">
        <v>45289</v>
      </c>
      <c r="M335" s="76">
        <v>45295</v>
      </c>
      <c r="N335" t="s">
        <v>26</v>
      </c>
      <c r="O335">
        <v>858.55</v>
      </c>
      <c r="P335">
        <v>509.81</v>
      </c>
      <c r="Q335" s="5">
        <f>+$P335/$P405</f>
        <v>3.6536667101447783E-2</v>
      </c>
      <c r="R335" s="5">
        <f t="shared" si="31"/>
        <v>23.99143708549467</v>
      </c>
      <c r="S335" s="5">
        <f t="shared" si="30"/>
        <v>0.53197387299707977</v>
      </c>
      <c r="T335" s="5">
        <f t="shared" si="28"/>
        <v>485.28658904150825</v>
      </c>
      <c r="U335" s="5">
        <f t="shared" si="32"/>
        <v>0.9134166775361946</v>
      </c>
      <c r="V335" s="5">
        <f t="shared" si="29"/>
        <v>484.37317236397206</v>
      </c>
    </row>
    <row r="336" spans="2:22">
      <c r="B336" s="63" t="s">
        <v>1263</v>
      </c>
      <c r="C336" t="s">
        <v>799</v>
      </c>
      <c r="D336" s="9" t="s">
        <v>30</v>
      </c>
      <c r="H336" t="s">
        <v>823</v>
      </c>
      <c r="I336" t="s">
        <v>888</v>
      </c>
      <c r="J336" t="s">
        <v>983</v>
      </c>
      <c r="K336" t="s">
        <v>1064</v>
      </c>
      <c r="L336" s="76">
        <v>45293</v>
      </c>
      <c r="M336" s="76">
        <v>45296</v>
      </c>
      <c r="N336" t="s">
        <v>28</v>
      </c>
      <c r="O336">
        <v>545.66999999999996</v>
      </c>
      <c r="P336">
        <v>125.63</v>
      </c>
      <c r="Q336" s="5">
        <f>+$P336/$P405</f>
        <v>9.0035532609303165E-3</v>
      </c>
      <c r="R336" s="5">
        <f t="shared" si="31"/>
        <v>5.9120932132572825</v>
      </c>
      <c r="S336" s="5">
        <f t="shared" si="30"/>
        <v>0.1310917354791454</v>
      </c>
      <c r="T336" s="5">
        <f t="shared" si="28"/>
        <v>119.58681505126357</v>
      </c>
      <c r="U336" s="5">
        <f t="shared" si="32"/>
        <v>0.22508883152325793</v>
      </c>
      <c r="V336" s="5">
        <f t="shared" si="29"/>
        <v>119.36172621974032</v>
      </c>
    </row>
    <row r="337" spans="2:22">
      <c r="B337" s="63" t="s">
        <v>1263</v>
      </c>
      <c r="C337" t="s">
        <v>799</v>
      </c>
      <c r="D337" s="9" t="s">
        <v>30</v>
      </c>
      <c r="H337" t="s">
        <v>475</v>
      </c>
      <c r="I337" t="s">
        <v>889</v>
      </c>
      <c r="J337" t="s">
        <v>984</v>
      </c>
      <c r="K337" t="s">
        <v>58</v>
      </c>
      <c r="L337" s="76">
        <v>45288</v>
      </c>
      <c r="M337" s="76">
        <v>45297</v>
      </c>
      <c r="N337" t="s">
        <v>26</v>
      </c>
      <c r="O337">
        <v>218.31</v>
      </c>
      <c r="P337">
        <v>194.49</v>
      </c>
      <c r="Q337" s="5">
        <f>+$P337/$P405</f>
        <v>1.3938558256135776E-2</v>
      </c>
      <c r="R337" s="5">
        <f t="shared" si="31"/>
        <v>9.1526148933089964</v>
      </c>
      <c r="S337" s="5">
        <f t="shared" si="30"/>
        <v>0.2029454082093369</v>
      </c>
      <c r="T337" s="5">
        <f t="shared" si="28"/>
        <v>185.13443969848169</v>
      </c>
      <c r="U337" s="5">
        <f t="shared" si="32"/>
        <v>0.34846395640339439</v>
      </c>
      <c r="V337" s="5">
        <f t="shared" si="29"/>
        <v>184.78597574207828</v>
      </c>
    </row>
    <row r="338" spans="2:22">
      <c r="B338" s="63" t="s">
        <v>1263</v>
      </c>
      <c r="C338" t="s">
        <v>799</v>
      </c>
      <c r="D338" s="9" t="s">
        <v>30</v>
      </c>
      <c r="H338" t="s">
        <v>824</v>
      </c>
      <c r="I338" t="s">
        <v>883</v>
      </c>
      <c r="J338" t="s">
        <v>674</v>
      </c>
      <c r="K338" t="s">
        <v>1065</v>
      </c>
      <c r="L338" s="76">
        <v>45293</v>
      </c>
      <c r="M338" s="76">
        <v>45298</v>
      </c>
      <c r="N338" t="s">
        <v>1078</v>
      </c>
      <c r="O338">
        <v>2530</v>
      </c>
      <c r="P338">
        <v>1300.48</v>
      </c>
      <c r="Q338" s="5">
        <f>+$P338/$P405</f>
        <v>9.3201790533906384E-2</v>
      </c>
      <c r="R338" s="5">
        <f t="shared" si="31"/>
        <v>61.200023736184285</v>
      </c>
      <c r="S338" s="5">
        <f t="shared" si="30"/>
        <v>1.3570180701736769</v>
      </c>
      <c r="T338" s="5">
        <f t="shared" si="28"/>
        <v>1237.9229581936422</v>
      </c>
      <c r="U338" s="5">
        <f t="shared" si="32"/>
        <v>2.3300447633476598</v>
      </c>
      <c r="V338" s="5">
        <f t="shared" si="29"/>
        <v>1235.5929134302946</v>
      </c>
    </row>
    <row r="339" spans="2:22">
      <c r="B339" s="63" t="s">
        <v>1263</v>
      </c>
      <c r="C339" t="s">
        <v>799</v>
      </c>
      <c r="D339" s="9" t="s">
        <v>30</v>
      </c>
      <c r="H339" t="s">
        <v>825</v>
      </c>
      <c r="I339" t="s">
        <v>889</v>
      </c>
      <c r="J339" t="s">
        <v>985</v>
      </c>
      <c r="K339" t="s">
        <v>80</v>
      </c>
      <c r="L339" s="76">
        <v>45297</v>
      </c>
      <c r="M339" s="76">
        <v>45299</v>
      </c>
      <c r="N339" t="s">
        <v>26</v>
      </c>
      <c r="O339">
        <v>252.36</v>
      </c>
      <c r="P339">
        <v>49.97</v>
      </c>
      <c r="Q339" s="5">
        <f>+$P339/$P405</f>
        <v>3.5812111474065747E-3</v>
      </c>
      <c r="R339" s="5">
        <f t="shared" si="31"/>
        <v>2.3515664878330531</v>
      </c>
      <c r="S339" s="5">
        <f t="shared" si="30"/>
        <v>5.2142434306239729E-2</v>
      </c>
      <c r="T339" s="5">
        <f t="shared" si="28"/>
        <v>47.566291077860704</v>
      </c>
      <c r="U339" s="5">
        <f t="shared" si="32"/>
        <v>8.9530278685164374E-2</v>
      </c>
      <c r="V339" s="5">
        <f t="shared" si="29"/>
        <v>47.476760799175537</v>
      </c>
    </row>
    <row r="340" spans="2:22">
      <c r="B340" s="63" t="s">
        <v>1263</v>
      </c>
      <c r="C340" t="s">
        <v>799</v>
      </c>
      <c r="D340" s="9" t="s">
        <v>30</v>
      </c>
      <c r="H340" t="s">
        <v>820</v>
      </c>
      <c r="I340" t="s">
        <v>883</v>
      </c>
      <c r="J340" t="s">
        <v>986</v>
      </c>
      <c r="K340" t="s">
        <v>1062</v>
      </c>
      <c r="L340" s="76">
        <v>45298</v>
      </c>
      <c r="M340" s="76">
        <v>45300</v>
      </c>
      <c r="N340" t="s">
        <v>1078</v>
      </c>
      <c r="O340">
        <v>714.95</v>
      </c>
      <c r="P340">
        <v>149.63999999999999</v>
      </c>
      <c r="Q340" s="5">
        <f>+$P340/$P405</f>
        <v>1.0724283291933557E-2</v>
      </c>
      <c r="R340" s="5">
        <f t="shared" si="31"/>
        <v>7.0419933808152502</v>
      </c>
      <c r="S340" s="5">
        <f t="shared" si="30"/>
        <v>0.15614556473055258</v>
      </c>
      <c r="T340" s="5">
        <f t="shared" si="28"/>
        <v>142.44186105445417</v>
      </c>
      <c r="U340" s="5">
        <f t="shared" si="32"/>
        <v>0.26810708229833891</v>
      </c>
      <c r="V340" s="5">
        <f t="shared" si="29"/>
        <v>142.17375397215582</v>
      </c>
    </row>
    <row r="341" spans="2:22">
      <c r="B341" s="63" t="s">
        <v>1263</v>
      </c>
      <c r="C341" t="s">
        <v>799</v>
      </c>
      <c r="D341" s="9" t="s">
        <v>30</v>
      </c>
      <c r="H341" t="s">
        <v>826</v>
      </c>
      <c r="I341" t="s">
        <v>890</v>
      </c>
      <c r="J341" t="s">
        <v>987</v>
      </c>
      <c r="K341" t="s">
        <v>61</v>
      </c>
      <c r="L341" s="76">
        <v>45297</v>
      </c>
      <c r="M341" s="76">
        <v>45300</v>
      </c>
      <c r="N341" t="s">
        <v>26</v>
      </c>
      <c r="O341">
        <v>893.67</v>
      </c>
      <c r="P341">
        <v>262.68</v>
      </c>
      <c r="Q341" s="5">
        <f>+$P341/$P405</f>
        <v>1.8825546211742226E-2</v>
      </c>
      <c r="R341" s="5">
        <f t="shared" si="31"/>
        <v>12.361606664478415</v>
      </c>
      <c r="S341" s="5">
        <f t="shared" si="30"/>
        <v>0.27409995284296684</v>
      </c>
      <c r="T341" s="5">
        <f t="shared" si="28"/>
        <v>250.04429338267863</v>
      </c>
      <c r="U341" s="5">
        <f t="shared" si="32"/>
        <v>0.47063865529355564</v>
      </c>
      <c r="V341" s="5">
        <f t="shared" si="29"/>
        <v>249.57365472738508</v>
      </c>
    </row>
    <row r="342" spans="2:22">
      <c r="B342" s="63" t="s">
        <v>1263</v>
      </c>
      <c r="C342" t="s">
        <v>799</v>
      </c>
      <c r="D342" s="9" t="s">
        <v>30</v>
      </c>
      <c r="H342" t="s">
        <v>820</v>
      </c>
      <c r="I342" t="s">
        <v>891</v>
      </c>
      <c r="J342" t="s">
        <v>988</v>
      </c>
      <c r="K342" t="s">
        <v>1062</v>
      </c>
      <c r="L342" s="76">
        <v>45298</v>
      </c>
      <c r="M342" s="76">
        <v>45301</v>
      </c>
      <c r="N342" t="s">
        <v>1078</v>
      </c>
      <c r="O342">
        <v>704.3</v>
      </c>
      <c r="P342">
        <v>221.12</v>
      </c>
      <c r="Q342" s="5">
        <f>+$P342/$P405</f>
        <v>1.584705641213812E-2</v>
      </c>
      <c r="R342" s="5">
        <f t="shared" si="31"/>
        <v>10.405811122466375</v>
      </c>
      <c r="S342" s="5">
        <f t="shared" si="30"/>
        <v>0.23073314136073103</v>
      </c>
      <c r="T342" s="5">
        <f t="shared" si="28"/>
        <v>210.48345573617289</v>
      </c>
      <c r="U342" s="5">
        <f t="shared" si="32"/>
        <v>0.39617641030345302</v>
      </c>
      <c r="V342" s="5">
        <f t="shared" si="29"/>
        <v>210.08727932586945</v>
      </c>
    </row>
    <row r="343" spans="2:22">
      <c r="B343" s="63" t="s">
        <v>1263</v>
      </c>
      <c r="C343" t="s">
        <v>799</v>
      </c>
      <c r="D343" s="9" t="s">
        <v>30</v>
      </c>
      <c r="H343" t="s">
        <v>827</v>
      </c>
      <c r="I343" t="s">
        <v>649</v>
      </c>
      <c r="J343" t="s">
        <v>989</v>
      </c>
      <c r="K343" t="s">
        <v>61</v>
      </c>
      <c r="L343" s="76">
        <v>45297</v>
      </c>
      <c r="M343" s="76">
        <v>45302</v>
      </c>
      <c r="N343" t="s">
        <v>26</v>
      </c>
      <c r="O343">
        <v>202.99</v>
      </c>
      <c r="P343">
        <v>13.56</v>
      </c>
      <c r="Q343" s="5">
        <f>+$P343/$P405</f>
        <v>9.7180754770528628E-4</v>
      </c>
      <c r="R343" s="5">
        <f t="shared" si="31"/>
        <v>0.63812770812519914</v>
      </c>
      <c r="S343" s="5">
        <f t="shared" si="30"/>
        <v>1.4149517894588969E-2</v>
      </c>
      <c r="T343" s="5">
        <f t="shared" si="28"/>
        <v>12.907722773980213</v>
      </c>
      <c r="U343" s="5">
        <f t="shared" si="32"/>
        <v>2.4295188692632155E-2</v>
      </c>
      <c r="V343" s="5">
        <f t="shared" si="29"/>
        <v>12.883427585287581</v>
      </c>
    </row>
    <row r="344" spans="2:22">
      <c r="B344" s="63" t="s">
        <v>1263</v>
      </c>
      <c r="C344" t="s">
        <v>799</v>
      </c>
      <c r="D344" s="9" t="s">
        <v>30</v>
      </c>
      <c r="H344" t="s">
        <v>827</v>
      </c>
      <c r="I344" t="s">
        <v>650</v>
      </c>
      <c r="J344" t="s">
        <v>990</v>
      </c>
      <c r="K344" t="s">
        <v>61</v>
      </c>
      <c r="L344" s="76">
        <v>45297</v>
      </c>
      <c r="M344" s="76">
        <v>45302</v>
      </c>
      <c r="N344" t="s">
        <v>26</v>
      </c>
      <c r="O344">
        <v>133.81</v>
      </c>
      <c r="P344">
        <v>13.56</v>
      </c>
      <c r="Q344" s="5">
        <f>+$P344/$P405</f>
        <v>9.7180754770528628E-4</v>
      </c>
      <c r="R344" s="5">
        <f t="shared" si="31"/>
        <v>0.63812770812519914</v>
      </c>
      <c r="S344" s="5">
        <f t="shared" si="30"/>
        <v>1.4149517894588969E-2</v>
      </c>
      <c r="T344" s="5">
        <f t="shared" si="28"/>
        <v>12.907722773980213</v>
      </c>
      <c r="U344" s="5">
        <f t="shared" si="32"/>
        <v>2.4295188692632155E-2</v>
      </c>
      <c r="V344" s="5">
        <f t="shared" si="29"/>
        <v>12.883427585287581</v>
      </c>
    </row>
    <row r="345" spans="2:22">
      <c r="B345" s="63" t="s">
        <v>1263</v>
      </c>
      <c r="C345" t="s">
        <v>799</v>
      </c>
      <c r="D345" s="9" t="s">
        <v>30</v>
      </c>
      <c r="H345" t="s">
        <v>824</v>
      </c>
      <c r="I345" t="s">
        <v>892</v>
      </c>
      <c r="J345" t="s">
        <v>991</v>
      </c>
      <c r="K345" t="s">
        <v>1065</v>
      </c>
      <c r="L345" s="76">
        <v>45300</v>
      </c>
      <c r="M345" s="76">
        <v>45302</v>
      </c>
      <c r="N345" t="s">
        <v>1078</v>
      </c>
      <c r="O345">
        <v>752.15</v>
      </c>
      <c r="P345">
        <v>154.66</v>
      </c>
      <c r="Q345" s="5">
        <f>+$P345/$P405</f>
        <v>1.1084052752809702E-2</v>
      </c>
      <c r="R345" s="5">
        <f t="shared" si="31"/>
        <v>7.2782323996049625</v>
      </c>
      <c r="S345" s="5">
        <f t="shared" si="30"/>
        <v>0.16138380808090927</v>
      </c>
      <c r="T345" s="5">
        <f t="shared" si="28"/>
        <v>147.22038379231412</v>
      </c>
      <c r="U345" s="5">
        <f t="shared" si="32"/>
        <v>0.27710131882024258</v>
      </c>
      <c r="V345" s="5">
        <f t="shared" si="29"/>
        <v>146.94328247349389</v>
      </c>
    </row>
    <row r="346" spans="2:22">
      <c r="B346" s="63" t="s">
        <v>1263</v>
      </c>
      <c r="C346" t="s">
        <v>799</v>
      </c>
      <c r="D346" s="9" t="s">
        <v>30</v>
      </c>
      <c r="H346" t="s">
        <v>828</v>
      </c>
      <c r="I346" t="s">
        <v>893</v>
      </c>
      <c r="J346" t="s">
        <v>992</v>
      </c>
      <c r="K346" t="s">
        <v>1066</v>
      </c>
      <c r="L346" s="76">
        <v>45298</v>
      </c>
      <c r="M346" s="76">
        <v>45303</v>
      </c>
      <c r="N346" t="s">
        <v>28</v>
      </c>
      <c r="O346">
        <v>110.08</v>
      </c>
      <c r="P346">
        <v>42.26</v>
      </c>
      <c r="Q346" s="5">
        <f>+$P346/$P405</f>
        <v>3.0286568559015777E-3</v>
      </c>
      <c r="R346" s="5">
        <f t="shared" si="31"/>
        <v>1.9887372378592119</v>
      </c>
      <c r="S346" s="5">
        <f t="shared" si="30"/>
        <v>4.4097243821926972E-2</v>
      </c>
      <c r="T346" s="5">
        <f t="shared" si="28"/>
        <v>40.227165518318856</v>
      </c>
      <c r="U346" s="5">
        <f t="shared" si="32"/>
        <v>7.5716421397539438E-2</v>
      </c>
      <c r="V346" s="5">
        <f t="shared" si="29"/>
        <v>40.151449096921318</v>
      </c>
    </row>
    <row r="347" spans="2:22">
      <c r="B347" s="63" t="s">
        <v>1263</v>
      </c>
      <c r="C347" t="s">
        <v>799</v>
      </c>
      <c r="D347" s="9" t="s">
        <v>30</v>
      </c>
      <c r="H347" t="s">
        <v>829</v>
      </c>
      <c r="I347" t="s">
        <v>894</v>
      </c>
      <c r="J347" t="s">
        <v>993</v>
      </c>
      <c r="K347" t="s">
        <v>1067</v>
      </c>
      <c r="L347" s="76">
        <v>45298</v>
      </c>
      <c r="M347" s="76">
        <v>45304</v>
      </c>
      <c r="N347" t="s">
        <v>28</v>
      </c>
      <c r="O347">
        <v>194</v>
      </c>
      <c r="P347">
        <v>89.33</v>
      </c>
      <c r="Q347" s="5">
        <f>+$P347/$P405</f>
        <v>6.4020330557900606E-3</v>
      </c>
      <c r="R347" s="5">
        <f t="shared" si="31"/>
        <v>4.2038309857539851</v>
      </c>
      <c r="S347" s="5">
        <f t="shared" si="30"/>
        <v>9.3213601292303286E-2</v>
      </c>
      <c r="T347" s="5">
        <f t="shared" si="28"/>
        <v>85.032955412953712</v>
      </c>
      <c r="U347" s="5">
        <f t="shared" si="32"/>
        <v>0.16005082639475152</v>
      </c>
      <c r="V347" s="5">
        <f t="shared" si="29"/>
        <v>84.87290458655896</v>
      </c>
    </row>
    <row r="348" spans="2:22">
      <c r="B348" s="63" t="s">
        <v>1263</v>
      </c>
      <c r="C348" t="s">
        <v>799</v>
      </c>
      <c r="D348" s="9" t="s">
        <v>30</v>
      </c>
      <c r="H348" t="s">
        <v>830</v>
      </c>
      <c r="I348" t="s">
        <v>895</v>
      </c>
      <c r="J348" t="s">
        <v>994</v>
      </c>
      <c r="K348" t="s">
        <v>55</v>
      </c>
      <c r="L348" s="76">
        <v>45302</v>
      </c>
      <c r="M348" s="76">
        <v>45305</v>
      </c>
      <c r="N348" t="s">
        <v>28</v>
      </c>
      <c r="O348">
        <v>861</v>
      </c>
      <c r="P348">
        <v>198.32</v>
      </c>
      <c r="Q348" s="5">
        <f>+$P348/$P405</f>
        <v>1.4213043721306221E-2</v>
      </c>
      <c r="R348" s="5">
        <f t="shared" si="31"/>
        <v>9.3328530291585174</v>
      </c>
      <c r="S348" s="5">
        <f t="shared" si="30"/>
        <v>0.20694191658221858</v>
      </c>
      <c r="T348" s="5">
        <f t="shared" ref="T348:T404" si="33">+P348-R348-S348</f>
        <v>188.78020505425926</v>
      </c>
      <c r="U348" s="5">
        <f t="shared" si="32"/>
        <v>0.35532609303265555</v>
      </c>
      <c r="V348" s="5">
        <f t="shared" ref="V348:V404" si="34">+T348-U348</f>
        <v>188.4248789612266</v>
      </c>
    </row>
    <row r="349" spans="2:22">
      <c r="B349" s="63" t="s">
        <v>1263</v>
      </c>
      <c r="C349" t="s">
        <v>799</v>
      </c>
      <c r="D349" s="9" t="s">
        <v>30</v>
      </c>
      <c r="H349" t="s">
        <v>831</v>
      </c>
      <c r="I349" t="s">
        <v>895</v>
      </c>
      <c r="J349" t="s">
        <v>995</v>
      </c>
      <c r="K349" t="s">
        <v>1068</v>
      </c>
      <c r="L349" s="76">
        <v>45305</v>
      </c>
      <c r="M349" s="76">
        <v>45309</v>
      </c>
      <c r="N349" t="s">
        <v>28</v>
      </c>
      <c r="O349">
        <v>311.5</v>
      </c>
      <c r="P349">
        <v>95.65</v>
      </c>
      <c r="Q349" s="5">
        <f>+$P349/$P405</f>
        <v>6.8549699069329374E-3</v>
      </c>
      <c r="R349" s="5">
        <f t="shared" si="31"/>
        <v>4.5012474396884441</v>
      </c>
      <c r="S349" s="5">
        <f t="shared" ref="S349:S404" si="35">14.56*Q349</f>
        <v>9.9808361844943572E-2</v>
      </c>
      <c r="T349" s="5">
        <f t="shared" si="33"/>
        <v>91.048944198466614</v>
      </c>
      <c r="U349" s="5">
        <f t="shared" si="32"/>
        <v>0.17137424767332343</v>
      </c>
      <c r="V349" s="5">
        <f t="shared" si="34"/>
        <v>90.877569950793287</v>
      </c>
    </row>
    <row r="350" spans="2:22">
      <c r="B350" s="63" t="s">
        <v>1263</v>
      </c>
      <c r="C350" t="s">
        <v>799</v>
      </c>
      <c r="D350" s="9" t="s">
        <v>30</v>
      </c>
      <c r="H350" t="s">
        <v>832</v>
      </c>
      <c r="I350" t="s">
        <v>896</v>
      </c>
      <c r="J350" t="s">
        <v>996</v>
      </c>
      <c r="K350" t="s">
        <v>1069</v>
      </c>
      <c r="L350" s="76">
        <v>45311</v>
      </c>
      <c r="M350" s="76">
        <v>45312</v>
      </c>
      <c r="N350" t="s">
        <v>28</v>
      </c>
      <c r="O350">
        <v>142.5</v>
      </c>
      <c r="P350">
        <v>13.67</v>
      </c>
      <c r="Q350" s="5">
        <f>+$P350/$P405</f>
        <v>9.7969094226631735E-4</v>
      </c>
      <c r="R350" s="5">
        <f t="shared" ref="R350:R404" si="36">656.64*Q350</f>
        <v>0.64330426032975463</v>
      </c>
      <c r="S350" s="5">
        <f t="shared" si="35"/>
        <v>1.4264300119397581E-2</v>
      </c>
      <c r="T350" s="5">
        <f t="shared" si="33"/>
        <v>13.012431439550848</v>
      </c>
      <c r="U350" s="5">
        <f t="shared" ref="U350:U404" si="37">25*Q350</f>
        <v>2.4492273556657933E-2</v>
      </c>
      <c r="V350" s="5">
        <f t="shared" si="34"/>
        <v>12.98793916599419</v>
      </c>
    </row>
    <row r="351" spans="2:22">
      <c r="B351" s="63" t="s">
        <v>1263</v>
      </c>
      <c r="C351" t="s">
        <v>799</v>
      </c>
      <c r="D351" s="9" t="s">
        <v>30</v>
      </c>
      <c r="H351" t="s">
        <v>832</v>
      </c>
      <c r="I351" t="s">
        <v>897</v>
      </c>
      <c r="J351" t="s">
        <v>997</v>
      </c>
      <c r="K351" t="s">
        <v>1069</v>
      </c>
      <c r="L351" s="76">
        <v>45311</v>
      </c>
      <c r="M351" s="76">
        <v>45312</v>
      </c>
      <c r="N351" t="s">
        <v>28</v>
      </c>
      <c r="O351">
        <v>134.9</v>
      </c>
      <c r="P351">
        <v>12.94</v>
      </c>
      <c r="Q351" s="5">
        <f>+$P351/$P405</f>
        <v>9.2737386927038376E-4</v>
      </c>
      <c r="R351" s="5">
        <f t="shared" si="36"/>
        <v>0.60895077751770477</v>
      </c>
      <c r="S351" s="5">
        <f t="shared" si="35"/>
        <v>1.3502563536576789E-2</v>
      </c>
      <c r="T351" s="5">
        <f t="shared" si="33"/>
        <v>12.317546658945718</v>
      </c>
      <c r="U351" s="5">
        <f t="shared" si="37"/>
        <v>2.3184346731759595E-2</v>
      </c>
      <c r="V351" s="5">
        <f t="shared" si="34"/>
        <v>12.294362312213957</v>
      </c>
    </row>
    <row r="352" spans="2:22">
      <c r="B352" s="63" t="s">
        <v>1263</v>
      </c>
      <c r="C352" t="s">
        <v>799</v>
      </c>
      <c r="D352" s="9" t="s">
        <v>30</v>
      </c>
      <c r="H352" t="s">
        <v>832</v>
      </c>
      <c r="I352" t="s">
        <v>897</v>
      </c>
      <c r="J352" t="s">
        <v>998</v>
      </c>
      <c r="K352" t="s">
        <v>1069</v>
      </c>
      <c r="L352" s="76">
        <v>45311</v>
      </c>
      <c r="M352" s="76">
        <v>45312</v>
      </c>
      <c r="N352" t="s">
        <v>28</v>
      </c>
      <c r="O352">
        <v>142.5</v>
      </c>
      <c r="P352">
        <v>13.67</v>
      </c>
      <c r="Q352" s="5">
        <f>+$P352/$P405</f>
        <v>9.7969094226631735E-4</v>
      </c>
      <c r="R352" s="5">
        <f t="shared" si="36"/>
        <v>0.64330426032975463</v>
      </c>
      <c r="S352" s="5">
        <f t="shared" si="35"/>
        <v>1.4264300119397581E-2</v>
      </c>
      <c r="T352" s="5">
        <f t="shared" si="33"/>
        <v>13.012431439550848</v>
      </c>
      <c r="U352" s="5">
        <f t="shared" si="37"/>
        <v>2.4492273556657933E-2</v>
      </c>
      <c r="V352" s="5">
        <f t="shared" si="34"/>
        <v>12.98793916599419</v>
      </c>
    </row>
    <row r="353" spans="2:22">
      <c r="B353" s="63" t="s">
        <v>1263</v>
      </c>
      <c r="C353" t="s">
        <v>799</v>
      </c>
      <c r="D353" s="9" t="s">
        <v>30</v>
      </c>
      <c r="H353" t="s">
        <v>833</v>
      </c>
      <c r="I353" t="s">
        <v>898</v>
      </c>
      <c r="J353" t="s">
        <v>999</v>
      </c>
      <c r="K353" t="s">
        <v>57</v>
      </c>
      <c r="L353" s="76">
        <v>45309</v>
      </c>
      <c r="M353" s="76">
        <v>45313</v>
      </c>
      <c r="N353" t="s">
        <v>26</v>
      </c>
      <c r="O353">
        <v>100.76</v>
      </c>
      <c r="P353">
        <v>31.91</v>
      </c>
      <c r="Q353" s="5">
        <f>+$P353/$P405</f>
        <v>2.286901094931835E-3</v>
      </c>
      <c r="R353" s="5">
        <f t="shared" si="36"/>
        <v>1.5016707349760401</v>
      </c>
      <c r="S353" s="5">
        <f t="shared" si="35"/>
        <v>3.3297279942207519E-2</v>
      </c>
      <c r="T353" s="5">
        <f t="shared" si="33"/>
        <v>30.375031985081751</v>
      </c>
      <c r="U353" s="5">
        <f t="shared" si="37"/>
        <v>5.7172527373295874E-2</v>
      </c>
      <c r="V353" s="5">
        <f t="shared" si="34"/>
        <v>30.317859457708455</v>
      </c>
    </row>
    <row r="354" spans="2:22">
      <c r="B354" s="63" t="s">
        <v>1263</v>
      </c>
      <c r="C354" t="s">
        <v>799</v>
      </c>
      <c r="D354" s="9" t="s">
        <v>30</v>
      </c>
      <c r="H354" t="s">
        <v>833</v>
      </c>
      <c r="I354" t="s">
        <v>650</v>
      </c>
      <c r="J354" t="s">
        <v>1000</v>
      </c>
      <c r="K354" t="s">
        <v>57</v>
      </c>
      <c r="L354" s="76">
        <v>45309</v>
      </c>
      <c r="M354" s="76">
        <v>45313</v>
      </c>
      <c r="N354" t="s">
        <v>26</v>
      </c>
      <c r="O354">
        <v>84.61</v>
      </c>
      <c r="P354">
        <v>26.8</v>
      </c>
      <c r="Q354" s="5">
        <f>+$P354/$P405</f>
        <v>1.9206815839603003E-3</v>
      </c>
      <c r="R354" s="5">
        <f t="shared" si="36"/>
        <v>1.2611963552916916</v>
      </c>
      <c r="S354" s="5">
        <f t="shared" si="35"/>
        <v>2.7965123862461975E-2</v>
      </c>
      <c r="T354" s="5">
        <f t="shared" si="33"/>
        <v>25.510838520845848</v>
      </c>
      <c r="U354" s="5">
        <f t="shared" si="37"/>
        <v>4.8017039599007508E-2</v>
      </c>
      <c r="V354" s="5">
        <f t="shared" si="34"/>
        <v>25.462821481246841</v>
      </c>
    </row>
    <row r="355" spans="2:22">
      <c r="B355" s="63" t="s">
        <v>1263</v>
      </c>
      <c r="C355" t="s">
        <v>799</v>
      </c>
      <c r="D355" s="9" t="s">
        <v>30</v>
      </c>
      <c r="H355" t="s">
        <v>834</v>
      </c>
      <c r="I355" t="s">
        <v>899</v>
      </c>
      <c r="J355" t="s">
        <v>1001</v>
      </c>
      <c r="K355" t="s">
        <v>82</v>
      </c>
      <c r="L355" s="76">
        <v>45312</v>
      </c>
      <c r="M355" s="76">
        <v>45313</v>
      </c>
      <c r="N355" t="s">
        <v>28</v>
      </c>
      <c r="O355">
        <v>211</v>
      </c>
      <c r="P355">
        <v>20.25</v>
      </c>
      <c r="Q355" s="5">
        <f>+$P355/$P405</f>
        <v>1.4512612714625403E-3</v>
      </c>
      <c r="R355" s="5">
        <f t="shared" si="36"/>
        <v>0.95295620129316239</v>
      </c>
      <c r="S355" s="5">
        <f t="shared" si="35"/>
        <v>2.1130364112494589E-2</v>
      </c>
      <c r="T355" s="5">
        <f t="shared" si="33"/>
        <v>19.275913434594344</v>
      </c>
      <c r="U355" s="5">
        <f t="shared" si="37"/>
        <v>3.6281531786563508E-2</v>
      </c>
      <c r="V355" s="5">
        <f t="shared" si="34"/>
        <v>19.23963190280778</v>
      </c>
    </row>
    <row r="356" spans="2:22">
      <c r="B356" s="63" t="s">
        <v>1263</v>
      </c>
      <c r="C356" t="s">
        <v>799</v>
      </c>
      <c r="D356" s="9" t="s">
        <v>30</v>
      </c>
      <c r="H356" t="s">
        <v>835</v>
      </c>
      <c r="I356" t="s">
        <v>900</v>
      </c>
      <c r="J356" t="s">
        <v>1002</v>
      </c>
      <c r="K356" t="s">
        <v>65</v>
      </c>
      <c r="L356" s="76">
        <v>45313</v>
      </c>
      <c r="M356" s="76">
        <v>45314</v>
      </c>
      <c r="N356" t="s">
        <v>28</v>
      </c>
      <c r="O356">
        <v>289</v>
      </c>
      <c r="P356">
        <v>22.19</v>
      </c>
      <c r="Q356" s="5">
        <f>+$P356/$P405</f>
        <v>1.5902956846298158E-3</v>
      </c>
      <c r="R356" s="5">
        <f t="shared" si="36"/>
        <v>1.0442517583553221</v>
      </c>
      <c r="S356" s="5">
        <f t="shared" si="35"/>
        <v>2.3154705168210117E-2</v>
      </c>
      <c r="T356" s="5">
        <f t="shared" si="33"/>
        <v>21.122593536476469</v>
      </c>
      <c r="U356" s="5">
        <f t="shared" si="37"/>
        <v>3.9757392115745395E-2</v>
      </c>
      <c r="V356" s="5">
        <f t="shared" si="34"/>
        <v>21.082836144360723</v>
      </c>
    </row>
    <row r="357" spans="2:22">
      <c r="B357" s="63" t="s">
        <v>1263</v>
      </c>
      <c r="C357" t="s">
        <v>799</v>
      </c>
      <c r="D357" s="9" t="s">
        <v>30</v>
      </c>
      <c r="H357" t="s">
        <v>835</v>
      </c>
      <c r="I357" t="s">
        <v>901</v>
      </c>
      <c r="J357" t="s">
        <v>1003</v>
      </c>
      <c r="K357" t="s">
        <v>65</v>
      </c>
      <c r="L357" s="76">
        <v>45313</v>
      </c>
      <c r="M357" s="76">
        <v>45314</v>
      </c>
      <c r="N357" t="s">
        <v>28</v>
      </c>
      <c r="O357">
        <v>329</v>
      </c>
      <c r="P357">
        <v>25.26</v>
      </c>
      <c r="Q357" s="5">
        <f>+$P357/$P405</f>
        <v>1.8103140601058651E-3</v>
      </c>
      <c r="R357" s="5">
        <f t="shared" si="36"/>
        <v>1.1887246244279153</v>
      </c>
      <c r="S357" s="5">
        <f t="shared" si="35"/>
        <v>2.6358172715141397E-2</v>
      </c>
      <c r="T357" s="5">
        <f t="shared" si="33"/>
        <v>24.044917202856944</v>
      </c>
      <c r="U357" s="5">
        <f t="shared" si="37"/>
        <v>4.5257851502646627E-2</v>
      </c>
      <c r="V357" s="5">
        <f t="shared" si="34"/>
        <v>23.999659351354296</v>
      </c>
    </row>
    <row r="358" spans="2:22">
      <c r="B358" s="63" t="s">
        <v>1263</v>
      </c>
      <c r="C358" t="s">
        <v>799</v>
      </c>
      <c r="D358" s="9" t="s">
        <v>30</v>
      </c>
      <c r="H358" t="s">
        <v>835</v>
      </c>
      <c r="I358" t="s">
        <v>902</v>
      </c>
      <c r="J358" t="s">
        <v>1004</v>
      </c>
      <c r="K358" t="s">
        <v>65</v>
      </c>
      <c r="L358" s="76">
        <v>45313</v>
      </c>
      <c r="M358" s="76">
        <v>45314</v>
      </c>
      <c r="N358" t="s">
        <v>28</v>
      </c>
      <c r="O358">
        <v>289</v>
      </c>
      <c r="P358">
        <v>22.19</v>
      </c>
      <c r="Q358" s="5">
        <f>+$P358/$P405</f>
        <v>1.5902956846298158E-3</v>
      </c>
      <c r="R358" s="5">
        <f t="shared" si="36"/>
        <v>1.0442517583553221</v>
      </c>
      <c r="S358" s="5">
        <f t="shared" si="35"/>
        <v>2.3154705168210117E-2</v>
      </c>
      <c r="T358" s="5">
        <f t="shared" si="33"/>
        <v>21.122593536476469</v>
      </c>
      <c r="U358" s="5">
        <f t="shared" si="37"/>
        <v>3.9757392115745395E-2</v>
      </c>
      <c r="V358" s="5">
        <f t="shared" si="34"/>
        <v>21.082836144360723</v>
      </c>
    </row>
    <row r="359" spans="2:22">
      <c r="B359" s="63" t="s">
        <v>1263</v>
      </c>
      <c r="C359" t="s">
        <v>799</v>
      </c>
      <c r="D359" s="9" t="s">
        <v>30</v>
      </c>
      <c r="H359" t="s">
        <v>836</v>
      </c>
      <c r="I359" t="s">
        <v>903</v>
      </c>
      <c r="J359" t="s">
        <v>1005</v>
      </c>
      <c r="K359" t="s">
        <v>1070</v>
      </c>
      <c r="L359" s="76">
        <v>45313</v>
      </c>
      <c r="M359" s="76">
        <v>45315</v>
      </c>
      <c r="N359" t="s">
        <v>28</v>
      </c>
      <c r="O359">
        <v>79</v>
      </c>
      <c r="P359">
        <v>15.16</v>
      </c>
      <c r="Q359" s="5">
        <f>+$P359/$P405</f>
        <v>1.0864751049566475E-3</v>
      </c>
      <c r="R359" s="5">
        <f t="shared" si="36"/>
        <v>0.713423012918733</v>
      </c>
      <c r="S359" s="5">
        <f t="shared" si="35"/>
        <v>1.5819077528168787E-2</v>
      </c>
      <c r="T359" s="5">
        <f t="shared" si="33"/>
        <v>14.430757909553098</v>
      </c>
      <c r="U359" s="5">
        <f t="shared" si="37"/>
        <v>2.7161877623916187E-2</v>
      </c>
      <c r="V359" s="5">
        <f t="shared" si="34"/>
        <v>14.403596031929181</v>
      </c>
    </row>
    <row r="360" spans="2:22">
      <c r="B360" s="63" t="s">
        <v>1263</v>
      </c>
      <c r="C360" t="s">
        <v>799</v>
      </c>
      <c r="D360" s="9" t="s">
        <v>30</v>
      </c>
      <c r="H360" t="s">
        <v>837</v>
      </c>
      <c r="I360" t="s">
        <v>890</v>
      </c>
      <c r="J360" t="s">
        <v>1006</v>
      </c>
      <c r="K360" t="s">
        <v>1071</v>
      </c>
      <c r="L360" s="76">
        <v>45315</v>
      </c>
      <c r="M360" s="76">
        <v>45316</v>
      </c>
      <c r="N360" t="s">
        <v>28</v>
      </c>
      <c r="O360">
        <v>306.95999999999998</v>
      </c>
      <c r="P360">
        <v>23.57</v>
      </c>
      <c r="Q360" s="5">
        <f>+$P360/$P405</f>
        <v>1.6891964527591147E-3</v>
      </c>
      <c r="R360" s="5">
        <f t="shared" si="36"/>
        <v>1.109193958739745</v>
      </c>
      <c r="S360" s="5">
        <f t="shared" si="35"/>
        <v>2.4594700352172712E-2</v>
      </c>
      <c r="T360" s="5">
        <f t="shared" si="33"/>
        <v>22.436211340908084</v>
      </c>
      <c r="U360" s="5">
        <f t="shared" si="37"/>
        <v>4.2229911318977867E-2</v>
      </c>
      <c r="V360" s="5">
        <f t="shared" si="34"/>
        <v>22.393981429589108</v>
      </c>
    </row>
    <row r="361" spans="2:22">
      <c r="B361" s="63" t="s">
        <v>1263</v>
      </c>
      <c r="C361" t="s">
        <v>799</v>
      </c>
      <c r="D361" s="9" t="s">
        <v>30</v>
      </c>
      <c r="H361" t="s">
        <v>837</v>
      </c>
      <c r="I361" t="s">
        <v>904</v>
      </c>
      <c r="J361" t="s">
        <v>1007</v>
      </c>
      <c r="K361" t="s">
        <v>1071</v>
      </c>
      <c r="L361" s="76">
        <v>45315</v>
      </c>
      <c r="M361" s="76">
        <v>45316</v>
      </c>
      <c r="N361" t="s">
        <v>28</v>
      </c>
      <c r="O361">
        <v>306.95999999999998</v>
      </c>
      <c r="P361">
        <v>23.57</v>
      </c>
      <c r="Q361" s="5">
        <f>+$P361/$P405</f>
        <v>1.6891964527591147E-3</v>
      </c>
      <c r="R361" s="5">
        <f t="shared" si="36"/>
        <v>1.109193958739745</v>
      </c>
      <c r="S361" s="5">
        <f t="shared" si="35"/>
        <v>2.4594700352172712E-2</v>
      </c>
      <c r="T361" s="5">
        <f t="shared" si="33"/>
        <v>22.436211340908084</v>
      </c>
      <c r="U361" s="5">
        <f t="shared" si="37"/>
        <v>4.2229911318977867E-2</v>
      </c>
      <c r="V361" s="5">
        <f t="shared" si="34"/>
        <v>22.393981429589108</v>
      </c>
    </row>
    <row r="362" spans="2:22">
      <c r="B362" s="63" t="s">
        <v>1263</v>
      </c>
      <c r="C362" t="s">
        <v>799</v>
      </c>
      <c r="D362" s="9" t="s">
        <v>30</v>
      </c>
      <c r="H362" t="s">
        <v>838</v>
      </c>
      <c r="I362" t="s">
        <v>905</v>
      </c>
      <c r="J362" t="s">
        <v>1008</v>
      </c>
      <c r="K362" t="s">
        <v>537</v>
      </c>
      <c r="L362" s="76">
        <v>45313</v>
      </c>
      <c r="M362" s="76">
        <v>45317</v>
      </c>
      <c r="N362" t="s">
        <v>28</v>
      </c>
      <c r="O362">
        <v>120</v>
      </c>
      <c r="P362">
        <v>36.85</v>
      </c>
      <c r="Q362" s="5">
        <f>+$P362/$P405</f>
        <v>2.6409371779454131E-3</v>
      </c>
      <c r="R362" s="5">
        <f t="shared" si="36"/>
        <v>1.734144988526076</v>
      </c>
      <c r="S362" s="5">
        <f t="shared" si="35"/>
        <v>3.8452045310885218E-2</v>
      </c>
      <c r="T362" s="5">
        <f t="shared" si="33"/>
        <v>35.077402966163042</v>
      </c>
      <c r="U362" s="5">
        <f t="shared" si="37"/>
        <v>6.6023429448635332E-2</v>
      </c>
      <c r="V362" s="5">
        <f t="shared" si="34"/>
        <v>35.011379536714408</v>
      </c>
    </row>
    <row r="363" spans="2:22">
      <c r="B363" s="63" t="s">
        <v>1263</v>
      </c>
      <c r="C363" t="s">
        <v>799</v>
      </c>
      <c r="D363" s="9" t="s">
        <v>30</v>
      </c>
      <c r="H363" t="s">
        <v>86</v>
      </c>
      <c r="I363" t="s">
        <v>869</v>
      </c>
      <c r="J363" t="s">
        <v>959</v>
      </c>
      <c r="K363" t="s">
        <v>85</v>
      </c>
      <c r="L363" s="76">
        <v>45317</v>
      </c>
      <c r="M363" s="76">
        <v>45318</v>
      </c>
      <c r="N363" t="s">
        <v>28</v>
      </c>
      <c r="O363">
        <v>3.7</v>
      </c>
      <c r="P363">
        <v>0.28999999999999998</v>
      </c>
      <c r="Q363" s="5">
        <f>+$P363/$P405</f>
        <v>2.0783494751809217E-5</v>
      </c>
      <c r="R363" s="5">
        <f t="shared" si="36"/>
        <v>1.3647273993828004E-2</v>
      </c>
      <c r="S363" s="5">
        <f t="shared" si="35"/>
        <v>3.0260768358634219E-4</v>
      </c>
      <c r="T363" s="5">
        <f t="shared" si="33"/>
        <v>0.27605011832258564</v>
      </c>
      <c r="U363" s="5">
        <f t="shared" si="37"/>
        <v>5.1958736879523042E-4</v>
      </c>
      <c r="V363" s="5">
        <f t="shared" si="34"/>
        <v>0.27553053095379043</v>
      </c>
    </row>
    <row r="364" spans="2:22">
      <c r="B364" s="63" t="s">
        <v>1263</v>
      </c>
      <c r="C364" t="s">
        <v>799</v>
      </c>
      <c r="D364" s="9" t="s">
        <v>30</v>
      </c>
      <c r="H364" t="s">
        <v>839</v>
      </c>
      <c r="I364" t="s">
        <v>906</v>
      </c>
      <c r="J364" t="s">
        <v>1009</v>
      </c>
      <c r="K364" t="s">
        <v>1072</v>
      </c>
      <c r="L364" s="76">
        <v>45315</v>
      </c>
      <c r="M364" s="76">
        <v>45319</v>
      </c>
      <c r="N364" t="s">
        <v>28</v>
      </c>
      <c r="O364">
        <v>597.5</v>
      </c>
      <c r="P364">
        <v>229.38</v>
      </c>
      <c r="Q364" s="5">
        <f>+$P364/$P405</f>
        <v>1.6439027676448271E-2</v>
      </c>
      <c r="R364" s="5">
        <f t="shared" si="36"/>
        <v>10.794523133462992</v>
      </c>
      <c r="S364" s="5">
        <f t="shared" si="35"/>
        <v>0.23935224296908683</v>
      </c>
      <c r="T364" s="5">
        <f t="shared" si="33"/>
        <v>218.3461246235679</v>
      </c>
      <c r="U364" s="5">
        <f t="shared" si="37"/>
        <v>0.41097569191120675</v>
      </c>
      <c r="V364" s="5">
        <f t="shared" si="34"/>
        <v>217.9351489316567</v>
      </c>
    </row>
    <row r="365" spans="2:22">
      <c r="B365" s="63" t="s">
        <v>1263</v>
      </c>
      <c r="C365" t="s">
        <v>799</v>
      </c>
      <c r="D365" s="9" t="s">
        <v>30</v>
      </c>
      <c r="H365" t="s">
        <v>840</v>
      </c>
      <c r="I365" t="s">
        <v>900</v>
      </c>
      <c r="J365" t="s">
        <v>1010</v>
      </c>
      <c r="K365" t="s">
        <v>537</v>
      </c>
      <c r="L365" s="76">
        <v>45318</v>
      </c>
      <c r="M365" s="76">
        <v>45319</v>
      </c>
      <c r="N365" t="s">
        <v>28</v>
      </c>
      <c r="O365">
        <v>269</v>
      </c>
      <c r="P365">
        <v>20.65</v>
      </c>
      <c r="Q365" s="5">
        <f>+$P365/$P405</f>
        <v>1.4799281607753806E-3</v>
      </c>
      <c r="R365" s="5">
        <f t="shared" si="36"/>
        <v>0.97178002749154591</v>
      </c>
      <c r="S365" s="5">
        <f t="shared" si="35"/>
        <v>2.1547754020889542E-2</v>
      </c>
      <c r="T365" s="5">
        <f t="shared" si="33"/>
        <v>19.656672218487561</v>
      </c>
      <c r="U365" s="5">
        <f t="shared" si="37"/>
        <v>3.6998204019384515E-2</v>
      </c>
      <c r="V365" s="5">
        <f t="shared" si="34"/>
        <v>19.619674014468178</v>
      </c>
    </row>
    <row r="366" spans="2:22">
      <c r="B366" s="63" t="s">
        <v>1263</v>
      </c>
      <c r="C366" t="s">
        <v>799</v>
      </c>
      <c r="D366" s="9" t="s">
        <v>30</v>
      </c>
      <c r="H366" t="s">
        <v>841</v>
      </c>
      <c r="I366" t="s">
        <v>907</v>
      </c>
      <c r="J366" t="s">
        <v>1011</v>
      </c>
      <c r="K366" t="s">
        <v>1072</v>
      </c>
      <c r="L366" s="76">
        <v>45308</v>
      </c>
      <c r="M366" s="76">
        <v>45321</v>
      </c>
      <c r="N366" t="s">
        <v>28</v>
      </c>
      <c r="O366">
        <v>209</v>
      </c>
      <c r="P366">
        <v>260.72000000000003</v>
      </c>
      <c r="Q366" s="5">
        <f>+$P366/$P405</f>
        <v>1.868507845410931E-2</v>
      </c>
      <c r="R366" s="5">
        <f t="shared" si="36"/>
        <v>12.269369916106337</v>
      </c>
      <c r="S366" s="5">
        <f t="shared" si="35"/>
        <v>0.27205474229183157</v>
      </c>
      <c r="T366" s="5">
        <f t="shared" si="33"/>
        <v>248.17857534160186</v>
      </c>
      <c r="U366" s="5">
        <f t="shared" si="37"/>
        <v>0.46712696135273274</v>
      </c>
      <c r="V366" s="5">
        <f t="shared" si="34"/>
        <v>247.71144838024912</v>
      </c>
    </row>
    <row r="367" spans="2:22">
      <c r="B367" s="63" t="s">
        <v>1263</v>
      </c>
      <c r="C367" t="s">
        <v>799</v>
      </c>
      <c r="D367" s="9" t="s">
        <v>30</v>
      </c>
      <c r="H367" t="s">
        <v>842</v>
      </c>
      <c r="I367" t="s">
        <v>908</v>
      </c>
      <c r="J367" t="s">
        <v>1012</v>
      </c>
      <c r="K367" t="s">
        <v>1072</v>
      </c>
      <c r="L367" s="76">
        <v>45305</v>
      </c>
      <c r="M367" s="76">
        <v>45321</v>
      </c>
      <c r="N367" t="s">
        <v>28</v>
      </c>
      <c r="O367">
        <v>293</v>
      </c>
      <c r="P367">
        <v>359.95</v>
      </c>
      <c r="Q367" s="5">
        <f>+$P367/$P405</f>
        <v>2.5796617020392165E-2</v>
      </c>
      <c r="R367" s="5">
        <f t="shared" si="36"/>
        <v>16.939090600270312</v>
      </c>
      <c r="S367" s="5">
        <f t="shared" si="35"/>
        <v>0.37559874381690994</v>
      </c>
      <c r="T367" s="5">
        <f t="shared" si="33"/>
        <v>342.63531065591275</v>
      </c>
      <c r="U367" s="5">
        <f t="shared" si="37"/>
        <v>0.64491542550980407</v>
      </c>
      <c r="V367" s="5">
        <f t="shared" si="34"/>
        <v>341.99039523040295</v>
      </c>
    </row>
    <row r="368" spans="2:22">
      <c r="B368" s="63" t="s">
        <v>1263</v>
      </c>
      <c r="C368" t="s">
        <v>799</v>
      </c>
      <c r="D368" s="9" t="s">
        <v>30</v>
      </c>
      <c r="H368" t="s">
        <v>842</v>
      </c>
      <c r="I368" t="s">
        <v>909</v>
      </c>
      <c r="J368" t="s">
        <v>1013</v>
      </c>
      <c r="K368" t="s">
        <v>1072</v>
      </c>
      <c r="L368" s="76">
        <v>45305</v>
      </c>
      <c r="M368" s="76">
        <v>45321</v>
      </c>
      <c r="N368" t="s">
        <v>28</v>
      </c>
      <c r="O368">
        <v>193</v>
      </c>
      <c r="P368">
        <v>237.1</v>
      </c>
      <c r="Q368" s="5">
        <f>+$P368/$P405</f>
        <v>1.6992298640186088E-2</v>
      </c>
      <c r="R368" s="5">
        <f t="shared" si="36"/>
        <v>11.157822979091792</v>
      </c>
      <c r="S368" s="5">
        <f t="shared" si="35"/>
        <v>0.24740786820110944</v>
      </c>
      <c r="T368" s="5">
        <f t="shared" si="33"/>
        <v>225.69476915270707</v>
      </c>
      <c r="U368" s="5">
        <f t="shared" si="37"/>
        <v>0.42480746600465219</v>
      </c>
      <c r="V368" s="5">
        <f t="shared" si="34"/>
        <v>225.2699616867024</v>
      </c>
    </row>
    <row r="369" spans="2:22">
      <c r="B369" s="63" t="s">
        <v>1263</v>
      </c>
      <c r="C369" t="s">
        <v>799</v>
      </c>
      <c r="D369" s="9" t="s">
        <v>30</v>
      </c>
      <c r="H369" t="s">
        <v>841</v>
      </c>
      <c r="I369" t="s">
        <v>910</v>
      </c>
      <c r="J369" t="s">
        <v>1014</v>
      </c>
      <c r="K369" t="s">
        <v>1072</v>
      </c>
      <c r="L369" s="76">
        <v>45305</v>
      </c>
      <c r="M369" s="76">
        <v>45322</v>
      </c>
      <c r="N369" t="s">
        <v>28</v>
      </c>
      <c r="O369">
        <v>199</v>
      </c>
      <c r="P369">
        <v>324.63</v>
      </c>
      <c r="Q369" s="5">
        <f>+$P369/$P405</f>
        <v>2.3265330694068366E-2</v>
      </c>
      <c r="R369" s="5">
        <f t="shared" si="36"/>
        <v>15.276946746953051</v>
      </c>
      <c r="S369" s="5">
        <f t="shared" si="35"/>
        <v>0.33874321490563541</v>
      </c>
      <c r="T369" s="5">
        <f t="shared" si="33"/>
        <v>309.01431003814128</v>
      </c>
      <c r="U369" s="5">
        <f t="shared" si="37"/>
        <v>0.58163326735170917</v>
      </c>
      <c r="V369" s="5">
        <f t="shared" si="34"/>
        <v>308.43267677078956</v>
      </c>
    </row>
    <row r="370" spans="2:22">
      <c r="B370" s="63" t="s">
        <v>1263</v>
      </c>
      <c r="C370" t="s">
        <v>799</v>
      </c>
      <c r="D370" s="9" t="s">
        <v>30</v>
      </c>
      <c r="H370" t="s">
        <v>842</v>
      </c>
      <c r="I370" t="s">
        <v>911</v>
      </c>
      <c r="J370" t="s">
        <v>1015</v>
      </c>
      <c r="K370" t="s">
        <v>1072</v>
      </c>
      <c r="L370" s="76">
        <v>45305</v>
      </c>
      <c r="M370" s="76">
        <v>45322</v>
      </c>
      <c r="N370" t="s">
        <v>28</v>
      </c>
      <c r="O370">
        <v>193</v>
      </c>
      <c r="P370">
        <v>251.91</v>
      </c>
      <c r="Q370" s="5">
        <f>+$P370/$P405</f>
        <v>1.8053690216994E-2</v>
      </c>
      <c r="R370" s="5">
        <f t="shared" si="36"/>
        <v>11.85477514408694</v>
      </c>
      <c r="S370" s="5">
        <f t="shared" si="35"/>
        <v>0.26286172955943266</v>
      </c>
      <c r="T370" s="5">
        <f t="shared" si="33"/>
        <v>239.79236312635362</v>
      </c>
      <c r="U370" s="5">
        <f t="shared" si="37"/>
        <v>0.45134225542485001</v>
      </c>
      <c r="V370" s="5">
        <f t="shared" si="34"/>
        <v>239.34102087092876</v>
      </c>
    </row>
    <row r="371" spans="2:22">
      <c r="B371" s="63" t="s">
        <v>1263</v>
      </c>
      <c r="C371" t="s">
        <v>799</v>
      </c>
      <c r="D371" s="9" t="s">
        <v>30</v>
      </c>
      <c r="H371" t="s">
        <v>842</v>
      </c>
      <c r="I371" t="s">
        <v>912</v>
      </c>
      <c r="J371" t="s">
        <v>1016</v>
      </c>
      <c r="K371" t="s">
        <v>1072</v>
      </c>
      <c r="L371" s="76">
        <v>45305</v>
      </c>
      <c r="M371" s="76">
        <v>45322</v>
      </c>
      <c r="N371" t="s">
        <v>28</v>
      </c>
      <c r="O371">
        <v>193</v>
      </c>
      <c r="P371">
        <v>251.91</v>
      </c>
      <c r="Q371" s="5">
        <f>+$P371/$P405</f>
        <v>1.8053690216994E-2</v>
      </c>
      <c r="R371" s="5">
        <f t="shared" si="36"/>
        <v>11.85477514408694</v>
      </c>
      <c r="S371" s="5">
        <f t="shared" si="35"/>
        <v>0.26286172955943266</v>
      </c>
      <c r="T371" s="5">
        <f t="shared" si="33"/>
        <v>239.79236312635362</v>
      </c>
      <c r="U371" s="5">
        <f t="shared" si="37"/>
        <v>0.45134225542485001</v>
      </c>
      <c r="V371" s="5">
        <f t="shared" si="34"/>
        <v>239.34102087092876</v>
      </c>
    </row>
    <row r="372" spans="2:22">
      <c r="B372" s="63" t="s">
        <v>1263</v>
      </c>
      <c r="C372" t="s">
        <v>799</v>
      </c>
      <c r="D372" s="9" t="s">
        <v>30</v>
      </c>
      <c r="H372" t="s">
        <v>39</v>
      </c>
      <c r="I372" t="s">
        <v>913</v>
      </c>
      <c r="J372" t="s">
        <v>1017</v>
      </c>
      <c r="K372" t="s">
        <v>93</v>
      </c>
      <c r="L372" s="76">
        <v>45317</v>
      </c>
      <c r="M372" s="76">
        <v>45324</v>
      </c>
      <c r="N372" t="s">
        <v>28</v>
      </c>
      <c r="O372">
        <v>1301.8599999999999</v>
      </c>
      <c r="P372">
        <v>874.61</v>
      </c>
      <c r="Q372" s="5">
        <f>+$P372/$P405</f>
        <v>6.2680870154758137E-2</v>
      </c>
      <c r="R372" s="5">
        <f t="shared" si="36"/>
        <v>41.158766578420384</v>
      </c>
      <c r="S372" s="5">
        <f t="shared" si="35"/>
        <v>0.9126334694532785</v>
      </c>
      <c r="T372" s="5">
        <f t="shared" si="33"/>
        <v>832.53859995212645</v>
      </c>
      <c r="U372" s="5">
        <f t="shared" si="37"/>
        <v>1.5670217538689535</v>
      </c>
      <c r="V372" s="5">
        <f t="shared" si="34"/>
        <v>830.97157819825748</v>
      </c>
    </row>
    <row r="373" spans="2:22">
      <c r="B373" s="63" t="s">
        <v>1263</v>
      </c>
      <c r="C373" t="s">
        <v>799</v>
      </c>
      <c r="D373" s="9" t="s">
        <v>30</v>
      </c>
      <c r="H373" t="s">
        <v>259</v>
      </c>
      <c r="I373" t="s">
        <v>914</v>
      </c>
      <c r="J373" t="s">
        <v>1018</v>
      </c>
      <c r="K373" t="s">
        <v>67</v>
      </c>
      <c r="L373" s="76">
        <v>45318</v>
      </c>
      <c r="M373" s="76">
        <v>45325</v>
      </c>
      <c r="N373" t="s">
        <v>28</v>
      </c>
      <c r="O373">
        <v>234.72</v>
      </c>
      <c r="P373">
        <v>157.69</v>
      </c>
      <c r="Q373" s="5">
        <f>+$P373/$P405</f>
        <v>1.1301204439354468E-2</v>
      </c>
      <c r="R373" s="5">
        <f t="shared" si="36"/>
        <v>7.4208228830577179</v>
      </c>
      <c r="S373" s="5">
        <f t="shared" si="35"/>
        <v>0.16454553663700106</v>
      </c>
      <c r="T373" s="5">
        <f t="shared" si="33"/>
        <v>150.10463158030527</v>
      </c>
      <c r="U373" s="5">
        <f t="shared" si="37"/>
        <v>0.28253011098386172</v>
      </c>
      <c r="V373" s="5">
        <f t="shared" si="34"/>
        <v>149.82210146932141</v>
      </c>
    </row>
    <row r="374" spans="2:22">
      <c r="B374" s="63" t="s">
        <v>1263</v>
      </c>
      <c r="C374" t="s">
        <v>799</v>
      </c>
      <c r="D374" s="9" t="s">
        <v>30</v>
      </c>
      <c r="H374" t="s">
        <v>843</v>
      </c>
      <c r="I374" t="s">
        <v>915</v>
      </c>
      <c r="J374" t="s">
        <v>1019</v>
      </c>
      <c r="K374" t="s">
        <v>555</v>
      </c>
      <c r="L374" s="76">
        <v>45324</v>
      </c>
      <c r="M374" s="76">
        <v>45325</v>
      </c>
      <c r="N374" t="s">
        <v>28</v>
      </c>
      <c r="O374">
        <v>522</v>
      </c>
      <c r="P374">
        <v>40.08</v>
      </c>
      <c r="Q374" s="5">
        <f>+$P374/$P405</f>
        <v>2.872422309146598E-3</v>
      </c>
      <c r="R374" s="5">
        <f t="shared" si="36"/>
        <v>1.8861473850780222</v>
      </c>
      <c r="S374" s="5">
        <f t="shared" si="35"/>
        <v>4.182246882117447E-2</v>
      </c>
      <c r="T374" s="5">
        <f t="shared" si="33"/>
        <v>38.152030146100806</v>
      </c>
      <c r="U374" s="5">
        <f t="shared" si="37"/>
        <v>7.1810557728664945E-2</v>
      </c>
      <c r="V374" s="5">
        <f t="shared" si="34"/>
        <v>38.080219588372138</v>
      </c>
    </row>
    <row r="375" spans="2:22">
      <c r="B375" s="63" t="s">
        <v>1263</v>
      </c>
      <c r="C375" t="s">
        <v>799</v>
      </c>
      <c r="D375" s="9" t="s">
        <v>30</v>
      </c>
      <c r="H375" t="s">
        <v>844</v>
      </c>
      <c r="I375" t="s">
        <v>916</v>
      </c>
      <c r="J375" t="s">
        <v>1020</v>
      </c>
      <c r="K375" t="s">
        <v>1073</v>
      </c>
      <c r="L375" s="76">
        <v>45321</v>
      </c>
      <c r="M375" s="76">
        <v>45326</v>
      </c>
      <c r="N375" t="s">
        <v>28</v>
      </c>
      <c r="O375">
        <v>204</v>
      </c>
      <c r="P375">
        <v>78.31</v>
      </c>
      <c r="Q375" s="5">
        <f>+$P375/$P405</f>
        <v>5.6122602552213102E-3</v>
      </c>
      <c r="R375" s="5">
        <f t="shared" si="36"/>
        <v>3.6852345739885211</v>
      </c>
      <c r="S375" s="5">
        <f t="shared" si="35"/>
        <v>8.1714509316022282E-2</v>
      </c>
      <c r="T375" s="5">
        <f t="shared" si="33"/>
        <v>74.543050916695449</v>
      </c>
      <c r="U375" s="5">
        <f t="shared" si="37"/>
        <v>0.14030650638053277</v>
      </c>
      <c r="V375" s="5">
        <f t="shared" si="34"/>
        <v>74.402744410314924</v>
      </c>
    </row>
    <row r="376" spans="2:22">
      <c r="B376" s="63" t="s">
        <v>1263</v>
      </c>
      <c r="C376" t="s">
        <v>799</v>
      </c>
      <c r="D376" s="9" t="s">
        <v>30</v>
      </c>
      <c r="H376" t="s">
        <v>845</v>
      </c>
      <c r="I376" t="s">
        <v>917</v>
      </c>
      <c r="J376" t="s">
        <v>1021</v>
      </c>
      <c r="K376" t="s">
        <v>1074</v>
      </c>
      <c r="L376" s="76">
        <v>45318</v>
      </c>
      <c r="M376" s="76">
        <v>45327</v>
      </c>
      <c r="N376" t="s">
        <v>28</v>
      </c>
      <c r="O376">
        <v>183.44</v>
      </c>
      <c r="P376">
        <v>126.77</v>
      </c>
      <c r="Q376" s="5">
        <f>+$P376/$P405</f>
        <v>9.0852538954719116E-3</v>
      </c>
      <c r="R376" s="5">
        <f t="shared" si="36"/>
        <v>5.9657411179226756</v>
      </c>
      <c r="S376" s="5">
        <f t="shared" si="35"/>
        <v>0.13228129671807104</v>
      </c>
      <c r="T376" s="5">
        <f t="shared" si="33"/>
        <v>120.67197758535924</v>
      </c>
      <c r="U376" s="5">
        <f t="shared" si="37"/>
        <v>0.2271313473867978</v>
      </c>
      <c r="V376" s="5">
        <f t="shared" si="34"/>
        <v>120.44484623797244</v>
      </c>
    </row>
    <row r="377" spans="2:22">
      <c r="B377" s="63" t="s">
        <v>1263</v>
      </c>
      <c r="C377" t="s">
        <v>799</v>
      </c>
      <c r="D377" s="9" t="s">
        <v>30</v>
      </c>
      <c r="H377" t="s">
        <v>846</v>
      </c>
      <c r="I377" t="s">
        <v>918</v>
      </c>
      <c r="J377" t="s">
        <v>1022</v>
      </c>
      <c r="K377" t="s">
        <v>1075</v>
      </c>
      <c r="L377" s="76">
        <v>45326</v>
      </c>
      <c r="M377" s="76">
        <v>45327</v>
      </c>
      <c r="N377" t="s">
        <v>28</v>
      </c>
      <c r="O377">
        <v>139.99</v>
      </c>
      <c r="P377">
        <v>13.43</v>
      </c>
      <c r="Q377" s="5">
        <f>+$P377/$P405</f>
        <v>9.624908086786131E-4</v>
      </c>
      <c r="R377" s="5">
        <f t="shared" si="36"/>
        <v>0.63200996461072445</v>
      </c>
      <c r="S377" s="5">
        <f t="shared" si="35"/>
        <v>1.4013866174360607E-2</v>
      </c>
      <c r="T377" s="5">
        <f t="shared" si="33"/>
        <v>12.783976169214915</v>
      </c>
      <c r="U377" s="5">
        <f t="shared" si="37"/>
        <v>2.4062270216965328E-2</v>
      </c>
      <c r="V377" s="5">
        <f t="shared" si="34"/>
        <v>12.759913898997949</v>
      </c>
    </row>
    <row r="378" spans="2:22">
      <c r="B378" s="63" t="s">
        <v>1263</v>
      </c>
      <c r="C378" t="s">
        <v>799</v>
      </c>
      <c r="D378" s="9" t="s">
        <v>30</v>
      </c>
      <c r="H378" t="s">
        <v>846</v>
      </c>
      <c r="I378" t="s">
        <v>919</v>
      </c>
      <c r="J378" t="s">
        <v>1023</v>
      </c>
      <c r="K378" t="s">
        <v>1075</v>
      </c>
      <c r="L378" s="76">
        <v>45326</v>
      </c>
      <c r="M378" s="76">
        <v>45327</v>
      </c>
      <c r="N378" t="s">
        <v>28</v>
      </c>
      <c r="O378">
        <v>139.99</v>
      </c>
      <c r="P378">
        <v>13.43</v>
      </c>
      <c r="Q378" s="5">
        <f>+$P378/$P405</f>
        <v>9.624908086786131E-4</v>
      </c>
      <c r="R378" s="5">
        <f t="shared" si="36"/>
        <v>0.63200996461072445</v>
      </c>
      <c r="S378" s="5">
        <f t="shared" si="35"/>
        <v>1.4013866174360607E-2</v>
      </c>
      <c r="T378" s="5">
        <f t="shared" si="33"/>
        <v>12.783976169214915</v>
      </c>
      <c r="U378" s="5">
        <f t="shared" si="37"/>
        <v>2.4062270216965328E-2</v>
      </c>
      <c r="V378" s="5">
        <f t="shared" si="34"/>
        <v>12.759913898997949</v>
      </c>
    </row>
    <row r="379" spans="2:22">
      <c r="B379" s="63" t="s">
        <v>1263</v>
      </c>
      <c r="C379" t="s">
        <v>799</v>
      </c>
      <c r="D379" s="9" t="s">
        <v>30</v>
      </c>
      <c r="H379" t="s">
        <v>846</v>
      </c>
      <c r="I379" t="s">
        <v>920</v>
      </c>
      <c r="J379" t="s">
        <v>1024</v>
      </c>
      <c r="K379" t="s">
        <v>1075</v>
      </c>
      <c r="L379" s="76">
        <v>45326</v>
      </c>
      <c r="M379" s="76">
        <v>45327</v>
      </c>
      <c r="N379" t="s">
        <v>28</v>
      </c>
      <c r="O379">
        <v>139.99</v>
      </c>
      <c r="P379">
        <v>13.43</v>
      </c>
      <c r="Q379" s="5">
        <f>+$P379/$P405</f>
        <v>9.624908086786131E-4</v>
      </c>
      <c r="R379" s="5">
        <f t="shared" si="36"/>
        <v>0.63200996461072445</v>
      </c>
      <c r="S379" s="5">
        <f t="shared" si="35"/>
        <v>1.4013866174360607E-2</v>
      </c>
      <c r="T379" s="5">
        <f t="shared" si="33"/>
        <v>12.783976169214915</v>
      </c>
      <c r="U379" s="5">
        <f t="shared" si="37"/>
        <v>2.4062270216965328E-2</v>
      </c>
      <c r="V379" s="5">
        <f t="shared" si="34"/>
        <v>12.759913898997949</v>
      </c>
    </row>
    <row r="380" spans="2:22">
      <c r="B380" s="63" t="s">
        <v>1263</v>
      </c>
      <c r="C380" t="s">
        <v>799</v>
      </c>
      <c r="D380" s="9" t="s">
        <v>30</v>
      </c>
      <c r="H380" t="s">
        <v>846</v>
      </c>
      <c r="I380" t="s">
        <v>921</v>
      </c>
      <c r="J380" t="s">
        <v>1025</v>
      </c>
      <c r="K380" t="s">
        <v>1075</v>
      </c>
      <c r="L380" s="76">
        <v>45326</v>
      </c>
      <c r="M380" s="76">
        <v>45327</v>
      </c>
      <c r="N380" t="s">
        <v>28</v>
      </c>
      <c r="O380">
        <v>139.99</v>
      </c>
      <c r="P380">
        <v>13.43</v>
      </c>
      <c r="Q380" s="5">
        <f>+$P380/$P405</f>
        <v>9.624908086786131E-4</v>
      </c>
      <c r="R380" s="5">
        <f t="shared" si="36"/>
        <v>0.63200996461072445</v>
      </c>
      <c r="S380" s="5">
        <f t="shared" si="35"/>
        <v>1.4013866174360607E-2</v>
      </c>
      <c r="T380" s="5">
        <f t="shared" si="33"/>
        <v>12.783976169214915</v>
      </c>
      <c r="U380" s="5">
        <f t="shared" si="37"/>
        <v>2.4062270216965328E-2</v>
      </c>
      <c r="V380" s="5">
        <f t="shared" si="34"/>
        <v>12.759913898997949</v>
      </c>
    </row>
    <row r="381" spans="2:22">
      <c r="B381" s="63" t="s">
        <v>1263</v>
      </c>
      <c r="C381" t="s">
        <v>799</v>
      </c>
      <c r="D381" s="9" t="s">
        <v>30</v>
      </c>
      <c r="H381" t="s">
        <v>847</v>
      </c>
      <c r="I381" t="s">
        <v>920</v>
      </c>
      <c r="J381" t="s">
        <v>1026</v>
      </c>
      <c r="K381" t="s">
        <v>1068</v>
      </c>
      <c r="L381" s="76">
        <v>45326</v>
      </c>
      <c r="M381" s="76">
        <v>45327</v>
      </c>
      <c r="N381" t="s">
        <v>28</v>
      </c>
      <c r="O381">
        <v>129</v>
      </c>
      <c r="P381">
        <v>12.37</v>
      </c>
      <c r="Q381" s="5">
        <f>+$P381/$P405</f>
        <v>8.8652355199958629E-4</v>
      </c>
      <c r="R381" s="5">
        <f t="shared" si="36"/>
        <v>0.58212682518500836</v>
      </c>
      <c r="S381" s="5">
        <f t="shared" si="35"/>
        <v>1.2907782917113976E-2</v>
      </c>
      <c r="T381" s="5">
        <f t="shared" si="33"/>
        <v>11.774965391897876</v>
      </c>
      <c r="U381" s="5">
        <f t="shared" si="37"/>
        <v>2.2163088799989659E-2</v>
      </c>
      <c r="V381" s="5">
        <f t="shared" si="34"/>
        <v>11.752802303097885</v>
      </c>
    </row>
    <row r="382" spans="2:22">
      <c r="B382" s="63" t="s">
        <v>1263</v>
      </c>
      <c r="C382" t="s">
        <v>799</v>
      </c>
      <c r="D382" s="9" t="s">
        <v>30</v>
      </c>
      <c r="H382" t="s">
        <v>847</v>
      </c>
      <c r="I382" t="s">
        <v>919</v>
      </c>
      <c r="J382" t="s">
        <v>1027</v>
      </c>
      <c r="K382" t="s">
        <v>1068</v>
      </c>
      <c r="L382" s="76">
        <v>45326</v>
      </c>
      <c r="M382" s="76">
        <v>45327</v>
      </c>
      <c r="N382" t="s">
        <v>28</v>
      </c>
      <c r="O382">
        <v>129</v>
      </c>
      <c r="P382">
        <v>12.37</v>
      </c>
      <c r="Q382" s="5">
        <f>+$P382/$P405</f>
        <v>8.8652355199958629E-4</v>
      </c>
      <c r="R382" s="5">
        <f t="shared" si="36"/>
        <v>0.58212682518500836</v>
      </c>
      <c r="S382" s="5">
        <f t="shared" si="35"/>
        <v>1.2907782917113976E-2</v>
      </c>
      <c r="T382" s="5">
        <f t="shared" si="33"/>
        <v>11.774965391897876</v>
      </c>
      <c r="U382" s="5">
        <f t="shared" si="37"/>
        <v>2.2163088799989659E-2</v>
      </c>
      <c r="V382" s="5">
        <f t="shared" si="34"/>
        <v>11.752802303097885</v>
      </c>
    </row>
    <row r="383" spans="2:22">
      <c r="B383" s="63" t="s">
        <v>1263</v>
      </c>
      <c r="C383" t="s">
        <v>799</v>
      </c>
      <c r="D383" s="9" t="s">
        <v>30</v>
      </c>
      <c r="H383" t="s">
        <v>847</v>
      </c>
      <c r="I383" t="s">
        <v>922</v>
      </c>
      <c r="J383" t="s">
        <v>1028</v>
      </c>
      <c r="K383" t="s">
        <v>1068</v>
      </c>
      <c r="L383" s="76">
        <v>45326</v>
      </c>
      <c r="M383" s="76">
        <v>45327</v>
      </c>
      <c r="N383" t="s">
        <v>28</v>
      </c>
      <c r="O383">
        <v>129</v>
      </c>
      <c r="P383">
        <v>12.37</v>
      </c>
      <c r="Q383" s="5">
        <f>+$P383/$P405</f>
        <v>8.8652355199958629E-4</v>
      </c>
      <c r="R383" s="5">
        <f t="shared" si="36"/>
        <v>0.58212682518500836</v>
      </c>
      <c r="S383" s="5">
        <f t="shared" si="35"/>
        <v>1.2907782917113976E-2</v>
      </c>
      <c r="T383" s="5">
        <f t="shared" si="33"/>
        <v>11.774965391897876</v>
      </c>
      <c r="U383" s="5">
        <f t="shared" si="37"/>
        <v>2.2163088799989659E-2</v>
      </c>
      <c r="V383" s="5">
        <f t="shared" si="34"/>
        <v>11.752802303097885</v>
      </c>
    </row>
    <row r="384" spans="2:22">
      <c r="B384" s="63" t="s">
        <v>1263</v>
      </c>
      <c r="C384" t="s">
        <v>799</v>
      </c>
      <c r="D384" s="9" t="s">
        <v>30</v>
      </c>
      <c r="H384" t="s">
        <v>847</v>
      </c>
      <c r="I384" t="s">
        <v>923</v>
      </c>
      <c r="J384" t="s">
        <v>1029</v>
      </c>
      <c r="K384" t="s">
        <v>1068</v>
      </c>
      <c r="L384" s="76">
        <v>45326</v>
      </c>
      <c r="M384" s="76">
        <v>45327</v>
      </c>
      <c r="N384" t="s">
        <v>28</v>
      </c>
      <c r="O384">
        <v>129</v>
      </c>
      <c r="P384">
        <v>12.37</v>
      </c>
      <c r="Q384" s="5">
        <f>+$P384/$P405</f>
        <v>8.8652355199958629E-4</v>
      </c>
      <c r="R384" s="5">
        <f t="shared" si="36"/>
        <v>0.58212682518500836</v>
      </c>
      <c r="S384" s="5">
        <f t="shared" si="35"/>
        <v>1.2907782917113976E-2</v>
      </c>
      <c r="T384" s="5">
        <f t="shared" si="33"/>
        <v>11.774965391897876</v>
      </c>
      <c r="U384" s="5">
        <f t="shared" si="37"/>
        <v>2.2163088799989659E-2</v>
      </c>
      <c r="V384" s="5">
        <f t="shared" si="34"/>
        <v>11.752802303097885</v>
      </c>
    </row>
    <row r="385" spans="2:22">
      <c r="B385" s="63" t="s">
        <v>1263</v>
      </c>
      <c r="C385" t="s">
        <v>799</v>
      </c>
      <c r="D385" s="9" t="s">
        <v>30</v>
      </c>
      <c r="H385" t="s">
        <v>847</v>
      </c>
      <c r="I385" t="s">
        <v>918</v>
      </c>
      <c r="J385" t="s">
        <v>1030</v>
      </c>
      <c r="K385" t="s">
        <v>1068</v>
      </c>
      <c r="L385" s="76">
        <v>45326</v>
      </c>
      <c r="M385" s="76">
        <v>45327</v>
      </c>
      <c r="N385" t="s">
        <v>28</v>
      </c>
      <c r="O385">
        <v>129</v>
      </c>
      <c r="P385">
        <v>12.37</v>
      </c>
      <c r="Q385" s="5">
        <f>+$P385/$P405</f>
        <v>8.8652355199958629E-4</v>
      </c>
      <c r="R385" s="5">
        <f t="shared" si="36"/>
        <v>0.58212682518500836</v>
      </c>
      <c r="S385" s="5">
        <f t="shared" si="35"/>
        <v>1.2907782917113976E-2</v>
      </c>
      <c r="T385" s="5">
        <f t="shared" si="33"/>
        <v>11.774965391897876</v>
      </c>
      <c r="U385" s="5">
        <f t="shared" si="37"/>
        <v>2.2163088799989659E-2</v>
      </c>
      <c r="V385" s="5">
        <f t="shared" si="34"/>
        <v>11.752802303097885</v>
      </c>
    </row>
    <row r="386" spans="2:22">
      <c r="B386" s="63" t="s">
        <v>1263</v>
      </c>
      <c r="C386" t="s">
        <v>799</v>
      </c>
      <c r="D386" s="9" t="s">
        <v>30</v>
      </c>
      <c r="H386" t="s">
        <v>847</v>
      </c>
      <c r="I386" t="s">
        <v>924</v>
      </c>
      <c r="J386" t="s">
        <v>1031</v>
      </c>
      <c r="K386" t="s">
        <v>1068</v>
      </c>
      <c r="L386" s="76">
        <v>45326</v>
      </c>
      <c r="M386" s="76">
        <v>45327</v>
      </c>
      <c r="N386" t="s">
        <v>28</v>
      </c>
      <c r="O386">
        <v>129</v>
      </c>
      <c r="P386">
        <v>12.37</v>
      </c>
      <c r="Q386" s="5">
        <f>+$P386/$P405</f>
        <v>8.8652355199958629E-4</v>
      </c>
      <c r="R386" s="5">
        <f t="shared" si="36"/>
        <v>0.58212682518500836</v>
      </c>
      <c r="S386" s="5">
        <f t="shared" si="35"/>
        <v>1.2907782917113976E-2</v>
      </c>
      <c r="T386" s="5">
        <f t="shared" si="33"/>
        <v>11.774965391897876</v>
      </c>
      <c r="U386" s="5">
        <f t="shared" si="37"/>
        <v>2.2163088799989659E-2</v>
      </c>
      <c r="V386" s="5">
        <f t="shared" si="34"/>
        <v>11.752802303097885</v>
      </c>
    </row>
    <row r="387" spans="2:22">
      <c r="B387" s="63" t="s">
        <v>1263</v>
      </c>
      <c r="C387" t="s">
        <v>799</v>
      </c>
      <c r="D387" s="9" t="s">
        <v>30</v>
      </c>
      <c r="H387" t="s">
        <v>848</v>
      </c>
      <c r="I387" t="s">
        <v>925</v>
      </c>
      <c r="J387" t="s">
        <v>1032</v>
      </c>
      <c r="K387" t="s">
        <v>66</v>
      </c>
      <c r="L387" s="76">
        <v>45323</v>
      </c>
      <c r="M387" s="76">
        <v>45328</v>
      </c>
      <c r="N387" t="s">
        <v>28</v>
      </c>
      <c r="O387">
        <v>293.60000000000002</v>
      </c>
      <c r="P387">
        <v>112.69</v>
      </c>
      <c r="Q387" s="5">
        <f>+$P387/$P405</f>
        <v>8.076179391659933E-3</v>
      </c>
      <c r="R387" s="5">
        <f t="shared" si="36"/>
        <v>5.303142435739578</v>
      </c>
      <c r="S387" s="5">
        <f t="shared" si="35"/>
        <v>0.11758917194256863</v>
      </c>
      <c r="T387" s="5">
        <f t="shared" si="33"/>
        <v>107.26926839231785</v>
      </c>
      <c r="U387" s="5">
        <f t="shared" si="37"/>
        <v>0.20190448479149833</v>
      </c>
      <c r="V387" s="5">
        <f t="shared" si="34"/>
        <v>107.06736390752636</v>
      </c>
    </row>
    <row r="388" spans="2:22">
      <c r="B388" s="63" t="s">
        <v>1263</v>
      </c>
      <c r="C388" t="s">
        <v>799</v>
      </c>
      <c r="D388" s="9" t="s">
        <v>30</v>
      </c>
      <c r="H388" t="s">
        <v>849</v>
      </c>
      <c r="I388" t="s">
        <v>926</v>
      </c>
      <c r="J388" t="s">
        <v>1033</v>
      </c>
      <c r="K388" t="s">
        <v>94</v>
      </c>
      <c r="L388" s="76">
        <v>45325</v>
      </c>
      <c r="M388" s="76">
        <v>45328</v>
      </c>
      <c r="N388" t="s">
        <v>788</v>
      </c>
      <c r="O388">
        <v>2756.8</v>
      </c>
      <c r="P388">
        <v>153.75</v>
      </c>
      <c r="Q388" s="5">
        <f>+$P388/$P405</f>
        <v>1.1018835579622991E-2</v>
      </c>
      <c r="R388" s="5">
        <f t="shared" si="36"/>
        <v>7.2354081950036413</v>
      </c>
      <c r="S388" s="5">
        <f t="shared" si="35"/>
        <v>0.16043424603931075</v>
      </c>
      <c r="T388" s="5">
        <f t="shared" si="33"/>
        <v>146.35415755895707</v>
      </c>
      <c r="U388" s="5">
        <f t="shared" si="37"/>
        <v>0.2754708894905748</v>
      </c>
      <c r="V388" s="5">
        <f t="shared" si="34"/>
        <v>146.07868666946649</v>
      </c>
    </row>
    <row r="389" spans="2:22">
      <c r="B389" s="63" t="s">
        <v>1263</v>
      </c>
      <c r="C389" t="s">
        <v>799</v>
      </c>
      <c r="D389" s="9" t="s">
        <v>30</v>
      </c>
      <c r="H389" t="s">
        <v>850</v>
      </c>
      <c r="I389" t="s">
        <v>918</v>
      </c>
      <c r="J389" t="s">
        <v>1034</v>
      </c>
      <c r="K389" t="s">
        <v>536</v>
      </c>
      <c r="L389" s="76">
        <v>45327</v>
      </c>
      <c r="M389" s="76">
        <v>45330</v>
      </c>
      <c r="N389" t="s">
        <v>28</v>
      </c>
      <c r="O389">
        <v>142.81</v>
      </c>
      <c r="P389">
        <v>41.11</v>
      </c>
      <c r="Q389" s="5">
        <f>+$P389/$P405</f>
        <v>2.9462395491271619E-3</v>
      </c>
      <c r="R389" s="5">
        <f t="shared" si="36"/>
        <v>1.9346187375388595</v>
      </c>
      <c r="S389" s="5">
        <f t="shared" si="35"/>
        <v>4.2897247835291481E-2</v>
      </c>
      <c r="T389" s="5">
        <f t="shared" si="33"/>
        <v>39.132484014625845</v>
      </c>
      <c r="U389" s="5">
        <f t="shared" si="37"/>
        <v>7.365598872817905E-2</v>
      </c>
      <c r="V389" s="5">
        <f t="shared" si="34"/>
        <v>39.058828025897668</v>
      </c>
    </row>
    <row r="390" spans="2:22">
      <c r="B390" s="63" t="s">
        <v>1263</v>
      </c>
      <c r="C390" t="s">
        <v>799</v>
      </c>
      <c r="D390" s="9" t="s">
        <v>30</v>
      </c>
      <c r="H390" t="s">
        <v>850</v>
      </c>
      <c r="I390" t="s">
        <v>919</v>
      </c>
      <c r="J390" t="s">
        <v>1035</v>
      </c>
      <c r="K390" t="s">
        <v>536</v>
      </c>
      <c r="L390" s="76">
        <v>45327</v>
      </c>
      <c r="M390" s="76">
        <v>45330</v>
      </c>
      <c r="N390" t="s">
        <v>28</v>
      </c>
      <c r="O390">
        <v>142.81</v>
      </c>
      <c r="P390">
        <v>41.11</v>
      </c>
      <c r="Q390" s="5">
        <f>+$P390/$P405</f>
        <v>2.9462395491271619E-3</v>
      </c>
      <c r="R390" s="5">
        <f t="shared" si="36"/>
        <v>1.9346187375388595</v>
      </c>
      <c r="S390" s="5">
        <f t="shared" si="35"/>
        <v>4.2897247835291481E-2</v>
      </c>
      <c r="T390" s="5">
        <f t="shared" si="33"/>
        <v>39.132484014625845</v>
      </c>
      <c r="U390" s="5">
        <f t="shared" si="37"/>
        <v>7.365598872817905E-2</v>
      </c>
      <c r="V390" s="5">
        <f t="shared" si="34"/>
        <v>39.058828025897668</v>
      </c>
    </row>
    <row r="391" spans="2:22">
      <c r="B391" s="63" t="s">
        <v>1263</v>
      </c>
      <c r="C391" t="s">
        <v>799</v>
      </c>
      <c r="D391" s="9" t="s">
        <v>30</v>
      </c>
      <c r="H391" t="s">
        <v>850</v>
      </c>
      <c r="I391" t="s">
        <v>920</v>
      </c>
      <c r="J391" t="s">
        <v>1036</v>
      </c>
      <c r="K391" t="s">
        <v>536</v>
      </c>
      <c r="L391" s="76">
        <v>45327</v>
      </c>
      <c r="M391" s="76">
        <v>45330</v>
      </c>
      <c r="N391" t="s">
        <v>28</v>
      </c>
      <c r="O391">
        <v>142.81</v>
      </c>
      <c r="P391">
        <v>41.11</v>
      </c>
      <c r="Q391" s="5">
        <f>+$P391/$P405</f>
        <v>2.9462395491271619E-3</v>
      </c>
      <c r="R391" s="5">
        <f t="shared" si="36"/>
        <v>1.9346187375388595</v>
      </c>
      <c r="S391" s="5">
        <f t="shared" si="35"/>
        <v>4.2897247835291481E-2</v>
      </c>
      <c r="T391" s="5">
        <f t="shared" si="33"/>
        <v>39.132484014625845</v>
      </c>
      <c r="U391" s="5">
        <f t="shared" si="37"/>
        <v>7.365598872817905E-2</v>
      </c>
      <c r="V391" s="5">
        <f t="shared" si="34"/>
        <v>39.058828025897668</v>
      </c>
    </row>
    <row r="392" spans="2:22">
      <c r="B392" s="63" t="s">
        <v>1263</v>
      </c>
      <c r="C392" t="s">
        <v>799</v>
      </c>
      <c r="D392" s="9" t="s">
        <v>30</v>
      </c>
      <c r="H392" t="s">
        <v>850</v>
      </c>
      <c r="I392" t="s">
        <v>921</v>
      </c>
      <c r="J392" t="s">
        <v>1037</v>
      </c>
      <c r="K392" t="s">
        <v>536</v>
      </c>
      <c r="L392" s="76">
        <v>45327</v>
      </c>
      <c r="M392" s="76">
        <v>45330</v>
      </c>
      <c r="N392" t="s">
        <v>28</v>
      </c>
      <c r="O392">
        <v>142.81</v>
      </c>
      <c r="P392">
        <v>41.11</v>
      </c>
      <c r="Q392" s="5">
        <f>+$P392/$P405</f>
        <v>2.9462395491271619E-3</v>
      </c>
      <c r="R392" s="5">
        <f t="shared" si="36"/>
        <v>1.9346187375388595</v>
      </c>
      <c r="S392" s="5">
        <f t="shared" si="35"/>
        <v>4.2897247835291481E-2</v>
      </c>
      <c r="T392" s="5">
        <f t="shared" si="33"/>
        <v>39.132484014625845</v>
      </c>
      <c r="U392" s="5">
        <f t="shared" si="37"/>
        <v>7.365598872817905E-2</v>
      </c>
      <c r="V392" s="5">
        <f t="shared" si="34"/>
        <v>39.058828025897668</v>
      </c>
    </row>
    <row r="393" spans="2:22">
      <c r="B393" s="63" t="s">
        <v>1263</v>
      </c>
      <c r="C393" t="s">
        <v>799</v>
      </c>
      <c r="D393" s="9" t="s">
        <v>30</v>
      </c>
      <c r="H393" t="s">
        <v>850</v>
      </c>
      <c r="I393" t="s">
        <v>923</v>
      </c>
      <c r="J393" t="s">
        <v>1038</v>
      </c>
      <c r="K393" t="s">
        <v>536</v>
      </c>
      <c r="L393" s="76">
        <v>45327</v>
      </c>
      <c r="M393" s="76">
        <v>45330</v>
      </c>
      <c r="N393" t="s">
        <v>28</v>
      </c>
      <c r="O393">
        <v>142.81</v>
      </c>
      <c r="P393">
        <v>41.11</v>
      </c>
      <c r="Q393" s="5">
        <f>+$P393/$P405</f>
        <v>2.9462395491271619E-3</v>
      </c>
      <c r="R393" s="5">
        <f t="shared" si="36"/>
        <v>1.9346187375388595</v>
      </c>
      <c r="S393" s="5">
        <f t="shared" si="35"/>
        <v>4.2897247835291481E-2</v>
      </c>
      <c r="T393" s="5">
        <f t="shared" si="33"/>
        <v>39.132484014625845</v>
      </c>
      <c r="U393" s="5">
        <f t="shared" si="37"/>
        <v>7.365598872817905E-2</v>
      </c>
      <c r="V393" s="5">
        <f t="shared" si="34"/>
        <v>39.058828025897668</v>
      </c>
    </row>
    <row r="394" spans="2:22">
      <c r="B394" s="63" t="s">
        <v>1263</v>
      </c>
      <c r="C394" t="s">
        <v>799</v>
      </c>
      <c r="D394" s="9" t="s">
        <v>30</v>
      </c>
      <c r="H394" t="s">
        <v>850</v>
      </c>
      <c r="I394" t="s">
        <v>927</v>
      </c>
      <c r="J394" t="s">
        <v>1039</v>
      </c>
      <c r="K394" t="s">
        <v>536</v>
      </c>
      <c r="L394" s="76">
        <v>45327</v>
      </c>
      <c r="M394" s="76">
        <v>45330</v>
      </c>
      <c r="N394" t="s">
        <v>28</v>
      </c>
      <c r="O394">
        <v>142.81</v>
      </c>
      <c r="P394">
        <v>41.11</v>
      </c>
      <c r="Q394" s="5">
        <f>+$P394/$P405</f>
        <v>2.9462395491271619E-3</v>
      </c>
      <c r="R394" s="5">
        <f t="shared" si="36"/>
        <v>1.9346187375388595</v>
      </c>
      <c r="S394" s="5">
        <f t="shared" si="35"/>
        <v>4.2897247835291481E-2</v>
      </c>
      <c r="T394" s="5">
        <f t="shared" si="33"/>
        <v>39.132484014625845</v>
      </c>
      <c r="U394" s="5">
        <f t="shared" si="37"/>
        <v>7.365598872817905E-2</v>
      </c>
      <c r="V394" s="5">
        <f t="shared" si="34"/>
        <v>39.058828025897668</v>
      </c>
    </row>
    <row r="395" spans="2:22">
      <c r="B395" s="63" t="s">
        <v>1263</v>
      </c>
      <c r="C395" t="s">
        <v>799</v>
      </c>
      <c r="D395" s="9" t="s">
        <v>30</v>
      </c>
      <c r="H395" t="s">
        <v>851</v>
      </c>
      <c r="I395" t="s">
        <v>928</v>
      </c>
      <c r="J395" t="s">
        <v>1040</v>
      </c>
      <c r="K395" t="s">
        <v>562</v>
      </c>
      <c r="L395" s="76">
        <v>45324</v>
      </c>
      <c r="M395" s="76">
        <v>45330</v>
      </c>
      <c r="N395" t="s">
        <v>28</v>
      </c>
      <c r="O395">
        <v>1373.33</v>
      </c>
      <c r="P395">
        <v>790.7</v>
      </c>
      <c r="Q395" s="5">
        <f>+$P395/$P405</f>
        <v>5.666727344915707E-2</v>
      </c>
      <c r="R395" s="5">
        <f t="shared" si="36"/>
        <v>37.209998437654498</v>
      </c>
      <c r="S395" s="5">
        <f t="shared" si="35"/>
        <v>0.82507550141972696</v>
      </c>
      <c r="T395" s="5">
        <f t="shared" si="33"/>
        <v>752.66492606092584</v>
      </c>
      <c r="U395" s="5">
        <f t="shared" si="37"/>
        <v>1.4166818362289268</v>
      </c>
      <c r="V395" s="5">
        <f t="shared" si="34"/>
        <v>751.24824422469692</v>
      </c>
    </row>
    <row r="396" spans="2:22">
      <c r="B396" s="63" t="s">
        <v>1263</v>
      </c>
      <c r="C396" t="s">
        <v>799</v>
      </c>
      <c r="D396" s="9" t="s">
        <v>30</v>
      </c>
      <c r="H396" t="s">
        <v>852</v>
      </c>
      <c r="I396" t="s">
        <v>918</v>
      </c>
      <c r="J396" t="s">
        <v>1041</v>
      </c>
      <c r="K396" t="s">
        <v>1076</v>
      </c>
      <c r="L396" s="76">
        <v>45330</v>
      </c>
      <c r="M396" s="76">
        <v>45331</v>
      </c>
      <c r="N396" t="s">
        <v>28</v>
      </c>
      <c r="O396">
        <v>151.05000000000001</v>
      </c>
      <c r="P396">
        <v>14.5</v>
      </c>
      <c r="Q396" s="5">
        <f>+$P396/$P405</f>
        <v>1.0391747375904608E-3</v>
      </c>
      <c r="R396" s="5">
        <f t="shared" si="36"/>
        <v>0.68236369969140021</v>
      </c>
      <c r="S396" s="5">
        <f t="shared" si="35"/>
        <v>1.513038417931711E-2</v>
      </c>
      <c r="T396" s="5">
        <f t="shared" si="33"/>
        <v>13.802505916129283</v>
      </c>
      <c r="U396" s="5">
        <f t="shared" si="37"/>
        <v>2.5979368439761522E-2</v>
      </c>
      <c r="V396" s="5">
        <f t="shared" si="34"/>
        <v>13.776526547689521</v>
      </c>
    </row>
    <row r="397" spans="2:22">
      <c r="B397" s="63" t="s">
        <v>1263</v>
      </c>
      <c r="C397" t="s">
        <v>799</v>
      </c>
      <c r="D397" s="9" t="s">
        <v>30</v>
      </c>
      <c r="H397" t="s">
        <v>852</v>
      </c>
      <c r="I397" t="s">
        <v>919</v>
      </c>
      <c r="J397" t="s">
        <v>1042</v>
      </c>
      <c r="K397" t="s">
        <v>1076</v>
      </c>
      <c r="L397" s="76">
        <v>45330</v>
      </c>
      <c r="M397" s="76">
        <v>45331</v>
      </c>
      <c r="N397" t="s">
        <v>28</v>
      </c>
      <c r="O397">
        <v>151.05000000000001</v>
      </c>
      <c r="P397">
        <v>14.5</v>
      </c>
      <c r="Q397" s="5">
        <f>+$P397/$P405</f>
        <v>1.0391747375904608E-3</v>
      </c>
      <c r="R397" s="5">
        <f t="shared" si="36"/>
        <v>0.68236369969140021</v>
      </c>
      <c r="S397" s="5">
        <f t="shared" si="35"/>
        <v>1.513038417931711E-2</v>
      </c>
      <c r="T397" s="5">
        <f t="shared" si="33"/>
        <v>13.802505916129283</v>
      </c>
      <c r="U397" s="5">
        <f t="shared" si="37"/>
        <v>2.5979368439761522E-2</v>
      </c>
      <c r="V397" s="5">
        <f t="shared" si="34"/>
        <v>13.776526547689521</v>
      </c>
    </row>
    <row r="398" spans="2:22">
      <c r="B398" s="63" t="s">
        <v>1263</v>
      </c>
      <c r="C398" t="s">
        <v>799</v>
      </c>
      <c r="D398" s="9" t="s">
        <v>30</v>
      </c>
      <c r="H398" t="s">
        <v>852</v>
      </c>
      <c r="I398" t="s">
        <v>920</v>
      </c>
      <c r="J398" t="s">
        <v>1043</v>
      </c>
      <c r="K398" t="s">
        <v>1076</v>
      </c>
      <c r="L398" s="76">
        <v>45330</v>
      </c>
      <c r="M398" s="76">
        <v>45331</v>
      </c>
      <c r="N398" t="s">
        <v>28</v>
      </c>
      <c r="O398">
        <v>151.05000000000001</v>
      </c>
      <c r="P398">
        <v>14.5</v>
      </c>
      <c r="Q398" s="5">
        <f>+$P398/$P405</f>
        <v>1.0391747375904608E-3</v>
      </c>
      <c r="R398" s="5">
        <f t="shared" si="36"/>
        <v>0.68236369969140021</v>
      </c>
      <c r="S398" s="5">
        <f t="shared" si="35"/>
        <v>1.513038417931711E-2</v>
      </c>
      <c r="T398" s="5">
        <f t="shared" si="33"/>
        <v>13.802505916129283</v>
      </c>
      <c r="U398" s="5">
        <f t="shared" si="37"/>
        <v>2.5979368439761522E-2</v>
      </c>
      <c r="V398" s="5">
        <f t="shared" si="34"/>
        <v>13.776526547689521</v>
      </c>
    </row>
    <row r="399" spans="2:22">
      <c r="B399" s="63" t="s">
        <v>1263</v>
      </c>
      <c r="C399" t="s">
        <v>799</v>
      </c>
      <c r="D399" s="9" t="s">
        <v>30</v>
      </c>
      <c r="H399" t="s">
        <v>852</v>
      </c>
      <c r="I399" t="s">
        <v>921</v>
      </c>
      <c r="J399" t="s">
        <v>1044</v>
      </c>
      <c r="K399" t="s">
        <v>1076</v>
      </c>
      <c r="L399" s="76">
        <v>45330</v>
      </c>
      <c r="M399" s="76">
        <v>45331</v>
      </c>
      <c r="N399" t="s">
        <v>28</v>
      </c>
      <c r="O399">
        <v>151.05000000000001</v>
      </c>
      <c r="P399">
        <v>14.5</v>
      </c>
      <c r="Q399" s="5">
        <f>+$P399/$P405</f>
        <v>1.0391747375904608E-3</v>
      </c>
      <c r="R399" s="5">
        <f t="shared" si="36"/>
        <v>0.68236369969140021</v>
      </c>
      <c r="S399" s="5">
        <f t="shared" si="35"/>
        <v>1.513038417931711E-2</v>
      </c>
      <c r="T399" s="5">
        <f t="shared" si="33"/>
        <v>13.802505916129283</v>
      </c>
      <c r="U399" s="5">
        <f t="shared" si="37"/>
        <v>2.5979368439761522E-2</v>
      </c>
      <c r="V399" s="5">
        <f t="shared" si="34"/>
        <v>13.776526547689521</v>
      </c>
    </row>
    <row r="400" spans="2:22">
      <c r="B400" s="63" t="s">
        <v>1263</v>
      </c>
      <c r="C400" t="s">
        <v>799</v>
      </c>
      <c r="D400" s="9" t="s">
        <v>30</v>
      </c>
      <c r="H400" t="s">
        <v>852</v>
      </c>
      <c r="I400" t="s">
        <v>923</v>
      </c>
      <c r="J400" t="s">
        <v>1045</v>
      </c>
      <c r="K400" t="s">
        <v>1076</v>
      </c>
      <c r="L400" s="76">
        <v>45330</v>
      </c>
      <c r="M400" s="76">
        <v>45331</v>
      </c>
      <c r="N400" t="s">
        <v>28</v>
      </c>
      <c r="O400">
        <v>151.05000000000001</v>
      </c>
      <c r="P400">
        <v>14.5</v>
      </c>
      <c r="Q400" s="5">
        <f>+$P400/$P405</f>
        <v>1.0391747375904608E-3</v>
      </c>
      <c r="R400" s="5">
        <f>656.64*Q400</f>
        <v>0.68236369969140021</v>
      </c>
      <c r="S400" s="5">
        <f t="shared" si="35"/>
        <v>1.513038417931711E-2</v>
      </c>
      <c r="T400" s="5">
        <f t="shared" si="33"/>
        <v>13.802505916129283</v>
      </c>
      <c r="U400" s="5">
        <f t="shared" si="37"/>
        <v>2.5979368439761522E-2</v>
      </c>
      <c r="V400" s="5">
        <f t="shared" si="34"/>
        <v>13.776526547689521</v>
      </c>
    </row>
    <row r="401" spans="2:23">
      <c r="B401" s="63" t="s">
        <v>1263</v>
      </c>
      <c r="C401" t="s">
        <v>799</v>
      </c>
      <c r="D401" s="9" t="s">
        <v>30</v>
      </c>
      <c r="H401" t="s">
        <v>852</v>
      </c>
      <c r="I401" t="s">
        <v>927</v>
      </c>
      <c r="J401" t="s">
        <v>1046</v>
      </c>
      <c r="K401" t="s">
        <v>1076</v>
      </c>
      <c r="L401" s="76">
        <v>45330</v>
      </c>
      <c r="M401" s="76">
        <v>45331</v>
      </c>
      <c r="N401" t="s">
        <v>28</v>
      </c>
      <c r="O401">
        <v>151.05000000000001</v>
      </c>
      <c r="P401">
        <v>14.5</v>
      </c>
      <c r="Q401" s="5">
        <f>+$P401/$P405</f>
        <v>1.0391747375904608E-3</v>
      </c>
      <c r="R401" s="5">
        <f t="shared" si="36"/>
        <v>0.68236369969140021</v>
      </c>
      <c r="S401" s="5">
        <f t="shared" si="35"/>
        <v>1.513038417931711E-2</v>
      </c>
      <c r="T401" s="5">
        <f t="shared" si="33"/>
        <v>13.802505916129283</v>
      </c>
      <c r="U401" s="5">
        <f t="shared" si="37"/>
        <v>2.5979368439761522E-2</v>
      </c>
      <c r="V401" s="5">
        <f t="shared" si="34"/>
        <v>13.776526547689521</v>
      </c>
    </row>
    <row r="402" spans="2:23">
      <c r="B402" s="63" t="s">
        <v>1263</v>
      </c>
      <c r="C402" t="s">
        <v>799</v>
      </c>
      <c r="D402" s="9" t="s">
        <v>30</v>
      </c>
      <c r="H402" t="s">
        <v>853</v>
      </c>
      <c r="I402" t="s">
        <v>929</v>
      </c>
      <c r="J402" s="84" t="s">
        <v>1047</v>
      </c>
      <c r="K402" t="s">
        <v>1077</v>
      </c>
      <c r="L402" s="76">
        <v>45327</v>
      </c>
      <c r="M402" s="76">
        <v>45331</v>
      </c>
      <c r="N402" t="s">
        <v>26</v>
      </c>
      <c r="O402">
        <v>1300</v>
      </c>
      <c r="P402">
        <v>509.49</v>
      </c>
      <c r="Q402" s="5">
        <f>+$P402/$P405</f>
        <v>3.6513733589997516E-2</v>
      </c>
      <c r="R402" s="5">
        <f t="shared" si="36"/>
        <v>23.976378024535968</v>
      </c>
      <c r="S402" s="5">
        <f t="shared" si="35"/>
        <v>0.53163996107036382</v>
      </c>
      <c r="T402" s="5">
        <f t="shared" si="33"/>
        <v>484.98198201439368</v>
      </c>
      <c r="U402" s="5">
        <f t="shared" si="37"/>
        <v>0.91284333974993792</v>
      </c>
      <c r="V402" s="5">
        <f t="shared" si="34"/>
        <v>484.06913867464374</v>
      </c>
      <c r="W402" s="4" t="s">
        <v>409</v>
      </c>
    </row>
    <row r="403" spans="2:23">
      <c r="B403" s="63" t="s">
        <v>1263</v>
      </c>
      <c r="C403" t="s">
        <v>799</v>
      </c>
      <c r="D403" s="9" t="s">
        <v>30</v>
      </c>
      <c r="H403" t="s">
        <v>527</v>
      </c>
      <c r="I403" t="s">
        <v>930</v>
      </c>
      <c r="J403" t="s">
        <v>1048</v>
      </c>
      <c r="K403" t="s">
        <v>527</v>
      </c>
      <c r="L403" s="76">
        <v>45329</v>
      </c>
      <c r="M403" s="76">
        <v>45332</v>
      </c>
      <c r="N403" t="s">
        <v>26</v>
      </c>
      <c r="O403">
        <v>120</v>
      </c>
      <c r="P403">
        <v>35.29</v>
      </c>
      <c r="Q403" s="5">
        <f>+$P403/$P405</f>
        <v>2.5291363096253353E-3</v>
      </c>
      <c r="R403" s="5">
        <f t="shared" si="36"/>
        <v>1.6607320663523801</v>
      </c>
      <c r="S403" s="5">
        <f t="shared" si="35"/>
        <v>3.6824224668144882E-2</v>
      </c>
      <c r="T403" s="5">
        <f t="shared" si="33"/>
        <v>33.592443708979474</v>
      </c>
      <c r="U403" s="5">
        <f t="shared" si="37"/>
        <v>6.3228407740633388E-2</v>
      </c>
      <c r="V403" s="5">
        <f t="shared" si="34"/>
        <v>33.529215301238843</v>
      </c>
    </row>
    <row r="404" spans="2:23" ht="15" thickBot="1">
      <c r="B404" s="63" t="s">
        <v>1263</v>
      </c>
      <c r="C404" t="s">
        <v>799</v>
      </c>
      <c r="D404" s="9" t="s">
        <v>30</v>
      </c>
      <c r="H404" t="s">
        <v>527</v>
      </c>
      <c r="I404" t="s">
        <v>931</v>
      </c>
      <c r="J404" t="s">
        <v>1049</v>
      </c>
      <c r="K404" t="s">
        <v>527</v>
      </c>
      <c r="L404" s="76">
        <v>45329</v>
      </c>
      <c r="M404" s="76">
        <v>45332</v>
      </c>
      <c r="N404" t="s">
        <v>26</v>
      </c>
      <c r="O404">
        <v>152.72999999999999</v>
      </c>
      <c r="P404" s="24">
        <v>44.9</v>
      </c>
      <c r="Q404" s="5">
        <f>+$P404/$P405</f>
        <v>3.2178583253663238E-3</v>
      </c>
      <c r="R404" s="5">
        <f t="shared" si="36"/>
        <v>2.112974490768543</v>
      </c>
      <c r="S404" s="5">
        <f t="shared" si="35"/>
        <v>4.6852017217333675E-2</v>
      </c>
      <c r="T404" s="25">
        <f t="shared" si="33"/>
        <v>42.740173492014122</v>
      </c>
      <c r="U404" s="5">
        <f t="shared" si="37"/>
        <v>8.04464581341581E-2</v>
      </c>
      <c r="V404" s="25">
        <f t="shared" si="34"/>
        <v>42.659727033879967</v>
      </c>
    </row>
    <row r="405" spans="2:23">
      <c r="P405" s="5">
        <f>SUM(P284:P404)</f>
        <v>13953.380000000014</v>
      </c>
      <c r="T405" s="5">
        <f>SUM(T284:T404)</f>
        <v>13282.180000000011</v>
      </c>
      <c r="V405" s="5">
        <f>SUM(V284:V404)</f>
        <v>13257.180000000002</v>
      </c>
    </row>
    <row r="407" spans="2:23">
      <c r="M407" s="26" t="s">
        <v>1079</v>
      </c>
      <c r="P407" s="60">
        <f>+P405-SUM(S284:S404)</f>
        <v>13938.820000000014</v>
      </c>
    </row>
    <row r="409" spans="2:23">
      <c r="B409" s="63" t="s">
        <v>1421</v>
      </c>
      <c r="C409" t="s">
        <v>1262</v>
      </c>
      <c r="D409" s="9" t="s">
        <v>30</v>
      </c>
      <c r="H409" t="s">
        <v>468</v>
      </c>
      <c r="I409" t="s">
        <v>1115</v>
      </c>
      <c r="J409" t="s">
        <v>1172</v>
      </c>
      <c r="K409" t="s">
        <v>52</v>
      </c>
      <c r="L409" s="23">
        <v>44902</v>
      </c>
      <c r="M409" s="23">
        <v>44910</v>
      </c>
      <c r="N409" t="s">
        <v>28</v>
      </c>
      <c r="O409">
        <v>182.64</v>
      </c>
      <c r="P409">
        <v>175.33</v>
      </c>
      <c r="Q409" s="5">
        <f>+$P409/$P489</f>
        <v>1.7487253345248824E-2</v>
      </c>
      <c r="R409" s="5">
        <f>392.16*Q409</f>
        <v>6.8578012718727788</v>
      </c>
      <c r="S409" s="5">
        <f>14.61*Q409</f>
        <v>0.25548877137408532</v>
      </c>
      <c r="T409" s="5">
        <f t="shared" ref="T409:T472" si="38">+P409-R409-S409</f>
        <v>168.21670995675316</v>
      </c>
      <c r="U409" s="5">
        <f>25*Q409</f>
        <v>0.43718133363122058</v>
      </c>
      <c r="V409" s="5">
        <f t="shared" ref="V409:V472" si="39">+T409-U409</f>
        <v>167.77952862312193</v>
      </c>
    </row>
    <row r="410" spans="2:23">
      <c r="B410" s="63" t="s">
        <v>1421</v>
      </c>
      <c r="C410" t="s">
        <v>1262</v>
      </c>
      <c r="D410" s="9" t="s">
        <v>30</v>
      </c>
      <c r="H410" t="s">
        <v>1080</v>
      </c>
      <c r="I410" t="s">
        <v>1116</v>
      </c>
      <c r="J410" t="s">
        <v>1173</v>
      </c>
      <c r="K410" t="s">
        <v>1244</v>
      </c>
      <c r="L410" s="23">
        <v>44962</v>
      </c>
      <c r="M410" s="23">
        <v>44967</v>
      </c>
      <c r="N410" t="s">
        <v>26</v>
      </c>
      <c r="O410">
        <v>260</v>
      </c>
      <c r="P410">
        <v>256.2</v>
      </c>
      <c r="Q410" s="5">
        <f>+$P410/$P489</f>
        <v>2.5553152951877878E-2</v>
      </c>
      <c r="R410" s="5">
        <f>392.16*Q410</f>
        <v>10.020924461608429</v>
      </c>
      <c r="S410" s="5">
        <f t="shared" ref="S410:S473" si="40">14.61*Q410</f>
        <v>0.37333156462693579</v>
      </c>
      <c r="T410" s="5">
        <f t="shared" si="38"/>
        <v>245.80574397376463</v>
      </c>
      <c r="U410" s="5">
        <f t="shared" ref="U410:U473" si="41">25*Q410</f>
        <v>0.63882882379694694</v>
      </c>
      <c r="V410" s="5">
        <f t="shared" si="39"/>
        <v>245.16691514996768</v>
      </c>
    </row>
    <row r="411" spans="2:23">
      <c r="B411" s="63" t="s">
        <v>1421</v>
      </c>
      <c r="C411" t="s">
        <v>1262</v>
      </c>
      <c r="D411" s="9" t="s">
        <v>30</v>
      </c>
      <c r="H411" t="s">
        <v>1080</v>
      </c>
      <c r="I411" t="s">
        <v>1117</v>
      </c>
      <c r="J411" t="s">
        <v>1174</v>
      </c>
      <c r="K411" t="s">
        <v>1244</v>
      </c>
      <c r="L411" s="23">
        <v>44964</v>
      </c>
      <c r="M411" s="23">
        <v>44968</v>
      </c>
      <c r="N411" t="s">
        <v>26</v>
      </c>
      <c r="O411">
        <v>457</v>
      </c>
      <c r="P411">
        <v>450.32</v>
      </c>
      <c r="Q411" s="5">
        <f>+$P411/$P489</f>
        <v>4.4914503658429535E-2</v>
      </c>
      <c r="R411" s="5">
        <f t="shared" ref="R411:R474" si="42">392.16*Q411</f>
        <v>17.613671754689726</v>
      </c>
      <c r="S411" s="5">
        <f t="shared" si="40"/>
        <v>0.65620089844965546</v>
      </c>
      <c r="T411" s="5">
        <f t="shared" si="38"/>
        <v>432.05012734686062</v>
      </c>
      <c r="U411" s="5">
        <f t="shared" si="41"/>
        <v>1.1228625914607384</v>
      </c>
      <c r="V411" s="5">
        <f t="shared" si="39"/>
        <v>430.9272647553999</v>
      </c>
    </row>
    <row r="412" spans="2:23">
      <c r="B412" s="63" t="s">
        <v>1421</v>
      </c>
      <c r="C412" t="s">
        <v>1262</v>
      </c>
      <c r="D412" s="9" t="s">
        <v>30</v>
      </c>
      <c r="H412" t="s">
        <v>1080</v>
      </c>
      <c r="I412" t="s">
        <v>1118</v>
      </c>
      <c r="J412" t="s">
        <v>1175</v>
      </c>
      <c r="K412" t="s">
        <v>1244</v>
      </c>
      <c r="L412" s="23">
        <v>44962</v>
      </c>
      <c r="M412" s="23">
        <v>44969</v>
      </c>
      <c r="N412" t="s">
        <v>26</v>
      </c>
      <c r="O412">
        <v>444.5</v>
      </c>
      <c r="P412">
        <v>438</v>
      </c>
      <c r="Q412" s="5">
        <f>+$P412/$P489</f>
        <v>4.3685718161290049E-2</v>
      </c>
      <c r="R412" s="5">
        <f t="shared" si="42"/>
        <v>17.131791234131505</v>
      </c>
      <c r="S412" s="5">
        <f t="shared" si="40"/>
        <v>0.63824834233644756</v>
      </c>
      <c r="T412" s="5">
        <f t="shared" si="38"/>
        <v>420.22996042353202</v>
      </c>
      <c r="U412" s="5">
        <f t="shared" si="41"/>
        <v>1.0921429540322511</v>
      </c>
      <c r="V412" s="5">
        <f t="shared" si="39"/>
        <v>419.13781746949979</v>
      </c>
    </row>
    <row r="413" spans="2:23">
      <c r="B413" s="63" t="s">
        <v>1421</v>
      </c>
      <c r="C413" t="s">
        <v>1262</v>
      </c>
      <c r="D413" s="9" t="s">
        <v>30</v>
      </c>
      <c r="H413" t="s">
        <v>1080</v>
      </c>
      <c r="I413" t="s">
        <v>1119</v>
      </c>
      <c r="J413" t="s">
        <v>1176</v>
      </c>
      <c r="K413" t="s">
        <v>1244</v>
      </c>
      <c r="L413" s="23">
        <v>44962</v>
      </c>
      <c r="M413" s="23">
        <v>44969</v>
      </c>
      <c r="N413" t="s">
        <v>26</v>
      </c>
      <c r="O413">
        <v>374.5</v>
      </c>
      <c r="P413">
        <v>369.02</v>
      </c>
      <c r="Q413" s="5">
        <f>+$P413/$P489</f>
        <v>3.6805716246299663E-2</v>
      </c>
      <c r="R413" s="5">
        <f t="shared" si="42"/>
        <v>14.433729683148877</v>
      </c>
      <c r="S413" s="5">
        <f t="shared" si="40"/>
        <v>0.53773151435843802</v>
      </c>
      <c r="T413" s="5">
        <f t="shared" si="38"/>
        <v>354.04853880249266</v>
      </c>
      <c r="U413" s="5">
        <f t="shared" si="41"/>
        <v>0.92014290615749161</v>
      </c>
      <c r="V413" s="5">
        <f t="shared" si="39"/>
        <v>353.12839589633518</v>
      </c>
    </row>
    <row r="414" spans="2:23">
      <c r="B414" s="63" t="s">
        <v>1421</v>
      </c>
      <c r="C414" t="s">
        <v>1262</v>
      </c>
      <c r="D414" s="9" t="s">
        <v>30</v>
      </c>
      <c r="H414" t="s">
        <v>1081</v>
      </c>
      <c r="I414" t="s">
        <v>1120</v>
      </c>
      <c r="J414" t="s">
        <v>1177</v>
      </c>
      <c r="K414" t="s">
        <v>58</v>
      </c>
      <c r="L414" s="23">
        <v>45070</v>
      </c>
      <c r="M414" s="23">
        <v>45075</v>
      </c>
      <c r="N414" t="s">
        <v>26</v>
      </c>
      <c r="O414">
        <v>233.43</v>
      </c>
      <c r="P414">
        <v>231.38</v>
      </c>
      <c r="Q414" s="5">
        <f>+$P414/$P489</f>
        <v>2.3077628922738107E-2</v>
      </c>
      <c r="R414" s="5">
        <f t="shared" si="42"/>
        <v>9.0501229583409764</v>
      </c>
      <c r="S414" s="5">
        <f t="shared" si="40"/>
        <v>0.33716415856120374</v>
      </c>
      <c r="T414" s="5">
        <f t="shared" si="38"/>
        <v>221.99271288309782</v>
      </c>
      <c r="U414" s="5">
        <f t="shared" si="41"/>
        <v>0.57694072306845268</v>
      </c>
      <c r="V414" s="5">
        <f t="shared" si="39"/>
        <v>221.41577216002938</v>
      </c>
    </row>
    <row r="415" spans="2:23">
      <c r="B415" s="63" t="s">
        <v>1421</v>
      </c>
      <c r="C415" t="s">
        <v>1262</v>
      </c>
      <c r="D415" s="9" t="s">
        <v>30</v>
      </c>
      <c r="H415" t="s">
        <v>1081</v>
      </c>
      <c r="I415" t="s">
        <v>1121</v>
      </c>
      <c r="J415" t="s">
        <v>1178</v>
      </c>
      <c r="K415" t="s">
        <v>58</v>
      </c>
      <c r="L415" s="23">
        <v>45106</v>
      </c>
      <c r="M415" s="23">
        <v>45108</v>
      </c>
      <c r="N415" t="s">
        <v>26</v>
      </c>
      <c r="O415">
        <v>72.41</v>
      </c>
      <c r="P415">
        <v>71.77</v>
      </c>
      <c r="Q415" s="5">
        <f>+$P415/$P489</f>
        <v>7.1582739553328464E-3</v>
      </c>
      <c r="R415" s="5">
        <f t="shared" si="42"/>
        <v>2.8071887143233294</v>
      </c>
      <c r="S415" s="5">
        <f t="shared" si="40"/>
        <v>0.10458238248741288</v>
      </c>
      <c r="T415" s="5">
        <f t="shared" si="38"/>
        <v>68.858228903189257</v>
      </c>
      <c r="U415" s="5">
        <f t="shared" si="41"/>
        <v>0.17895684888332117</v>
      </c>
      <c r="V415" s="5">
        <f t="shared" si="39"/>
        <v>68.67927205430594</v>
      </c>
    </row>
    <row r="416" spans="2:23">
      <c r="B416" s="63" t="s">
        <v>1421</v>
      </c>
      <c r="C416" t="s">
        <v>1262</v>
      </c>
      <c r="D416" s="9" t="s">
        <v>30</v>
      </c>
      <c r="H416" t="s">
        <v>1081</v>
      </c>
      <c r="I416" t="s">
        <v>1122</v>
      </c>
      <c r="J416" t="s">
        <v>1179</v>
      </c>
      <c r="K416" t="s">
        <v>58</v>
      </c>
      <c r="L416" s="23">
        <v>45125</v>
      </c>
      <c r="M416" s="23">
        <v>45126</v>
      </c>
      <c r="N416" t="s">
        <v>26</v>
      </c>
      <c r="O416">
        <v>27.74</v>
      </c>
      <c r="P416">
        <v>27.49</v>
      </c>
      <c r="Q416" s="5">
        <f>+$P416/$P489</f>
        <v>2.7418273795750308E-3</v>
      </c>
      <c r="R416" s="5">
        <f t="shared" si="42"/>
        <v>1.075235025174144</v>
      </c>
      <c r="S416" s="5">
        <f t="shared" si="40"/>
        <v>4.0058098015591195E-2</v>
      </c>
      <c r="T416" s="5">
        <f t="shared" si="38"/>
        <v>26.374706876810261</v>
      </c>
      <c r="U416" s="5">
        <f t="shared" si="41"/>
        <v>6.8545684489375772E-2</v>
      </c>
      <c r="V416" s="5">
        <f t="shared" si="39"/>
        <v>26.306161192320886</v>
      </c>
    </row>
    <row r="417" spans="2:22">
      <c r="B417" s="63" t="s">
        <v>1421</v>
      </c>
      <c r="C417" t="s">
        <v>1262</v>
      </c>
      <c r="D417" s="9" t="s">
        <v>30</v>
      </c>
      <c r="H417" t="s">
        <v>1081</v>
      </c>
      <c r="I417" t="s">
        <v>1123</v>
      </c>
      <c r="J417" t="s">
        <v>1180</v>
      </c>
      <c r="K417" t="s">
        <v>58</v>
      </c>
      <c r="L417" s="23">
        <v>45125</v>
      </c>
      <c r="M417" s="23">
        <v>45126</v>
      </c>
      <c r="N417" t="s">
        <v>26</v>
      </c>
      <c r="O417">
        <v>26.1</v>
      </c>
      <c r="P417">
        <v>25.87</v>
      </c>
      <c r="Q417" s="5">
        <f>+$P417/$P489</f>
        <v>2.5802500658277938E-3</v>
      </c>
      <c r="R417" s="5">
        <f t="shared" si="42"/>
        <v>1.0118708658150277</v>
      </c>
      <c r="S417" s="5">
        <f t="shared" si="40"/>
        <v>3.7697453461744065E-2</v>
      </c>
      <c r="T417" s="5">
        <f t="shared" si="38"/>
        <v>24.820431680723232</v>
      </c>
      <c r="U417" s="5">
        <f t="shared" si="41"/>
        <v>6.4506251645694845E-2</v>
      </c>
      <c r="V417" s="5">
        <f t="shared" si="39"/>
        <v>24.755925429077536</v>
      </c>
    </row>
    <row r="418" spans="2:22">
      <c r="B418" s="63" t="s">
        <v>1421</v>
      </c>
      <c r="C418" t="s">
        <v>1262</v>
      </c>
      <c r="D418" s="9" t="s">
        <v>30</v>
      </c>
      <c r="H418" t="s">
        <v>1081</v>
      </c>
      <c r="I418" t="s">
        <v>1124</v>
      </c>
      <c r="J418" t="s">
        <v>1181</v>
      </c>
      <c r="K418" t="s">
        <v>58</v>
      </c>
      <c r="L418" s="23">
        <v>45125</v>
      </c>
      <c r="M418" s="23">
        <v>45126</v>
      </c>
      <c r="N418" t="s">
        <v>26</v>
      </c>
      <c r="O418">
        <v>40.090000000000003</v>
      </c>
      <c r="P418">
        <v>39.729999999999997</v>
      </c>
      <c r="Q418" s="5">
        <f>+$P418/$P489</f>
        <v>3.9626337501097115E-3</v>
      </c>
      <c r="R418" s="5">
        <f t="shared" si="42"/>
        <v>1.5539864514430246</v>
      </c>
      <c r="S418" s="5">
        <f t="shared" si="40"/>
        <v>5.7894079089102879E-2</v>
      </c>
      <c r="T418" s="5">
        <f t="shared" si="38"/>
        <v>38.118119469467871</v>
      </c>
      <c r="U418" s="5">
        <f t="shared" si="41"/>
        <v>9.9065843752742785E-2</v>
      </c>
      <c r="V418" s="5">
        <f t="shared" si="39"/>
        <v>38.019053625715131</v>
      </c>
    </row>
    <row r="419" spans="2:22">
      <c r="B419" s="63" t="s">
        <v>1421</v>
      </c>
      <c r="C419" t="s">
        <v>1262</v>
      </c>
      <c r="D419" s="9" t="s">
        <v>30</v>
      </c>
      <c r="H419" t="s">
        <v>1081</v>
      </c>
      <c r="I419" t="s">
        <v>1121</v>
      </c>
      <c r="J419" t="s">
        <v>1182</v>
      </c>
      <c r="K419" t="s">
        <v>58</v>
      </c>
      <c r="L419" s="23">
        <v>45123</v>
      </c>
      <c r="M419" s="23">
        <v>45129</v>
      </c>
      <c r="N419" t="s">
        <v>26</v>
      </c>
      <c r="O419">
        <v>133.74</v>
      </c>
      <c r="P419">
        <v>132.57</v>
      </c>
      <c r="Q419" s="5">
        <f>+$P419/$P489</f>
        <v>1.3222410174982241E-2</v>
      </c>
      <c r="R419" s="5">
        <f t="shared" si="42"/>
        <v>5.1853003742210362</v>
      </c>
      <c r="S419" s="5">
        <f t="shared" si="40"/>
        <v>0.19317941265649052</v>
      </c>
      <c r="T419" s="5">
        <f t="shared" si="38"/>
        <v>127.19152021312246</v>
      </c>
      <c r="U419" s="5">
        <f t="shared" si="41"/>
        <v>0.33056025437455605</v>
      </c>
      <c r="V419" s="5">
        <f t="shared" si="39"/>
        <v>126.8609599587479</v>
      </c>
    </row>
    <row r="420" spans="2:22">
      <c r="B420" s="63" t="s">
        <v>1421</v>
      </c>
      <c r="C420" t="s">
        <v>1262</v>
      </c>
      <c r="D420" s="9" t="s">
        <v>30</v>
      </c>
      <c r="H420" t="s">
        <v>1081</v>
      </c>
      <c r="I420" t="s">
        <v>1125</v>
      </c>
      <c r="J420" t="s">
        <v>1183</v>
      </c>
      <c r="K420" t="s">
        <v>58</v>
      </c>
      <c r="L420" s="23">
        <v>45152</v>
      </c>
      <c r="M420" s="23">
        <v>45153</v>
      </c>
      <c r="N420" t="s">
        <v>26</v>
      </c>
      <c r="O420">
        <v>46.84</v>
      </c>
      <c r="P420">
        <v>46.44</v>
      </c>
      <c r="Q420" s="5">
        <f>+$P420/$P489</f>
        <v>4.6318829940874655E-3</v>
      </c>
      <c r="R420" s="5">
        <f t="shared" si="42"/>
        <v>1.8164392349613405</v>
      </c>
      <c r="S420" s="5">
        <f t="shared" si="40"/>
        <v>6.7671810543617872E-2</v>
      </c>
      <c r="T420" s="5">
        <f t="shared" si="38"/>
        <v>44.555888954495039</v>
      </c>
      <c r="U420" s="5">
        <f t="shared" si="41"/>
        <v>0.11579707485218664</v>
      </c>
      <c r="V420" s="5">
        <f t="shared" si="39"/>
        <v>44.44009187964285</v>
      </c>
    </row>
    <row r="421" spans="2:22">
      <c r="B421" s="63" t="s">
        <v>1421</v>
      </c>
      <c r="C421" t="s">
        <v>1262</v>
      </c>
      <c r="D421" s="9" t="s">
        <v>30</v>
      </c>
      <c r="H421" t="s">
        <v>1082</v>
      </c>
      <c r="I421" t="s">
        <v>1126</v>
      </c>
      <c r="J421" t="s">
        <v>1184</v>
      </c>
      <c r="K421" t="s">
        <v>1060</v>
      </c>
      <c r="L421" s="23">
        <v>45176</v>
      </c>
      <c r="M421" s="23">
        <v>45178</v>
      </c>
      <c r="N421" t="s">
        <v>26</v>
      </c>
      <c r="O421">
        <v>142.86000000000001</v>
      </c>
      <c r="P421">
        <v>140.77000000000001</v>
      </c>
      <c r="Q421" s="5">
        <f>+$P421/$P489</f>
        <v>1.4040270651974432E-2</v>
      </c>
      <c r="R421" s="5">
        <f t="shared" si="42"/>
        <v>5.5060325388782934</v>
      </c>
      <c r="S421" s="5">
        <f t="shared" si="40"/>
        <v>0.20512835422534645</v>
      </c>
      <c r="T421" s="5">
        <f t="shared" si="38"/>
        <v>135.05883910689639</v>
      </c>
      <c r="U421" s="5">
        <f t="shared" si="41"/>
        <v>0.35100676629936078</v>
      </c>
      <c r="V421" s="5">
        <f t="shared" si="39"/>
        <v>134.70783234059704</v>
      </c>
    </row>
    <row r="422" spans="2:22">
      <c r="B422" s="63" t="s">
        <v>1421</v>
      </c>
      <c r="C422" t="s">
        <v>1262</v>
      </c>
      <c r="D422" s="9" t="s">
        <v>30</v>
      </c>
      <c r="H422" t="s">
        <v>1081</v>
      </c>
      <c r="I422" t="s">
        <v>1127</v>
      </c>
      <c r="J422" t="s">
        <v>1185</v>
      </c>
      <c r="K422" t="s">
        <v>58</v>
      </c>
      <c r="L422" s="23">
        <v>45194</v>
      </c>
      <c r="M422" s="23">
        <v>45197</v>
      </c>
      <c r="N422" t="s">
        <v>26</v>
      </c>
      <c r="O422">
        <v>153.15</v>
      </c>
      <c r="P422">
        <v>151.80000000000001</v>
      </c>
      <c r="Q422" s="5">
        <f>+$P422/$P489</f>
        <v>1.5140392732611484E-2</v>
      </c>
      <c r="R422" s="5">
        <f t="shared" si="42"/>
        <v>5.9374564140209198</v>
      </c>
      <c r="S422" s="5">
        <f t="shared" si="40"/>
        <v>0.22120113782345377</v>
      </c>
      <c r="T422" s="5">
        <f t="shared" si="38"/>
        <v>145.64134244815565</v>
      </c>
      <c r="U422" s="5">
        <f t="shared" si="41"/>
        <v>0.37850981831528713</v>
      </c>
      <c r="V422" s="5">
        <f t="shared" si="39"/>
        <v>145.26283262984037</v>
      </c>
    </row>
    <row r="423" spans="2:22">
      <c r="B423" s="63" t="s">
        <v>1421</v>
      </c>
      <c r="C423" t="s">
        <v>1262</v>
      </c>
      <c r="D423" s="9" t="s">
        <v>30</v>
      </c>
      <c r="H423" t="s">
        <v>1081</v>
      </c>
      <c r="I423" t="s">
        <v>1128</v>
      </c>
      <c r="J423" t="s">
        <v>1186</v>
      </c>
      <c r="K423" t="s">
        <v>58</v>
      </c>
      <c r="L423" s="23">
        <v>45205</v>
      </c>
      <c r="M423" s="23">
        <v>45206</v>
      </c>
      <c r="N423" t="s">
        <v>26</v>
      </c>
      <c r="O423">
        <v>52.27</v>
      </c>
      <c r="P423">
        <v>51.81</v>
      </c>
      <c r="Q423" s="5">
        <f>+$P423/$P489</f>
        <v>5.1674818674347887E-3</v>
      </c>
      <c r="R423" s="5">
        <f t="shared" si="42"/>
        <v>2.0264796891332271</v>
      </c>
      <c r="S423" s="5">
        <f t="shared" si="40"/>
        <v>7.5496910083222263E-2</v>
      </c>
      <c r="T423" s="5">
        <f t="shared" si="38"/>
        <v>49.708023400783553</v>
      </c>
      <c r="U423" s="5">
        <f t="shared" si="41"/>
        <v>0.12918704668586972</v>
      </c>
      <c r="V423" s="5">
        <f t="shared" si="39"/>
        <v>49.578836354097682</v>
      </c>
    </row>
    <row r="424" spans="2:22">
      <c r="B424" s="63" t="s">
        <v>1421</v>
      </c>
      <c r="C424" t="s">
        <v>1262</v>
      </c>
      <c r="D424" s="9" t="s">
        <v>30</v>
      </c>
      <c r="H424" t="s">
        <v>1081</v>
      </c>
      <c r="I424" t="s">
        <v>1129</v>
      </c>
      <c r="J424" t="s">
        <v>1187</v>
      </c>
      <c r="K424" t="s">
        <v>58</v>
      </c>
      <c r="L424" s="23">
        <v>45243</v>
      </c>
      <c r="M424" s="23">
        <v>45246</v>
      </c>
      <c r="N424" t="s">
        <v>26</v>
      </c>
      <c r="O424">
        <v>104.48</v>
      </c>
      <c r="P424">
        <v>103.56</v>
      </c>
      <c r="Q424" s="5">
        <f>+$P424/$P489</f>
        <v>1.0328979389915977E-2</v>
      </c>
      <c r="R424" s="5">
        <f t="shared" si="42"/>
        <v>4.0506125575494494</v>
      </c>
      <c r="S424" s="5">
        <f t="shared" si="40"/>
        <v>0.1509063888866724</v>
      </c>
      <c r="T424" s="5">
        <f t="shared" si="38"/>
        <v>99.358481053563892</v>
      </c>
      <c r="U424" s="5">
        <f t="shared" si="41"/>
        <v>0.25822448474789939</v>
      </c>
      <c r="V424" s="5">
        <f t="shared" si="39"/>
        <v>99.100256568815993</v>
      </c>
    </row>
    <row r="425" spans="2:22">
      <c r="B425" s="63" t="s">
        <v>1421</v>
      </c>
      <c r="C425" t="s">
        <v>1262</v>
      </c>
      <c r="D425" s="9" t="s">
        <v>30</v>
      </c>
      <c r="H425" t="s">
        <v>1081</v>
      </c>
      <c r="I425" t="s">
        <v>1129</v>
      </c>
      <c r="J425" t="s">
        <v>1188</v>
      </c>
      <c r="K425" t="s">
        <v>58</v>
      </c>
      <c r="L425" s="23">
        <v>45250</v>
      </c>
      <c r="M425" s="23">
        <v>45254</v>
      </c>
      <c r="N425" t="s">
        <v>26</v>
      </c>
      <c r="O425">
        <v>110.23</v>
      </c>
      <c r="P425">
        <v>109.26</v>
      </c>
      <c r="Q425" s="5">
        <f>+$P425/$P489</f>
        <v>1.0897492160508107E-2</v>
      </c>
      <c r="R425" s="5">
        <f t="shared" si="42"/>
        <v>4.273560525664859</v>
      </c>
      <c r="S425" s="5">
        <f t="shared" si="40"/>
        <v>0.15921236046502343</v>
      </c>
      <c r="T425" s="5">
        <f t="shared" si="38"/>
        <v>104.82722711387012</v>
      </c>
      <c r="U425" s="5">
        <f t="shared" si="41"/>
        <v>0.27243730401270266</v>
      </c>
      <c r="V425" s="5">
        <f t="shared" si="39"/>
        <v>104.55478980985743</v>
      </c>
    </row>
    <row r="426" spans="2:22">
      <c r="B426" s="63" t="s">
        <v>1421</v>
      </c>
      <c r="C426" t="s">
        <v>1262</v>
      </c>
      <c r="D426" s="9" t="s">
        <v>30</v>
      </c>
      <c r="H426" t="s">
        <v>1083</v>
      </c>
      <c r="I426" t="s">
        <v>1130</v>
      </c>
      <c r="J426" t="s">
        <v>1189</v>
      </c>
      <c r="K426" t="s">
        <v>1245</v>
      </c>
      <c r="L426" s="23">
        <v>45264</v>
      </c>
      <c r="M426" s="23">
        <v>45265</v>
      </c>
      <c r="N426" t="s">
        <v>29</v>
      </c>
      <c r="O426">
        <v>8.4</v>
      </c>
      <c r="P426">
        <v>10.31</v>
      </c>
      <c r="Q426" s="5">
        <f>+$P426/$P489</f>
        <v>1.0283099411938367E-3</v>
      </c>
      <c r="R426" s="5">
        <f t="shared" si="42"/>
        <v>0.40326202653857501</v>
      </c>
      <c r="S426" s="5">
        <f t="shared" si="40"/>
        <v>1.5023608240841953E-2</v>
      </c>
      <c r="T426" s="5">
        <f t="shared" si="38"/>
        <v>9.891714365220583</v>
      </c>
      <c r="U426" s="5">
        <f t="shared" si="41"/>
        <v>2.5707748529845916E-2</v>
      </c>
      <c r="V426" s="5">
        <f t="shared" si="39"/>
        <v>9.8660066166907363</v>
      </c>
    </row>
    <row r="427" spans="2:22">
      <c r="B427" s="63" t="s">
        <v>1421</v>
      </c>
      <c r="C427" t="s">
        <v>1262</v>
      </c>
      <c r="D427" s="9" t="s">
        <v>30</v>
      </c>
      <c r="H427" t="s">
        <v>813</v>
      </c>
      <c r="I427" t="s">
        <v>1131</v>
      </c>
      <c r="J427" t="s">
        <v>1190</v>
      </c>
      <c r="K427" t="s">
        <v>1059</v>
      </c>
      <c r="L427" s="23">
        <v>45265</v>
      </c>
      <c r="M427" s="23">
        <v>45266</v>
      </c>
      <c r="N427" t="s">
        <v>28</v>
      </c>
      <c r="O427">
        <v>11</v>
      </c>
      <c r="P427">
        <v>10.56</v>
      </c>
      <c r="Q427" s="5">
        <f>+$P427/$P489</f>
        <v>1.0532447118338424E-3</v>
      </c>
      <c r="R427" s="5">
        <f t="shared" si="42"/>
        <v>0.41304044619275965</v>
      </c>
      <c r="S427" s="5">
        <f t="shared" si="40"/>
        <v>1.5387905239892436E-2</v>
      </c>
      <c r="T427" s="5">
        <f t="shared" si="38"/>
        <v>10.131571648567348</v>
      </c>
      <c r="U427" s="5">
        <f t="shared" si="41"/>
        <v>2.633111779584606E-2</v>
      </c>
      <c r="V427" s="5">
        <f t="shared" si="39"/>
        <v>10.105240530771502</v>
      </c>
    </row>
    <row r="428" spans="2:22">
      <c r="B428" s="63" t="s">
        <v>1421</v>
      </c>
      <c r="C428" t="s">
        <v>1262</v>
      </c>
      <c r="D428" s="9" t="s">
        <v>30</v>
      </c>
      <c r="H428" t="s">
        <v>813</v>
      </c>
      <c r="I428" t="s">
        <v>1132</v>
      </c>
      <c r="J428" t="s">
        <v>1191</v>
      </c>
      <c r="K428" t="s">
        <v>1059</v>
      </c>
      <c r="L428" s="23">
        <v>45265</v>
      </c>
      <c r="M428" s="23">
        <v>45266</v>
      </c>
      <c r="N428" t="s">
        <v>28</v>
      </c>
      <c r="O428">
        <v>7.14</v>
      </c>
      <c r="P428">
        <v>6.85</v>
      </c>
      <c r="Q428" s="5">
        <f>+$P428/$P489</f>
        <v>6.8321271553615712E-4</v>
      </c>
      <c r="R428" s="5">
        <f t="shared" si="42"/>
        <v>0.26792869852465939</v>
      </c>
      <c r="S428" s="5">
        <f t="shared" si="40"/>
        <v>9.9817377739832552E-3</v>
      </c>
      <c r="T428" s="5">
        <f t="shared" si="38"/>
        <v>6.5720895637013568</v>
      </c>
      <c r="U428" s="5">
        <f t="shared" si="41"/>
        <v>1.7080317888403928E-2</v>
      </c>
      <c r="V428" s="5">
        <f t="shared" si="39"/>
        <v>6.5550092458129532</v>
      </c>
    </row>
    <row r="429" spans="2:22">
      <c r="B429" s="63" t="s">
        <v>1421</v>
      </c>
      <c r="C429" t="s">
        <v>1262</v>
      </c>
      <c r="D429" s="9" t="s">
        <v>30</v>
      </c>
      <c r="H429" t="s">
        <v>813</v>
      </c>
      <c r="I429" t="s">
        <v>1133</v>
      </c>
      <c r="J429" t="s">
        <v>1192</v>
      </c>
      <c r="K429" t="s">
        <v>1059</v>
      </c>
      <c r="L429" s="23">
        <v>45265</v>
      </c>
      <c r="M429" s="23">
        <v>45266</v>
      </c>
      <c r="N429" t="s">
        <v>28</v>
      </c>
      <c r="O429">
        <v>7.14</v>
      </c>
      <c r="P429">
        <v>6.85</v>
      </c>
      <c r="Q429" s="5">
        <f>+$P429/$P489</f>
        <v>6.8321271553615712E-4</v>
      </c>
      <c r="R429" s="5">
        <f t="shared" si="42"/>
        <v>0.26792869852465939</v>
      </c>
      <c r="S429" s="5">
        <f t="shared" si="40"/>
        <v>9.9817377739832552E-3</v>
      </c>
      <c r="T429" s="5">
        <f t="shared" si="38"/>
        <v>6.5720895637013568</v>
      </c>
      <c r="U429" s="5">
        <f t="shared" si="41"/>
        <v>1.7080317888403928E-2</v>
      </c>
      <c r="V429" s="5">
        <f t="shared" si="39"/>
        <v>6.5550092458129532</v>
      </c>
    </row>
    <row r="430" spans="2:22">
      <c r="B430" s="63" t="s">
        <v>1421</v>
      </c>
      <c r="C430" t="s">
        <v>1262</v>
      </c>
      <c r="D430" s="9" t="s">
        <v>30</v>
      </c>
      <c r="H430" t="s">
        <v>1084</v>
      </c>
      <c r="I430" t="s">
        <v>1134</v>
      </c>
      <c r="J430" t="s">
        <v>1193</v>
      </c>
      <c r="K430" t="s">
        <v>1246</v>
      </c>
      <c r="L430" s="23">
        <v>45286</v>
      </c>
      <c r="M430" s="23">
        <v>45287</v>
      </c>
      <c r="N430" t="s">
        <v>28</v>
      </c>
      <c r="O430">
        <v>10.82</v>
      </c>
      <c r="P430">
        <v>10.39</v>
      </c>
      <c r="Q430" s="5">
        <f>+$P430/$P489</f>
        <v>1.0362890677986384E-3</v>
      </c>
      <c r="R430" s="5">
        <f t="shared" si="42"/>
        <v>0.40639112082791407</v>
      </c>
      <c r="S430" s="5">
        <f t="shared" si="40"/>
        <v>1.5140183280538106E-2</v>
      </c>
      <c r="T430" s="5">
        <f t="shared" si="38"/>
        <v>9.9684686958915485</v>
      </c>
      <c r="U430" s="5">
        <f t="shared" si="41"/>
        <v>2.5907226694965958E-2</v>
      </c>
      <c r="V430" s="5">
        <f t="shared" si="39"/>
        <v>9.9425614691965833</v>
      </c>
    </row>
    <row r="431" spans="2:22">
      <c r="B431" s="63" t="s">
        <v>1421</v>
      </c>
      <c r="C431" t="s">
        <v>1262</v>
      </c>
      <c r="D431" s="9" t="s">
        <v>30</v>
      </c>
      <c r="H431" t="s">
        <v>1085</v>
      </c>
      <c r="I431" t="s">
        <v>1135</v>
      </c>
      <c r="J431" t="s">
        <v>1194</v>
      </c>
      <c r="K431" t="s">
        <v>1247</v>
      </c>
      <c r="L431" s="23">
        <v>45284</v>
      </c>
      <c r="M431" s="23">
        <v>45289</v>
      </c>
      <c r="N431" t="s">
        <v>26</v>
      </c>
      <c r="O431">
        <v>228.6</v>
      </c>
      <c r="P431">
        <v>225.26</v>
      </c>
      <c r="Q431" s="5">
        <f>+$P431/$P489</f>
        <v>2.2467225737470769E-2</v>
      </c>
      <c r="R431" s="5">
        <f t="shared" si="42"/>
        <v>8.810747245206537</v>
      </c>
      <c r="S431" s="5">
        <f t="shared" si="40"/>
        <v>0.32824616802444789</v>
      </c>
      <c r="T431" s="5">
        <f t="shared" si="38"/>
        <v>216.12100658676903</v>
      </c>
      <c r="U431" s="5">
        <f t="shared" si="41"/>
        <v>0.56168064343676927</v>
      </c>
      <c r="V431" s="5">
        <f t="shared" si="39"/>
        <v>215.55932594333225</v>
      </c>
    </row>
    <row r="432" spans="2:22">
      <c r="B432" s="63" t="s">
        <v>1421</v>
      </c>
      <c r="C432" t="s">
        <v>1262</v>
      </c>
      <c r="D432" s="9" t="s">
        <v>30</v>
      </c>
      <c r="H432" t="s">
        <v>1085</v>
      </c>
      <c r="I432" t="s">
        <v>1136</v>
      </c>
      <c r="J432" t="s">
        <v>1195</v>
      </c>
      <c r="K432" t="s">
        <v>1247</v>
      </c>
      <c r="L432" s="23">
        <v>45284</v>
      </c>
      <c r="M432" s="23">
        <v>45289</v>
      </c>
      <c r="N432" t="s">
        <v>26</v>
      </c>
      <c r="O432">
        <v>253.8</v>
      </c>
      <c r="P432">
        <v>250.09</v>
      </c>
      <c r="Q432" s="5">
        <f>+$P432/$P489</f>
        <v>2.4943747157436139E-2</v>
      </c>
      <c r="R432" s="5">
        <f t="shared" si="42"/>
        <v>9.7819398852601562</v>
      </c>
      <c r="S432" s="5">
        <f t="shared" si="40"/>
        <v>0.364428145970142</v>
      </c>
      <c r="T432" s="5">
        <f t="shared" si="38"/>
        <v>239.94363196876969</v>
      </c>
      <c r="U432" s="5">
        <f t="shared" si="41"/>
        <v>0.62359367893590345</v>
      </c>
      <c r="V432" s="5">
        <f t="shared" si="39"/>
        <v>239.3200382898338</v>
      </c>
    </row>
    <row r="433" spans="2:22">
      <c r="B433" s="63" t="s">
        <v>1421</v>
      </c>
      <c r="C433" t="s">
        <v>1262</v>
      </c>
      <c r="D433" s="9" t="s">
        <v>30</v>
      </c>
      <c r="H433" t="s">
        <v>1086</v>
      </c>
      <c r="I433" t="s">
        <v>1137</v>
      </c>
      <c r="J433" t="s">
        <v>1196</v>
      </c>
      <c r="K433" t="s">
        <v>56</v>
      </c>
      <c r="L433" s="23">
        <v>45286</v>
      </c>
      <c r="M433" s="23">
        <v>45290</v>
      </c>
      <c r="N433" t="s">
        <v>26</v>
      </c>
      <c r="O433">
        <v>256.83</v>
      </c>
      <c r="P433">
        <v>253.08</v>
      </c>
      <c r="Q433" s="5">
        <f>+$P433/$P489</f>
        <v>2.5241967014290607E-2</v>
      </c>
      <c r="R433" s="5">
        <f t="shared" si="42"/>
        <v>9.8988897843242061</v>
      </c>
      <c r="S433" s="5">
        <f t="shared" si="40"/>
        <v>0.36878513807878577</v>
      </c>
      <c r="T433" s="5">
        <f t="shared" si="38"/>
        <v>242.81232507759702</v>
      </c>
      <c r="U433" s="5">
        <f t="shared" si="41"/>
        <v>0.63104917535726524</v>
      </c>
      <c r="V433" s="5">
        <f t="shared" si="39"/>
        <v>242.18127590223975</v>
      </c>
    </row>
    <row r="434" spans="2:22">
      <c r="B434" s="63" t="s">
        <v>1421</v>
      </c>
      <c r="C434" t="s">
        <v>1262</v>
      </c>
      <c r="D434" s="9" t="s">
        <v>30</v>
      </c>
      <c r="H434" t="s">
        <v>1087</v>
      </c>
      <c r="I434" t="s">
        <v>1138</v>
      </c>
      <c r="J434" t="s">
        <v>1197</v>
      </c>
      <c r="K434" t="s">
        <v>60</v>
      </c>
      <c r="L434" s="23">
        <v>45289</v>
      </c>
      <c r="M434" s="23">
        <v>45292</v>
      </c>
      <c r="N434" t="s">
        <v>26</v>
      </c>
      <c r="O434">
        <v>9</v>
      </c>
      <c r="P434">
        <v>8.86</v>
      </c>
      <c r="Q434" s="5">
        <f>+$P434/$P489</f>
        <v>8.8368827148180328E-4</v>
      </c>
      <c r="R434" s="5">
        <f t="shared" si="42"/>
        <v>0.34654719254430399</v>
      </c>
      <c r="S434" s="5">
        <f t="shared" si="40"/>
        <v>1.2910685646349146E-2</v>
      </c>
      <c r="T434" s="5">
        <f t="shared" si="38"/>
        <v>8.5005421218093478</v>
      </c>
      <c r="U434" s="5">
        <f t="shared" si="41"/>
        <v>2.2092206787045082E-2</v>
      </c>
      <c r="V434" s="5">
        <f t="shared" si="39"/>
        <v>8.4784499150223027</v>
      </c>
    </row>
    <row r="435" spans="2:22">
      <c r="B435" s="63" t="s">
        <v>1421</v>
      </c>
      <c r="C435" t="s">
        <v>1262</v>
      </c>
      <c r="D435" s="9" t="s">
        <v>30</v>
      </c>
      <c r="H435" t="s">
        <v>1087</v>
      </c>
      <c r="I435" t="s">
        <v>1138</v>
      </c>
      <c r="J435" t="s">
        <v>1198</v>
      </c>
      <c r="K435" t="s">
        <v>60</v>
      </c>
      <c r="L435" s="23">
        <v>45289</v>
      </c>
      <c r="M435" s="23">
        <v>45292</v>
      </c>
      <c r="N435" t="s">
        <v>26</v>
      </c>
      <c r="O435">
        <v>127.78</v>
      </c>
      <c r="P435">
        <v>125.73</v>
      </c>
      <c r="Q435" s="5">
        <f>+$P435/$P489</f>
        <v>1.2540194850271686E-2</v>
      </c>
      <c r="R435" s="5">
        <f t="shared" si="42"/>
        <v>4.917762812482545</v>
      </c>
      <c r="S435" s="5">
        <f t="shared" si="40"/>
        <v>0.18321224676246933</v>
      </c>
      <c r="T435" s="5">
        <f t="shared" si="38"/>
        <v>120.62902494075499</v>
      </c>
      <c r="U435" s="5">
        <f t="shared" si="41"/>
        <v>0.31350487125679216</v>
      </c>
      <c r="V435" s="5">
        <f t="shared" si="39"/>
        <v>120.31552006949819</v>
      </c>
    </row>
    <row r="436" spans="2:22">
      <c r="B436" s="63" t="s">
        <v>1421</v>
      </c>
      <c r="C436" t="s">
        <v>1262</v>
      </c>
      <c r="D436" s="9" t="s">
        <v>30</v>
      </c>
      <c r="H436" t="s">
        <v>1087</v>
      </c>
      <c r="I436" t="s">
        <v>1139</v>
      </c>
      <c r="J436" t="s">
        <v>674</v>
      </c>
      <c r="K436" t="s">
        <v>60</v>
      </c>
      <c r="L436" s="23">
        <v>45289</v>
      </c>
      <c r="M436" s="23">
        <v>45292</v>
      </c>
      <c r="N436" t="s">
        <v>26</v>
      </c>
      <c r="O436">
        <v>13.5</v>
      </c>
      <c r="P436">
        <v>13.29</v>
      </c>
      <c r="Q436" s="5">
        <f>+$P436/$P489</f>
        <v>1.3255324072227049E-3</v>
      </c>
      <c r="R436" s="5">
        <f t="shared" si="42"/>
        <v>0.51982078881645599</v>
      </c>
      <c r="S436" s="5">
        <f t="shared" si="40"/>
        <v>1.9366028469523719E-2</v>
      </c>
      <c r="T436" s="5">
        <f t="shared" si="38"/>
        <v>12.750813182714019</v>
      </c>
      <c r="U436" s="5">
        <f t="shared" si="41"/>
        <v>3.3138310180567621E-2</v>
      </c>
      <c r="V436" s="5">
        <f t="shared" si="39"/>
        <v>12.717674872533451</v>
      </c>
    </row>
    <row r="437" spans="2:22">
      <c r="B437" s="63" t="s">
        <v>1421</v>
      </c>
      <c r="C437" t="s">
        <v>1262</v>
      </c>
      <c r="D437" s="9" t="s">
        <v>30</v>
      </c>
      <c r="H437" t="s">
        <v>1087</v>
      </c>
      <c r="I437" t="s">
        <v>1139</v>
      </c>
      <c r="J437" t="s">
        <v>674</v>
      </c>
      <c r="K437" t="s">
        <v>60</v>
      </c>
      <c r="L437" s="23">
        <v>45289</v>
      </c>
      <c r="M437" s="23">
        <v>45292</v>
      </c>
      <c r="N437" t="s">
        <v>26</v>
      </c>
      <c r="O437">
        <v>193.77</v>
      </c>
      <c r="P437">
        <v>190.66</v>
      </c>
      <c r="Q437" s="5">
        <f>+$P437/$P489</f>
        <v>1.9016253480893974E-2</v>
      </c>
      <c r="R437" s="5">
        <f t="shared" si="42"/>
        <v>7.4574139650673814</v>
      </c>
      <c r="S437" s="5">
        <f t="shared" si="40"/>
        <v>0.27782746335586095</v>
      </c>
      <c r="T437" s="5">
        <f t="shared" si="38"/>
        <v>182.92475857157675</v>
      </c>
      <c r="U437" s="5">
        <f t="shared" si="41"/>
        <v>0.47540633702234936</v>
      </c>
      <c r="V437" s="5">
        <f t="shared" si="39"/>
        <v>182.4493522345544</v>
      </c>
    </row>
    <row r="438" spans="2:22">
      <c r="B438" s="63" t="s">
        <v>1421</v>
      </c>
      <c r="C438" t="s">
        <v>1262</v>
      </c>
      <c r="D438" s="9" t="s">
        <v>30</v>
      </c>
      <c r="H438" t="s">
        <v>1088</v>
      </c>
      <c r="I438" t="s">
        <v>1140</v>
      </c>
      <c r="J438" t="s">
        <v>1199</v>
      </c>
      <c r="K438" t="s">
        <v>1248</v>
      </c>
      <c r="L438" s="23">
        <v>45287</v>
      </c>
      <c r="M438" s="23">
        <v>45293</v>
      </c>
      <c r="N438" t="s">
        <v>26</v>
      </c>
      <c r="O438">
        <v>153.04</v>
      </c>
      <c r="P438">
        <v>156.85</v>
      </c>
      <c r="Q438" s="5">
        <f>+$P438/$P489</f>
        <v>1.5644075099539599E-2</v>
      </c>
      <c r="R438" s="5">
        <f t="shared" si="42"/>
        <v>6.1349804910354493</v>
      </c>
      <c r="S438" s="5">
        <f t="shared" si="40"/>
        <v>0.22855993720427353</v>
      </c>
      <c r="T438" s="5">
        <f t="shared" si="38"/>
        <v>150.48645957176026</v>
      </c>
      <c r="U438" s="5">
        <f t="shared" si="41"/>
        <v>0.39110187748848996</v>
      </c>
      <c r="V438" s="5">
        <f t="shared" si="39"/>
        <v>150.09535769427177</v>
      </c>
    </row>
    <row r="439" spans="2:22">
      <c r="B439" s="63" t="s">
        <v>1421</v>
      </c>
      <c r="C439" t="s">
        <v>1262</v>
      </c>
      <c r="D439" s="9" t="s">
        <v>30</v>
      </c>
      <c r="H439" t="s">
        <v>1089</v>
      </c>
      <c r="I439" t="s">
        <v>662</v>
      </c>
      <c r="J439" t="s">
        <v>1200</v>
      </c>
      <c r="K439" t="s">
        <v>1249</v>
      </c>
      <c r="L439" s="23">
        <v>45293</v>
      </c>
      <c r="M439" s="23">
        <v>45295</v>
      </c>
      <c r="N439" t="s">
        <v>26</v>
      </c>
      <c r="O439">
        <v>71.5</v>
      </c>
      <c r="P439">
        <v>70.45</v>
      </c>
      <c r="Q439" s="5">
        <f>+$P439/$P489</f>
        <v>7.0266183663536168E-3</v>
      </c>
      <c r="R439" s="5">
        <f t="shared" si="42"/>
        <v>2.7555586585492344</v>
      </c>
      <c r="S439" s="5">
        <f t="shared" si="40"/>
        <v>0.10265889433242634</v>
      </c>
      <c r="T439" s="5">
        <f t="shared" si="38"/>
        <v>67.591782447118348</v>
      </c>
      <c r="U439" s="5">
        <f t="shared" si="41"/>
        <v>0.17566545915884041</v>
      </c>
      <c r="V439" s="5">
        <f t="shared" si="39"/>
        <v>67.416116987959512</v>
      </c>
    </row>
    <row r="440" spans="2:22">
      <c r="B440" s="63" t="s">
        <v>1421</v>
      </c>
      <c r="C440" t="s">
        <v>1262</v>
      </c>
      <c r="D440" s="9" t="s">
        <v>30</v>
      </c>
      <c r="H440" t="s">
        <v>1089</v>
      </c>
      <c r="I440" t="s">
        <v>663</v>
      </c>
      <c r="J440" t="s">
        <v>1201</v>
      </c>
      <c r="K440" t="s">
        <v>1249</v>
      </c>
      <c r="L440" s="23">
        <v>45293</v>
      </c>
      <c r="M440" s="23">
        <v>45295</v>
      </c>
      <c r="N440" t="s">
        <v>26</v>
      </c>
      <c r="O440">
        <v>71.5</v>
      </c>
      <c r="P440">
        <v>70.45</v>
      </c>
      <c r="Q440" s="5">
        <f>+$P440/$P489</f>
        <v>7.0266183663536168E-3</v>
      </c>
      <c r="R440" s="5">
        <f t="shared" si="42"/>
        <v>2.7555586585492344</v>
      </c>
      <c r="S440" s="5">
        <f t="shared" si="40"/>
        <v>0.10265889433242634</v>
      </c>
      <c r="T440" s="5">
        <f t="shared" si="38"/>
        <v>67.591782447118348</v>
      </c>
      <c r="U440" s="5">
        <f t="shared" si="41"/>
        <v>0.17566545915884041</v>
      </c>
      <c r="V440" s="5">
        <f t="shared" si="39"/>
        <v>67.416116987959512</v>
      </c>
    </row>
    <row r="441" spans="2:22">
      <c r="B441" s="63" t="s">
        <v>1421</v>
      </c>
      <c r="C441" t="s">
        <v>1262</v>
      </c>
      <c r="D441" s="9" t="s">
        <v>30</v>
      </c>
      <c r="H441" t="s">
        <v>1090</v>
      </c>
      <c r="I441" t="s">
        <v>1141</v>
      </c>
      <c r="J441" t="s">
        <v>1202</v>
      </c>
      <c r="K441" t="s">
        <v>100</v>
      </c>
      <c r="L441" s="23">
        <v>45291</v>
      </c>
      <c r="M441" s="23">
        <v>45297</v>
      </c>
      <c r="N441" t="s">
        <v>28</v>
      </c>
      <c r="O441">
        <v>74.64</v>
      </c>
      <c r="P441">
        <v>71.64</v>
      </c>
      <c r="Q441" s="5">
        <f>+$P441/$P489</f>
        <v>7.1453078746000435E-3</v>
      </c>
      <c r="R441" s="5">
        <f t="shared" si="42"/>
        <v>2.8021039361031534</v>
      </c>
      <c r="S441" s="5">
        <f t="shared" si="40"/>
        <v>0.10439294804790664</v>
      </c>
      <c r="T441" s="5">
        <f t="shared" si="38"/>
        <v>68.733503115848947</v>
      </c>
      <c r="U441" s="5">
        <f t="shared" si="41"/>
        <v>0.17863269686500108</v>
      </c>
      <c r="V441" s="5">
        <f t="shared" si="39"/>
        <v>68.554870418983953</v>
      </c>
    </row>
    <row r="442" spans="2:22">
      <c r="B442" s="63" t="s">
        <v>1421</v>
      </c>
      <c r="C442" t="s">
        <v>1262</v>
      </c>
      <c r="D442" s="9" t="s">
        <v>30</v>
      </c>
      <c r="H442" t="s">
        <v>1091</v>
      </c>
      <c r="I442" t="s">
        <v>1142</v>
      </c>
      <c r="J442" t="s">
        <v>1203</v>
      </c>
      <c r="K442" t="s">
        <v>1250</v>
      </c>
      <c r="L442" s="23">
        <v>45296</v>
      </c>
      <c r="M442" s="23">
        <v>45299</v>
      </c>
      <c r="N442" t="s">
        <v>26</v>
      </c>
      <c r="O442">
        <v>74.36</v>
      </c>
      <c r="P442">
        <v>76.209999999999994</v>
      </c>
      <c r="Q442" s="5">
        <f>+$P442/$P489</f>
        <v>7.601115481899348E-3</v>
      </c>
      <c r="R442" s="5">
        <f t="shared" si="42"/>
        <v>2.9808534473816484</v>
      </c>
      <c r="S442" s="5">
        <f t="shared" si="40"/>
        <v>0.11105229719054947</v>
      </c>
      <c r="T442" s="5">
        <f t="shared" si="38"/>
        <v>73.118094255427792</v>
      </c>
      <c r="U442" s="5">
        <f t="shared" si="41"/>
        <v>0.19002788704748369</v>
      </c>
      <c r="V442" s="5">
        <f t="shared" si="39"/>
        <v>72.928066368380314</v>
      </c>
    </row>
    <row r="443" spans="2:22">
      <c r="B443" s="63" t="s">
        <v>1421</v>
      </c>
      <c r="C443" t="s">
        <v>1262</v>
      </c>
      <c r="D443" s="9" t="s">
        <v>30</v>
      </c>
      <c r="H443" t="s">
        <v>1092</v>
      </c>
      <c r="I443" t="s">
        <v>1143</v>
      </c>
      <c r="J443" t="s">
        <v>1204</v>
      </c>
      <c r="K443" t="s">
        <v>56</v>
      </c>
      <c r="L443" s="23">
        <v>45296</v>
      </c>
      <c r="M443" s="23">
        <v>45300</v>
      </c>
      <c r="N443" t="s">
        <v>26</v>
      </c>
      <c r="O443">
        <v>70.2</v>
      </c>
      <c r="P443">
        <v>69.180000000000007</v>
      </c>
      <c r="Q443" s="5">
        <f>+$P443/$P489</f>
        <v>6.899949731502388E-3</v>
      </c>
      <c r="R443" s="5">
        <f t="shared" si="42"/>
        <v>2.7058842867059765</v>
      </c>
      <c r="S443" s="5">
        <f t="shared" si="40"/>
        <v>0.10080826557724988</v>
      </c>
      <c r="T443" s="5">
        <f t="shared" si="38"/>
        <v>66.373307447716769</v>
      </c>
      <c r="U443" s="5">
        <f t="shared" si="41"/>
        <v>0.17249874328755971</v>
      </c>
      <c r="V443" s="5">
        <f t="shared" si="39"/>
        <v>66.200808704429207</v>
      </c>
    </row>
    <row r="444" spans="2:22">
      <c r="B444" s="63" t="s">
        <v>1421</v>
      </c>
      <c r="C444" t="s">
        <v>1262</v>
      </c>
      <c r="D444" s="9" t="s">
        <v>30</v>
      </c>
      <c r="H444" t="s">
        <v>1093</v>
      </c>
      <c r="I444" t="s">
        <v>1144</v>
      </c>
      <c r="J444" t="s">
        <v>674</v>
      </c>
      <c r="K444" t="s">
        <v>1077</v>
      </c>
      <c r="L444" s="23">
        <v>45298</v>
      </c>
      <c r="M444" s="23">
        <v>45300</v>
      </c>
      <c r="N444" t="s">
        <v>26</v>
      </c>
      <c r="O444">
        <v>60.73</v>
      </c>
      <c r="P444">
        <v>59.76</v>
      </c>
      <c r="Q444" s="5">
        <f>+$P444/$P489</f>
        <v>5.9604075737869711E-3</v>
      </c>
      <c r="R444" s="5">
        <f t="shared" si="42"/>
        <v>2.3374334341362988</v>
      </c>
      <c r="S444" s="5">
        <f t="shared" si="40"/>
        <v>8.7081554653027637E-2</v>
      </c>
      <c r="T444" s="5">
        <f t="shared" si="38"/>
        <v>57.335485011210672</v>
      </c>
      <c r="U444" s="5">
        <f t="shared" si="41"/>
        <v>0.14901018934467428</v>
      </c>
      <c r="V444" s="5">
        <f t="shared" si="39"/>
        <v>57.186474821866</v>
      </c>
    </row>
    <row r="445" spans="2:22">
      <c r="B445" s="63" t="s">
        <v>1421</v>
      </c>
      <c r="C445" t="s">
        <v>1262</v>
      </c>
      <c r="D445" s="9" t="s">
        <v>30</v>
      </c>
      <c r="H445" t="s">
        <v>1093</v>
      </c>
      <c r="I445" t="s">
        <v>1144</v>
      </c>
      <c r="J445" t="s">
        <v>674</v>
      </c>
      <c r="K445" t="s">
        <v>1077</v>
      </c>
      <c r="L445" s="23">
        <v>45298</v>
      </c>
      <c r="M445" s="23">
        <v>45300</v>
      </c>
      <c r="N445" t="s">
        <v>26</v>
      </c>
      <c r="O445">
        <v>3</v>
      </c>
      <c r="P445">
        <v>2.95</v>
      </c>
      <c r="Q445" s="5">
        <f>+$P445/$P489</f>
        <v>2.9423029355206772E-4</v>
      </c>
      <c r="R445" s="5">
        <f t="shared" si="42"/>
        <v>0.11538535191937889</v>
      </c>
      <c r="S445" s="5">
        <f t="shared" si="40"/>
        <v>4.2987045887957097E-3</v>
      </c>
      <c r="T445" s="5">
        <f t="shared" si="38"/>
        <v>2.8303159434918257</v>
      </c>
      <c r="U445" s="5">
        <f t="shared" si="41"/>
        <v>7.3557573388016934E-3</v>
      </c>
      <c r="V445" s="5">
        <f t="shared" si="39"/>
        <v>2.8229601861530238</v>
      </c>
    </row>
    <row r="446" spans="2:22">
      <c r="B446" s="63" t="s">
        <v>1421</v>
      </c>
      <c r="C446" t="s">
        <v>1262</v>
      </c>
      <c r="D446" s="9" t="s">
        <v>30</v>
      </c>
      <c r="H446" t="s">
        <v>1093</v>
      </c>
      <c r="I446" t="s">
        <v>1144</v>
      </c>
      <c r="J446" t="s">
        <v>674</v>
      </c>
      <c r="K446" t="s">
        <v>1077</v>
      </c>
      <c r="L446" s="23">
        <v>45298</v>
      </c>
      <c r="M446" s="23">
        <v>45300</v>
      </c>
      <c r="N446" t="s">
        <v>26</v>
      </c>
      <c r="O446">
        <v>3</v>
      </c>
      <c r="P446">
        <v>2.95</v>
      </c>
      <c r="Q446" s="5">
        <f>+$P446/$P489</f>
        <v>2.9423029355206772E-4</v>
      </c>
      <c r="R446" s="5">
        <f t="shared" si="42"/>
        <v>0.11538535191937889</v>
      </c>
      <c r="S446" s="5">
        <f t="shared" si="40"/>
        <v>4.2987045887957097E-3</v>
      </c>
      <c r="T446" s="5">
        <f t="shared" si="38"/>
        <v>2.8303159434918257</v>
      </c>
      <c r="U446" s="5">
        <f t="shared" si="41"/>
        <v>7.3557573388016934E-3</v>
      </c>
      <c r="V446" s="5">
        <f t="shared" si="39"/>
        <v>2.8229601861530238</v>
      </c>
    </row>
    <row r="447" spans="2:22">
      <c r="B447" s="63" t="s">
        <v>1421</v>
      </c>
      <c r="C447" t="s">
        <v>1262</v>
      </c>
      <c r="D447" s="9" t="s">
        <v>30</v>
      </c>
      <c r="H447" t="s">
        <v>1094</v>
      </c>
      <c r="I447" t="s">
        <v>890</v>
      </c>
      <c r="J447" t="s">
        <v>1205</v>
      </c>
      <c r="K447" t="s">
        <v>1251</v>
      </c>
      <c r="L447" s="23">
        <v>45300</v>
      </c>
      <c r="M447" s="23">
        <v>45303</v>
      </c>
      <c r="N447" t="s">
        <v>26</v>
      </c>
      <c r="O447">
        <v>64.2</v>
      </c>
      <c r="P447">
        <v>63.35</v>
      </c>
      <c r="Q447" s="5">
        <f>+$P447/$P489</f>
        <v>6.318470880177454E-3</v>
      </c>
      <c r="R447" s="5">
        <f t="shared" si="42"/>
        <v>2.4778515403703905</v>
      </c>
      <c r="S447" s="5">
        <f t="shared" si="40"/>
        <v>9.2312859559392599E-2</v>
      </c>
      <c r="T447" s="5">
        <f t="shared" si="38"/>
        <v>60.779835600070221</v>
      </c>
      <c r="U447" s="5">
        <f t="shared" si="41"/>
        <v>0.15796177200443634</v>
      </c>
      <c r="V447" s="5">
        <f t="shared" si="39"/>
        <v>60.621873828065787</v>
      </c>
    </row>
    <row r="448" spans="2:22">
      <c r="B448" s="63" t="s">
        <v>1421</v>
      </c>
      <c r="C448" t="s">
        <v>1262</v>
      </c>
      <c r="D448" s="9" t="s">
        <v>30</v>
      </c>
      <c r="H448" t="s">
        <v>1094</v>
      </c>
      <c r="I448" t="s">
        <v>890</v>
      </c>
      <c r="J448" t="s">
        <v>1206</v>
      </c>
      <c r="K448" t="s">
        <v>1251</v>
      </c>
      <c r="L448" s="23">
        <v>45300</v>
      </c>
      <c r="M448" s="23">
        <v>45303</v>
      </c>
      <c r="N448" t="s">
        <v>26</v>
      </c>
      <c r="O448">
        <v>64.2</v>
      </c>
      <c r="P448">
        <v>63.35</v>
      </c>
      <c r="Q448" s="5">
        <f>+$P448/$P489</f>
        <v>6.318470880177454E-3</v>
      </c>
      <c r="R448" s="5">
        <f t="shared" si="42"/>
        <v>2.4778515403703905</v>
      </c>
      <c r="S448" s="5">
        <f t="shared" si="40"/>
        <v>9.2312859559392599E-2</v>
      </c>
      <c r="T448" s="5">
        <f t="shared" si="38"/>
        <v>60.779835600070221</v>
      </c>
      <c r="U448" s="5">
        <f t="shared" si="41"/>
        <v>0.15796177200443634</v>
      </c>
      <c r="V448" s="5">
        <f t="shared" si="39"/>
        <v>60.621873828065787</v>
      </c>
    </row>
    <row r="449" spans="2:22">
      <c r="B449" s="63" t="s">
        <v>1421</v>
      </c>
      <c r="C449" t="s">
        <v>1262</v>
      </c>
      <c r="D449" s="9" t="s">
        <v>30</v>
      </c>
      <c r="H449" t="s">
        <v>1095</v>
      </c>
      <c r="I449" t="s">
        <v>1145</v>
      </c>
      <c r="J449" t="s">
        <v>1207</v>
      </c>
      <c r="K449" t="s">
        <v>58</v>
      </c>
      <c r="L449" s="23">
        <v>45301</v>
      </c>
      <c r="M449" s="23">
        <v>45303</v>
      </c>
      <c r="N449" t="s">
        <v>26</v>
      </c>
      <c r="O449">
        <v>17.96</v>
      </c>
      <c r="P449">
        <v>18.41</v>
      </c>
      <c r="Q449" s="5">
        <f>+$P449/$P489</f>
        <v>1.8361965099300225E-3</v>
      </c>
      <c r="R449" s="5">
        <f t="shared" si="42"/>
        <v>0.72008282333415763</v>
      </c>
      <c r="S449" s="5">
        <f t="shared" si="40"/>
        <v>2.6826831010077629E-2</v>
      </c>
      <c r="T449" s="5">
        <f t="shared" si="38"/>
        <v>17.663090345655768</v>
      </c>
      <c r="U449" s="5">
        <f t="shared" si="41"/>
        <v>4.5904912748250565E-2</v>
      </c>
      <c r="V449" s="5">
        <f t="shared" si="39"/>
        <v>17.617185432907515</v>
      </c>
    </row>
    <row r="450" spans="2:22">
      <c r="B450" s="63" t="s">
        <v>1421</v>
      </c>
      <c r="C450" t="s">
        <v>1262</v>
      </c>
      <c r="D450" s="9" t="s">
        <v>30</v>
      </c>
      <c r="H450" t="s">
        <v>1096</v>
      </c>
      <c r="I450" t="s">
        <v>1146</v>
      </c>
      <c r="J450" t="s">
        <v>1208</v>
      </c>
      <c r="K450" t="s">
        <v>80</v>
      </c>
      <c r="L450" s="23">
        <v>45303</v>
      </c>
      <c r="M450" s="23">
        <v>45305</v>
      </c>
      <c r="N450" t="s">
        <v>26</v>
      </c>
      <c r="O450">
        <v>20.57</v>
      </c>
      <c r="P450">
        <v>20.3</v>
      </c>
      <c r="Q450" s="5">
        <f>+$P450/$P489</f>
        <v>2.0247033759684657E-3</v>
      </c>
      <c r="R450" s="5">
        <f t="shared" si="42"/>
        <v>0.79400767591979349</v>
      </c>
      <c r="S450" s="5">
        <f t="shared" si="40"/>
        <v>2.9580916322899282E-2</v>
      </c>
      <c r="T450" s="5">
        <f t="shared" si="38"/>
        <v>19.476411407757308</v>
      </c>
      <c r="U450" s="5">
        <f t="shared" si="41"/>
        <v>5.0617584399211643E-2</v>
      </c>
      <c r="V450" s="5">
        <f t="shared" si="39"/>
        <v>19.425793823358095</v>
      </c>
    </row>
    <row r="451" spans="2:22">
      <c r="B451" s="63" t="s">
        <v>1421</v>
      </c>
      <c r="C451" t="s">
        <v>1262</v>
      </c>
      <c r="D451" s="9" t="s">
        <v>30</v>
      </c>
      <c r="H451" t="s">
        <v>819</v>
      </c>
      <c r="I451" t="s">
        <v>591</v>
      </c>
      <c r="J451" t="s">
        <v>1209</v>
      </c>
      <c r="K451" t="s">
        <v>61</v>
      </c>
      <c r="L451" s="23">
        <v>45303</v>
      </c>
      <c r="M451" s="23">
        <v>45305</v>
      </c>
      <c r="N451" t="s">
        <v>26</v>
      </c>
      <c r="O451">
        <v>162</v>
      </c>
      <c r="P451">
        <v>159.86000000000001</v>
      </c>
      <c r="Q451" s="5">
        <f>+$P451/$P489</f>
        <v>1.5944289738045268E-2</v>
      </c>
      <c r="R451" s="5">
        <f t="shared" si="42"/>
        <v>6.2527126636718329</v>
      </c>
      <c r="S451" s="5">
        <f t="shared" si="40"/>
        <v>0.23294607307284135</v>
      </c>
      <c r="T451" s="5">
        <f t="shared" si="38"/>
        <v>153.37434126325533</v>
      </c>
      <c r="U451" s="5">
        <f t="shared" si="41"/>
        <v>0.39860724345113169</v>
      </c>
      <c r="V451" s="5">
        <f t="shared" si="39"/>
        <v>152.97573401980421</v>
      </c>
    </row>
    <row r="452" spans="2:22">
      <c r="B452" s="63" t="s">
        <v>1421</v>
      </c>
      <c r="C452" t="s">
        <v>1262</v>
      </c>
      <c r="D452" s="9" t="s">
        <v>30</v>
      </c>
      <c r="H452" t="s">
        <v>475</v>
      </c>
      <c r="I452" t="s">
        <v>889</v>
      </c>
      <c r="J452" t="s">
        <v>1210</v>
      </c>
      <c r="K452" t="s">
        <v>58</v>
      </c>
      <c r="L452" s="23">
        <v>45302</v>
      </c>
      <c r="M452" s="23">
        <v>45305</v>
      </c>
      <c r="N452" t="s">
        <v>26</v>
      </c>
      <c r="O452">
        <v>58.74</v>
      </c>
      <c r="P452">
        <v>58.09</v>
      </c>
      <c r="Q452" s="5">
        <f>+$P452/$P489</f>
        <v>5.7938433059117334E-3</v>
      </c>
      <c r="R452" s="5">
        <f t="shared" si="42"/>
        <v>2.2721135908463457</v>
      </c>
      <c r="S452" s="5">
        <f t="shared" si="40"/>
        <v>8.4648050699370425E-2</v>
      </c>
      <c r="T452" s="5">
        <f t="shared" si="38"/>
        <v>55.733238358454287</v>
      </c>
      <c r="U452" s="5">
        <f t="shared" si="41"/>
        <v>0.14484608264779333</v>
      </c>
      <c r="V452" s="5">
        <f t="shared" si="39"/>
        <v>55.588392275806491</v>
      </c>
    </row>
    <row r="453" spans="2:22">
      <c r="B453" s="63" t="s">
        <v>1421</v>
      </c>
      <c r="C453" t="s">
        <v>1262</v>
      </c>
      <c r="D453" s="9" t="s">
        <v>30</v>
      </c>
      <c r="H453" t="s">
        <v>1097</v>
      </c>
      <c r="I453" t="s">
        <v>1147</v>
      </c>
      <c r="J453" t="s">
        <v>1211</v>
      </c>
      <c r="K453" t="s">
        <v>1252</v>
      </c>
      <c r="L453" s="23">
        <v>45305</v>
      </c>
      <c r="M453" s="23">
        <v>45306</v>
      </c>
      <c r="N453" t="s">
        <v>26</v>
      </c>
      <c r="O453">
        <v>59.73</v>
      </c>
      <c r="P453">
        <v>58.94</v>
      </c>
      <c r="Q453" s="5">
        <f>+$P453/$P489</f>
        <v>5.878621526087752E-3</v>
      </c>
      <c r="R453" s="5">
        <f t="shared" si="42"/>
        <v>2.305360217670573</v>
      </c>
      <c r="S453" s="5">
        <f t="shared" si="40"/>
        <v>8.5886660496142048E-2</v>
      </c>
      <c r="T453" s="5">
        <f t="shared" si="38"/>
        <v>56.548753121833279</v>
      </c>
      <c r="U453" s="5">
        <f t="shared" si="41"/>
        <v>0.14696553815219379</v>
      </c>
      <c r="V453" s="5">
        <f t="shared" si="39"/>
        <v>56.401787583681084</v>
      </c>
    </row>
    <row r="454" spans="2:22">
      <c r="B454" s="63" t="s">
        <v>1421</v>
      </c>
      <c r="C454" t="s">
        <v>1262</v>
      </c>
      <c r="D454" s="9" t="s">
        <v>30</v>
      </c>
      <c r="H454" t="s">
        <v>1095</v>
      </c>
      <c r="I454" t="s">
        <v>1145</v>
      </c>
      <c r="J454" t="s">
        <v>1212</v>
      </c>
      <c r="K454" t="s">
        <v>58</v>
      </c>
      <c r="L454" s="23">
        <v>45310</v>
      </c>
      <c r="M454" s="23">
        <v>45315</v>
      </c>
      <c r="N454" t="s">
        <v>26</v>
      </c>
      <c r="O454">
        <v>45.9</v>
      </c>
      <c r="P454">
        <v>47.04</v>
      </c>
      <c r="Q454" s="5">
        <f>+$P454/$P489</f>
        <v>4.6917264436234793E-3</v>
      </c>
      <c r="R454" s="5">
        <f t="shared" si="42"/>
        <v>1.8399074421313837</v>
      </c>
      <c r="S454" s="5">
        <f t="shared" si="40"/>
        <v>6.8546123341339027E-2</v>
      </c>
      <c r="T454" s="5">
        <f t="shared" si="38"/>
        <v>45.131546434527273</v>
      </c>
      <c r="U454" s="5">
        <f t="shared" si="41"/>
        <v>0.11729316109058699</v>
      </c>
      <c r="V454" s="5">
        <f t="shared" si="39"/>
        <v>45.014253273436687</v>
      </c>
    </row>
    <row r="455" spans="2:22">
      <c r="B455" s="63" t="s">
        <v>1421</v>
      </c>
      <c r="C455" t="s">
        <v>1262</v>
      </c>
      <c r="D455" s="9" t="s">
        <v>30</v>
      </c>
      <c r="H455" t="s">
        <v>1098</v>
      </c>
      <c r="I455" t="s">
        <v>1148</v>
      </c>
      <c r="J455" t="s">
        <v>1213</v>
      </c>
      <c r="K455" t="s">
        <v>1253</v>
      </c>
      <c r="L455" s="23">
        <v>45316</v>
      </c>
      <c r="M455" s="23">
        <v>45317</v>
      </c>
      <c r="N455" t="s">
        <v>28</v>
      </c>
      <c r="O455">
        <v>7.14</v>
      </c>
      <c r="P455">
        <v>6.85</v>
      </c>
      <c r="Q455" s="5">
        <f>+$P455/$P489</f>
        <v>6.8321271553615712E-4</v>
      </c>
      <c r="R455" s="5">
        <f t="shared" si="42"/>
        <v>0.26792869852465939</v>
      </c>
      <c r="S455" s="5">
        <f t="shared" si="40"/>
        <v>9.9817377739832552E-3</v>
      </c>
      <c r="T455" s="5">
        <f t="shared" si="38"/>
        <v>6.5720895637013568</v>
      </c>
      <c r="U455" s="5">
        <f t="shared" si="41"/>
        <v>1.7080317888403928E-2</v>
      </c>
      <c r="V455" s="5">
        <f t="shared" si="39"/>
        <v>6.5550092458129532</v>
      </c>
    </row>
    <row r="456" spans="2:22">
      <c r="B456" s="63" t="s">
        <v>1421</v>
      </c>
      <c r="C456" t="s">
        <v>1262</v>
      </c>
      <c r="D456" s="9" t="s">
        <v>30</v>
      </c>
      <c r="H456" t="s">
        <v>1098</v>
      </c>
      <c r="I456" t="s">
        <v>1149</v>
      </c>
      <c r="J456" t="s">
        <v>1214</v>
      </c>
      <c r="K456" t="s">
        <v>1253</v>
      </c>
      <c r="L456" s="23">
        <v>45315</v>
      </c>
      <c r="M456" s="23">
        <v>45318</v>
      </c>
      <c r="N456" t="s">
        <v>28</v>
      </c>
      <c r="O456">
        <v>20.16</v>
      </c>
      <c r="P456">
        <v>19.350000000000001</v>
      </c>
      <c r="Q456" s="5">
        <f>+$P456/$P489</f>
        <v>1.9299512475364441E-3</v>
      </c>
      <c r="R456" s="5">
        <f t="shared" si="42"/>
        <v>0.75684968123389196</v>
      </c>
      <c r="S456" s="5">
        <f t="shared" si="40"/>
        <v>2.8196587726507447E-2</v>
      </c>
      <c r="T456" s="5">
        <f t="shared" si="38"/>
        <v>18.564953731039601</v>
      </c>
      <c r="U456" s="5">
        <f t="shared" si="41"/>
        <v>4.8248781188411104E-2</v>
      </c>
      <c r="V456" s="5">
        <f t="shared" si="39"/>
        <v>18.516704949851189</v>
      </c>
    </row>
    <row r="457" spans="2:22">
      <c r="B457" s="63" t="s">
        <v>1421</v>
      </c>
      <c r="C457" t="s">
        <v>1262</v>
      </c>
      <c r="D457" s="9" t="s">
        <v>30</v>
      </c>
      <c r="H457" t="s">
        <v>70</v>
      </c>
      <c r="I457" t="s">
        <v>1150</v>
      </c>
      <c r="J457" t="s">
        <v>1215</v>
      </c>
      <c r="K457" t="s">
        <v>57</v>
      </c>
      <c r="L457" s="23">
        <v>45317</v>
      </c>
      <c r="M457" s="23">
        <v>45318</v>
      </c>
      <c r="N457" t="s">
        <v>26</v>
      </c>
      <c r="O457">
        <v>243.6</v>
      </c>
      <c r="P457">
        <v>240.04</v>
      </c>
      <c r="Q457" s="5">
        <f>+$P457/$P489</f>
        <v>2.3941369377707907E-2</v>
      </c>
      <c r="R457" s="5">
        <f t="shared" si="42"/>
        <v>9.3888474151619334</v>
      </c>
      <c r="S457" s="5">
        <f t="shared" si="40"/>
        <v>0.34978340660831253</v>
      </c>
      <c r="T457" s="5">
        <f t="shared" si="38"/>
        <v>230.30136917822975</v>
      </c>
      <c r="U457" s="5">
        <f t="shared" si="41"/>
        <v>0.59853423444269771</v>
      </c>
      <c r="V457" s="5">
        <f t="shared" si="39"/>
        <v>229.70283494378705</v>
      </c>
    </row>
    <row r="458" spans="2:22">
      <c r="B458" s="63" t="s">
        <v>1421</v>
      </c>
      <c r="C458" t="s">
        <v>1262</v>
      </c>
      <c r="D458" s="9" t="s">
        <v>30</v>
      </c>
      <c r="H458" t="s">
        <v>1099</v>
      </c>
      <c r="I458" t="s">
        <v>1151</v>
      </c>
      <c r="J458" t="s">
        <v>1216</v>
      </c>
      <c r="K458" t="s">
        <v>80</v>
      </c>
      <c r="L458" s="23">
        <v>45316</v>
      </c>
      <c r="M458" s="23">
        <v>45319</v>
      </c>
      <c r="N458" t="s">
        <v>26</v>
      </c>
      <c r="O458">
        <v>32.549999999999997</v>
      </c>
      <c r="P458">
        <v>32.270000000000003</v>
      </c>
      <c r="Q458" s="5">
        <f>+$P458/$P489</f>
        <v>3.2185801942119408E-3</v>
      </c>
      <c r="R458" s="5">
        <f t="shared" si="42"/>
        <v>1.2621984089621547</v>
      </c>
      <c r="S458" s="5">
        <f t="shared" si="40"/>
        <v>4.7023456637436456E-2</v>
      </c>
      <c r="T458" s="5">
        <f t="shared" si="38"/>
        <v>30.96077813440041</v>
      </c>
      <c r="U458" s="5">
        <f t="shared" si="41"/>
        <v>8.0464504855298519E-2</v>
      </c>
      <c r="V458" s="5">
        <f t="shared" si="39"/>
        <v>30.88031362954511</v>
      </c>
    </row>
    <row r="459" spans="2:22">
      <c r="B459" s="63" t="s">
        <v>1421</v>
      </c>
      <c r="C459" t="s">
        <v>1262</v>
      </c>
      <c r="D459" s="9" t="s">
        <v>30</v>
      </c>
      <c r="H459" t="s">
        <v>1100</v>
      </c>
      <c r="I459" t="s">
        <v>1152</v>
      </c>
      <c r="J459" t="s">
        <v>1217</v>
      </c>
      <c r="K459" t="s">
        <v>1254</v>
      </c>
      <c r="L459" s="23">
        <v>45320</v>
      </c>
      <c r="M459" s="23">
        <v>45321</v>
      </c>
      <c r="N459" t="s">
        <v>28</v>
      </c>
      <c r="O459">
        <v>10.71</v>
      </c>
      <c r="P459">
        <v>10.27</v>
      </c>
      <c r="Q459" s="5">
        <f>+$P459/$P489</f>
        <v>1.0243203778914356E-3</v>
      </c>
      <c r="R459" s="5">
        <f t="shared" si="42"/>
        <v>0.40169747939390543</v>
      </c>
      <c r="S459" s="5">
        <f t="shared" si="40"/>
        <v>1.4965320720993873E-2</v>
      </c>
      <c r="T459" s="5">
        <f t="shared" si="38"/>
        <v>9.8533371998851003</v>
      </c>
      <c r="U459" s="5">
        <f t="shared" si="41"/>
        <v>2.560800944728589E-2</v>
      </c>
      <c r="V459" s="5">
        <f t="shared" si="39"/>
        <v>9.8277291904378146</v>
      </c>
    </row>
    <row r="460" spans="2:22">
      <c r="B460" s="63" t="s">
        <v>1421</v>
      </c>
      <c r="C460" t="s">
        <v>1262</v>
      </c>
      <c r="D460" s="9" t="s">
        <v>30</v>
      </c>
      <c r="H460" t="s">
        <v>1089</v>
      </c>
      <c r="I460" t="s">
        <v>1153</v>
      </c>
      <c r="J460" t="s">
        <v>1218</v>
      </c>
      <c r="K460" t="s">
        <v>1249</v>
      </c>
      <c r="L460" s="23">
        <v>45320</v>
      </c>
      <c r="M460" s="23">
        <v>45322</v>
      </c>
      <c r="N460" t="s">
        <v>26</v>
      </c>
      <c r="O460">
        <v>61.5</v>
      </c>
      <c r="P460">
        <v>60.6</v>
      </c>
      <c r="Q460" s="5">
        <f>+$P460/$P489</f>
        <v>6.0441884031373905E-3</v>
      </c>
      <c r="R460" s="5">
        <f t="shared" si="42"/>
        <v>2.3702889241743592</v>
      </c>
      <c r="S460" s="5">
        <f t="shared" si="40"/>
        <v>8.8305592569837277E-2</v>
      </c>
      <c r="T460" s="5">
        <f t="shared" si="38"/>
        <v>58.141405483255802</v>
      </c>
      <c r="U460" s="5">
        <f t="shared" si="41"/>
        <v>0.15110471007843476</v>
      </c>
      <c r="V460" s="5">
        <f t="shared" si="39"/>
        <v>57.990300773177367</v>
      </c>
    </row>
    <row r="461" spans="2:22">
      <c r="B461" s="63" t="s">
        <v>1421</v>
      </c>
      <c r="C461" t="s">
        <v>1262</v>
      </c>
      <c r="D461" s="9" t="s">
        <v>30</v>
      </c>
      <c r="H461" t="s">
        <v>1098</v>
      </c>
      <c r="I461" t="s">
        <v>1134</v>
      </c>
      <c r="J461" t="s">
        <v>1219</v>
      </c>
      <c r="K461" t="s">
        <v>1253</v>
      </c>
      <c r="L461" s="23">
        <v>45321</v>
      </c>
      <c r="M461" s="23">
        <v>45322</v>
      </c>
      <c r="N461" t="s">
        <v>28</v>
      </c>
      <c r="O461">
        <v>8.3000000000000007</v>
      </c>
      <c r="P461">
        <v>7.97</v>
      </c>
      <c r="Q461" s="5">
        <f>+$P461/$P489</f>
        <v>7.9492048800338289E-4</v>
      </c>
      <c r="R461" s="5">
        <f t="shared" si="42"/>
        <v>0.31173601857540667</v>
      </c>
      <c r="S461" s="5">
        <f t="shared" si="40"/>
        <v>1.1613788329729424E-2</v>
      </c>
      <c r="T461" s="5">
        <f t="shared" si="38"/>
        <v>7.6466501930948638</v>
      </c>
      <c r="U461" s="5">
        <f t="shared" si="41"/>
        <v>1.9873012200084573E-2</v>
      </c>
      <c r="V461" s="5">
        <f t="shared" si="39"/>
        <v>7.6267771808947789</v>
      </c>
    </row>
    <row r="462" spans="2:22">
      <c r="B462" s="63" t="s">
        <v>1421</v>
      </c>
      <c r="C462" t="s">
        <v>1262</v>
      </c>
      <c r="D462" s="9" t="s">
        <v>30</v>
      </c>
      <c r="H462" t="s">
        <v>1101</v>
      </c>
      <c r="I462" t="s">
        <v>1154</v>
      </c>
      <c r="J462" t="s">
        <v>1220</v>
      </c>
      <c r="K462" t="s">
        <v>1068</v>
      </c>
      <c r="L462" s="23">
        <v>45321</v>
      </c>
      <c r="M462" s="23">
        <v>45323</v>
      </c>
      <c r="N462" t="s">
        <v>28</v>
      </c>
      <c r="O462">
        <v>900</v>
      </c>
      <c r="P462">
        <v>863.79</v>
      </c>
      <c r="Q462" s="5">
        <f>+$P462/$P489</f>
        <v>8.6153622124522211E-2</v>
      </c>
      <c r="R462" s="5">
        <f t="shared" si="42"/>
        <v>33.786004452352635</v>
      </c>
      <c r="S462" s="5">
        <f t="shared" si="40"/>
        <v>1.2587044192392693</v>
      </c>
      <c r="T462" s="5">
        <f t="shared" si="38"/>
        <v>828.7452911284081</v>
      </c>
      <c r="U462" s="5">
        <f t="shared" si="41"/>
        <v>2.1538405531130551</v>
      </c>
      <c r="V462" s="5">
        <f t="shared" si="39"/>
        <v>826.59145057529508</v>
      </c>
    </row>
    <row r="463" spans="2:22">
      <c r="B463" s="63" t="s">
        <v>1421</v>
      </c>
      <c r="C463" t="s">
        <v>1262</v>
      </c>
      <c r="D463" s="9" t="s">
        <v>30</v>
      </c>
      <c r="H463" t="s">
        <v>479</v>
      </c>
      <c r="I463" t="s">
        <v>1155</v>
      </c>
      <c r="J463" t="s">
        <v>1221</v>
      </c>
      <c r="K463" t="s">
        <v>539</v>
      </c>
      <c r="L463" s="23">
        <v>45319</v>
      </c>
      <c r="M463" s="23">
        <v>45324</v>
      </c>
      <c r="N463" t="s">
        <v>28</v>
      </c>
      <c r="O463">
        <v>84.93</v>
      </c>
      <c r="P463">
        <v>81.5</v>
      </c>
      <c r="Q463" s="5">
        <f>+$P463/$P489</f>
        <v>8.1287352286418708E-3</v>
      </c>
      <c r="R463" s="5">
        <f t="shared" si="42"/>
        <v>3.1877648072641964</v>
      </c>
      <c r="S463" s="5">
        <f t="shared" si="40"/>
        <v>0.11876082169045774</v>
      </c>
      <c r="T463" s="5">
        <f t="shared" si="38"/>
        <v>78.19347437104534</v>
      </c>
      <c r="U463" s="5">
        <f t="shared" si="41"/>
        <v>0.20321838071604678</v>
      </c>
      <c r="V463" s="5">
        <f t="shared" si="39"/>
        <v>77.990255990329288</v>
      </c>
    </row>
    <row r="464" spans="2:22">
      <c r="B464" s="63" t="s">
        <v>1421</v>
      </c>
      <c r="C464" t="s">
        <v>1262</v>
      </c>
      <c r="D464" s="9" t="s">
        <v>30</v>
      </c>
      <c r="H464" t="s">
        <v>1102</v>
      </c>
      <c r="I464" t="s">
        <v>1153</v>
      </c>
      <c r="J464" t="s">
        <v>1222</v>
      </c>
      <c r="K464" t="s">
        <v>568</v>
      </c>
      <c r="L464" s="23">
        <v>45322</v>
      </c>
      <c r="M464" s="23">
        <v>45324</v>
      </c>
      <c r="N464" t="s">
        <v>26</v>
      </c>
      <c r="O464">
        <v>50</v>
      </c>
      <c r="P464">
        <v>49.27</v>
      </c>
      <c r="Q464" s="5">
        <f>+$P464/$P489</f>
        <v>4.9141445977323311E-3</v>
      </c>
      <c r="R464" s="5">
        <f t="shared" si="42"/>
        <v>1.9271309454467112</v>
      </c>
      <c r="S464" s="5">
        <f t="shared" si="40"/>
        <v>7.1795652572869351E-2</v>
      </c>
      <c r="T464" s="5">
        <f t="shared" si="38"/>
        <v>47.271073401980424</v>
      </c>
      <c r="U464" s="5">
        <f t="shared" si="41"/>
        <v>0.12285361494330828</v>
      </c>
      <c r="V464" s="5">
        <f t="shared" si="39"/>
        <v>47.148219787037114</v>
      </c>
    </row>
    <row r="465" spans="2:22">
      <c r="B465" s="63" t="s">
        <v>1421</v>
      </c>
      <c r="C465" t="s">
        <v>1262</v>
      </c>
      <c r="D465" s="9" t="s">
        <v>30</v>
      </c>
      <c r="H465" t="s">
        <v>1102</v>
      </c>
      <c r="I465" t="s">
        <v>1156</v>
      </c>
      <c r="J465" t="s">
        <v>1156</v>
      </c>
      <c r="K465" t="s">
        <v>568</v>
      </c>
      <c r="L465" s="23">
        <v>45322</v>
      </c>
      <c r="M465" s="23">
        <v>45324</v>
      </c>
      <c r="N465" t="s">
        <v>26</v>
      </c>
      <c r="O465">
        <v>50</v>
      </c>
      <c r="P465">
        <v>49.27</v>
      </c>
      <c r="Q465" s="5">
        <f>+$P465/$P489</f>
        <v>4.9141445977323311E-3</v>
      </c>
      <c r="R465" s="5">
        <f t="shared" si="42"/>
        <v>1.9271309454467112</v>
      </c>
      <c r="S465" s="5">
        <f t="shared" si="40"/>
        <v>7.1795652572869351E-2</v>
      </c>
      <c r="T465" s="5">
        <f t="shared" si="38"/>
        <v>47.271073401980424</v>
      </c>
      <c r="U465" s="5">
        <f t="shared" si="41"/>
        <v>0.12285361494330828</v>
      </c>
      <c r="V465" s="5">
        <f t="shared" si="39"/>
        <v>47.148219787037114</v>
      </c>
    </row>
    <row r="466" spans="2:22">
      <c r="B466" s="63" t="s">
        <v>1421</v>
      </c>
      <c r="C466" t="s">
        <v>1262</v>
      </c>
      <c r="D466" s="9" t="s">
        <v>30</v>
      </c>
      <c r="H466" t="s">
        <v>481</v>
      </c>
      <c r="I466" t="s">
        <v>1157</v>
      </c>
      <c r="J466" t="s">
        <v>1223</v>
      </c>
      <c r="K466" t="s">
        <v>540</v>
      </c>
      <c r="L466" s="23">
        <v>45328</v>
      </c>
      <c r="M466" s="23">
        <v>45331</v>
      </c>
      <c r="N466" t="s">
        <v>28</v>
      </c>
      <c r="O466">
        <v>139.58000000000001</v>
      </c>
      <c r="P466">
        <v>133.94999999999999</v>
      </c>
      <c r="Q466" s="5">
        <f>+$P466/$P489</f>
        <v>1.3360050108915073E-2</v>
      </c>
      <c r="R466" s="5">
        <f t="shared" si="42"/>
        <v>5.239277250712135</v>
      </c>
      <c r="S466" s="5">
        <f t="shared" si="40"/>
        <v>0.19519033209124922</v>
      </c>
      <c r="T466" s="5">
        <f t="shared" si="38"/>
        <v>128.51553241719662</v>
      </c>
      <c r="U466" s="5">
        <f t="shared" si="41"/>
        <v>0.33400125272287684</v>
      </c>
      <c r="V466" s="5">
        <f t="shared" si="39"/>
        <v>128.18153116447374</v>
      </c>
    </row>
    <row r="467" spans="2:22">
      <c r="B467" s="63" t="s">
        <v>1421</v>
      </c>
      <c r="C467" t="s">
        <v>1262</v>
      </c>
      <c r="D467" s="9" t="s">
        <v>30</v>
      </c>
      <c r="H467" t="s">
        <v>1103</v>
      </c>
      <c r="I467" t="s">
        <v>1158</v>
      </c>
      <c r="J467" t="s">
        <v>1224</v>
      </c>
      <c r="K467" t="s">
        <v>541</v>
      </c>
      <c r="L467" s="23">
        <v>45327</v>
      </c>
      <c r="M467" s="23">
        <v>45331</v>
      </c>
      <c r="N467" t="s">
        <v>26</v>
      </c>
      <c r="O467">
        <v>62</v>
      </c>
      <c r="P467">
        <v>61.18</v>
      </c>
      <c r="Q467" s="5">
        <f>+$P467/$P489</f>
        <v>6.102037071022204E-3</v>
      </c>
      <c r="R467" s="5">
        <f t="shared" si="42"/>
        <v>2.3929748577720678</v>
      </c>
      <c r="S467" s="5">
        <f t="shared" si="40"/>
        <v>8.9150761607634396E-2</v>
      </c>
      <c r="T467" s="5">
        <f t="shared" si="38"/>
        <v>58.697874380620298</v>
      </c>
      <c r="U467" s="5">
        <f t="shared" si="41"/>
        <v>0.1525509267755551</v>
      </c>
      <c r="V467" s="5">
        <f t="shared" si="39"/>
        <v>58.545323453844745</v>
      </c>
    </row>
    <row r="468" spans="2:22">
      <c r="B468" s="63" t="s">
        <v>1421</v>
      </c>
      <c r="C468" t="s">
        <v>1262</v>
      </c>
      <c r="D468" s="9" t="s">
        <v>30</v>
      </c>
      <c r="H468" t="s">
        <v>1104</v>
      </c>
      <c r="I468" t="s">
        <v>1159</v>
      </c>
      <c r="J468" t="s">
        <v>1225</v>
      </c>
      <c r="K468" t="s">
        <v>66</v>
      </c>
      <c r="L468" s="23">
        <v>45319</v>
      </c>
      <c r="M468" s="23">
        <v>45331</v>
      </c>
      <c r="N468" t="s">
        <v>28</v>
      </c>
      <c r="O468">
        <v>763.68</v>
      </c>
      <c r="P468">
        <v>733.12</v>
      </c>
      <c r="Q468" s="5">
        <f>+$P468/$P489</f>
        <v>7.3120716206404021E-2</v>
      </c>
      <c r="R468" s="5">
        <f t="shared" si="42"/>
        <v>28.675020067503404</v>
      </c>
      <c r="S468" s="5">
        <f t="shared" si="40"/>
        <v>1.0682936637755627</v>
      </c>
      <c r="T468" s="5">
        <f t="shared" si="38"/>
        <v>703.37668626872107</v>
      </c>
      <c r="U468" s="5">
        <f t="shared" si="41"/>
        <v>1.8280179051601004</v>
      </c>
      <c r="V468" s="5">
        <f t="shared" si="39"/>
        <v>701.54866836356098</v>
      </c>
    </row>
    <row r="469" spans="2:22">
      <c r="B469" s="63" t="s">
        <v>1421</v>
      </c>
      <c r="C469" t="s">
        <v>1262</v>
      </c>
      <c r="D469" s="9" t="s">
        <v>30</v>
      </c>
      <c r="H469" t="s">
        <v>1105</v>
      </c>
      <c r="I469" t="s">
        <v>1160</v>
      </c>
      <c r="J469" t="s">
        <v>1226</v>
      </c>
      <c r="K469" t="s">
        <v>1255</v>
      </c>
      <c r="L469" s="23">
        <v>45331</v>
      </c>
      <c r="M469" s="23">
        <v>45332</v>
      </c>
      <c r="N469" t="s">
        <v>26</v>
      </c>
      <c r="O469">
        <v>586</v>
      </c>
      <c r="P469">
        <v>621.79999999999995</v>
      </c>
      <c r="Q469" s="5">
        <f>+$P469/$P489</f>
        <v>6.2017761535822266E-2</v>
      </c>
      <c r="R469" s="5">
        <f t="shared" si="42"/>
        <v>24.32088536388806</v>
      </c>
      <c r="S469" s="5">
        <f t="shared" si="40"/>
        <v>0.90607949603836324</v>
      </c>
      <c r="T469" s="5">
        <f t="shared" si="38"/>
        <v>596.57303514007356</v>
      </c>
      <c r="U469" s="5">
        <f t="shared" si="41"/>
        <v>1.5504440383955567</v>
      </c>
      <c r="V469" s="5">
        <f t="shared" si="39"/>
        <v>595.02259110167802</v>
      </c>
    </row>
    <row r="470" spans="2:22">
      <c r="B470" s="63" t="s">
        <v>1421</v>
      </c>
      <c r="C470" t="s">
        <v>1262</v>
      </c>
      <c r="D470" s="9" t="s">
        <v>30</v>
      </c>
      <c r="H470" t="s">
        <v>1106</v>
      </c>
      <c r="I470" t="s">
        <v>1161</v>
      </c>
      <c r="J470" t="s">
        <v>1227</v>
      </c>
      <c r="K470" t="s">
        <v>1256</v>
      </c>
      <c r="L470" s="23">
        <v>45333</v>
      </c>
      <c r="M470" s="23">
        <v>45335</v>
      </c>
      <c r="N470" t="s">
        <v>28</v>
      </c>
      <c r="O470">
        <v>20.260000000000002</v>
      </c>
      <c r="P470">
        <v>19.440000000000001</v>
      </c>
      <c r="Q470" s="5">
        <f>+$P470/$P489</f>
        <v>1.9389277649668462E-3</v>
      </c>
      <c r="R470" s="5">
        <f t="shared" si="42"/>
        <v>0.76036991230939843</v>
      </c>
      <c r="S470" s="5">
        <f t="shared" si="40"/>
        <v>2.8327734646165621E-2</v>
      </c>
      <c r="T470" s="5">
        <f t="shared" si="38"/>
        <v>18.651302353044439</v>
      </c>
      <c r="U470" s="5">
        <f t="shared" si="41"/>
        <v>4.8473194124171157E-2</v>
      </c>
      <c r="V470" s="5">
        <f t="shared" si="39"/>
        <v>18.602829158920269</v>
      </c>
    </row>
    <row r="471" spans="2:22">
      <c r="B471" s="63" t="s">
        <v>1421</v>
      </c>
      <c r="C471" t="s">
        <v>1262</v>
      </c>
      <c r="D471" s="9" t="s">
        <v>30</v>
      </c>
      <c r="H471" t="s">
        <v>39</v>
      </c>
      <c r="I471" t="s">
        <v>1162</v>
      </c>
      <c r="J471" t="s">
        <v>1228</v>
      </c>
      <c r="K471" t="s">
        <v>93</v>
      </c>
      <c r="L471" s="23">
        <v>45334</v>
      </c>
      <c r="M471" s="23">
        <v>45337</v>
      </c>
      <c r="N471" t="s">
        <v>28</v>
      </c>
      <c r="O471">
        <v>282.92</v>
      </c>
      <c r="P471">
        <v>271.5</v>
      </c>
      <c r="Q471" s="5">
        <f>+$P471/$P489</f>
        <v>2.7079160915046231E-2</v>
      </c>
      <c r="R471" s="5">
        <f t="shared" si="42"/>
        <v>10.619363744444531</v>
      </c>
      <c r="S471" s="5">
        <f t="shared" si="40"/>
        <v>0.39562654096882544</v>
      </c>
      <c r="T471" s="5">
        <f t="shared" si="38"/>
        <v>260.48500971458668</v>
      </c>
      <c r="U471" s="5">
        <f t="shared" si="41"/>
        <v>0.67697902287615574</v>
      </c>
      <c r="V471" s="5">
        <f t="shared" si="39"/>
        <v>259.80803069171054</v>
      </c>
    </row>
    <row r="472" spans="2:22">
      <c r="B472" s="63" t="s">
        <v>1421</v>
      </c>
      <c r="C472" t="s">
        <v>1262</v>
      </c>
      <c r="D472" s="9" t="s">
        <v>30</v>
      </c>
      <c r="H472" t="s">
        <v>1107</v>
      </c>
      <c r="I472" t="s">
        <v>1163</v>
      </c>
      <c r="J472" t="s">
        <v>674</v>
      </c>
      <c r="K472" t="s">
        <v>60</v>
      </c>
      <c r="L472" s="23">
        <v>45333</v>
      </c>
      <c r="M472" s="23">
        <v>45337</v>
      </c>
      <c r="N472" t="s">
        <v>26</v>
      </c>
      <c r="O472">
        <v>405.98</v>
      </c>
      <c r="P472">
        <v>402.42</v>
      </c>
      <c r="Q472" s="5">
        <f>+$P472/$P489</f>
        <v>4.0137001603804436E-2</v>
      </c>
      <c r="R472" s="5">
        <f t="shared" si="42"/>
        <v>15.740126548947948</v>
      </c>
      <c r="S472" s="5">
        <f t="shared" si="40"/>
        <v>0.58640159343158282</v>
      </c>
      <c r="T472" s="5">
        <f t="shared" si="38"/>
        <v>386.0934718576205</v>
      </c>
      <c r="U472" s="5">
        <f t="shared" si="41"/>
        <v>1.0034250400951108</v>
      </c>
      <c r="V472" s="5">
        <f t="shared" si="39"/>
        <v>385.09004681752538</v>
      </c>
    </row>
    <row r="473" spans="2:22">
      <c r="B473" s="63" t="s">
        <v>1421</v>
      </c>
      <c r="C473" t="s">
        <v>1262</v>
      </c>
      <c r="D473" s="9" t="s">
        <v>30</v>
      </c>
      <c r="H473" t="s">
        <v>1108</v>
      </c>
      <c r="I473" t="s">
        <v>111</v>
      </c>
      <c r="J473" t="s">
        <v>1229</v>
      </c>
      <c r="K473" t="s">
        <v>1257</v>
      </c>
      <c r="L473" s="23">
        <v>45334</v>
      </c>
      <c r="M473" s="23">
        <v>45337</v>
      </c>
      <c r="N473" t="s">
        <v>1260</v>
      </c>
      <c r="O473">
        <v>1276.18</v>
      </c>
      <c r="P473">
        <v>110.09</v>
      </c>
      <c r="Q473" s="5">
        <f>+$P473/$P489</f>
        <v>1.0980275599032927E-2</v>
      </c>
      <c r="R473" s="5">
        <f t="shared" si="42"/>
        <v>4.3060248789167526</v>
      </c>
      <c r="S473" s="5">
        <f t="shared" si="40"/>
        <v>0.16042182650187106</v>
      </c>
      <c r="T473" s="5">
        <f t="shared" ref="T473:T487" si="43">+P473-R473-S473</f>
        <v>105.62355329458137</v>
      </c>
      <c r="U473" s="5">
        <f t="shared" si="41"/>
        <v>0.27450688997582318</v>
      </c>
      <c r="V473" s="5">
        <f t="shared" ref="V473:V487" si="44">+T473-U473</f>
        <v>105.34904640460555</v>
      </c>
    </row>
    <row r="474" spans="2:22">
      <c r="B474" s="63" t="s">
        <v>1421</v>
      </c>
      <c r="C474" t="s">
        <v>1262</v>
      </c>
      <c r="D474" s="9" t="s">
        <v>30</v>
      </c>
      <c r="H474" t="s">
        <v>1109</v>
      </c>
      <c r="I474" t="s">
        <v>1164</v>
      </c>
      <c r="J474" t="s">
        <v>1230</v>
      </c>
      <c r="K474" t="s">
        <v>1258</v>
      </c>
      <c r="L474" s="23">
        <v>45337</v>
      </c>
      <c r="M474" s="23">
        <v>45340</v>
      </c>
      <c r="N474" t="s">
        <v>28</v>
      </c>
      <c r="O474">
        <v>54.88</v>
      </c>
      <c r="P474">
        <v>52.65</v>
      </c>
      <c r="Q474" s="5">
        <f>+$P474/$P489</f>
        <v>5.2512626967852081E-3</v>
      </c>
      <c r="R474" s="5">
        <f t="shared" si="42"/>
        <v>2.0593351791712875</v>
      </c>
      <c r="S474" s="5">
        <f t="shared" ref="S474:S487" si="45">14.61*Q474</f>
        <v>7.6720948000031888E-2</v>
      </c>
      <c r="T474" s="5">
        <f t="shared" si="43"/>
        <v>50.513943872828683</v>
      </c>
      <c r="U474" s="5">
        <f t="shared" ref="U474:U487" si="46">25*Q474</f>
        <v>0.13128156741963021</v>
      </c>
      <c r="V474" s="5">
        <f t="shared" si="44"/>
        <v>50.382662305409056</v>
      </c>
    </row>
    <row r="475" spans="2:22">
      <c r="B475" s="63" t="s">
        <v>1421</v>
      </c>
      <c r="C475" t="s">
        <v>1262</v>
      </c>
      <c r="D475" s="9" t="s">
        <v>30</v>
      </c>
      <c r="H475" t="s">
        <v>1109</v>
      </c>
      <c r="I475" t="s">
        <v>1164</v>
      </c>
      <c r="J475" t="s">
        <v>1231</v>
      </c>
      <c r="K475" t="s">
        <v>1258</v>
      </c>
      <c r="L475" s="23">
        <v>45337</v>
      </c>
      <c r="M475" s="23">
        <v>45340</v>
      </c>
      <c r="N475" t="s">
        <v>28</v>
      </c>
      <c r="O475">
        <v>54.88</v>
      </c>
      <c r="P475">
        <v>52.65</v>
      </c>
      <c r="Q475" s="5">
        <f>+$P475/$P489</f>
        <v>5.2512626967852081E-3</v>
      </c>
      <c r="R475" s="5">
        <f t="shared" ref="R475:R487" si="47">392.16*Q475</f>
        <v>2.0593351791712875</v>
      </c>
      <c r="S475" s="5">
        <f t="shared" si="45"/>
        <v>7.6720948000031888E-2</v>
      </c>
      <c r="T475" s="5">
        <f t="shared" si="43"/>
        <v>50.513943872828683</v>
      </c>
      <c r="U475" s="5">
        <f t="shared" si="46"/>
        <v>0.13128156741963021</v>
      </c>
      <c r="V475" s="5">
        <f t="shared" si="44"/>
        <v>50.382662305409056</v>
      </c>
    </row>
    <row r="476" spans="2:22">
      <c r="B476" s="63" t="s">
        <v>1421</v>
      </c>
      <c r="C476" t="s">
        <v>1262</v>
      </c>
      <c r="D476" s="9" t="s">
        <v>30</v>
      </c>
      <c r="H476" t="s">
        <v>1109</v>
      </c>
      <c r="I476" t="s">
        <v>1164</v>
      </c>
      <c r="J476" t="s">
        <v>1232</v>
      </c>
      <c r="K476" t="s">
        <v>1258</v>
      </c>
      <c r="L476" s="23">
        <v>45337</v>
      </c>
      <c r="M476" s="23">
        <v>45340</v>
      </c>
      <c r="N476" t="s">
        <v>28</v>
      </c>
      <c r="O476">
        <v>84.72</v>
      </c>
      <c r="P476">
        <v>81.290000000000006</v>
      </c>
      <c r="Q476" s="5">
        <f>+$P476/$P489</f>
        <v>8.1077900213042658E-3</v>
      </c>
      <c r="R476" s="5">
        <f t="shared" si="47"/>
        <v>3.1795509347546811</v>
      </c>
      <c r="S476" s="5">
        <f t="shared" si="45"/>
        <v>0.11845481221125533</v>
      </c>
      <c r="T476" s="5">
        <f t="shared" si="43"/>
        <v>77.991994253034065</v>
      </c>
      <c r="U476" s="5">
        <f t="shared" si="46"/>
        <v>0.20269475053260663</v>
      </c>
      <c r="V476" s="5">
        <f t="shared" si="44"/>
        <v>77.789299502501464</v>
      </c>
    </row>
    <row r="477" spans="2:22">
      <c r="B477" s="63" t="s">
        <v>1421</v>
      </c>
      <c r="C477" t="s">
        <v>1262</v>
      </c>
      <c r="D477" s="9" t="s">
        <v>30</v>
      </c>
      <c r="H477" t="s">
        <v>853</v>
      </c>
      <c r="I477" t="s">
        <v>1163</v>
      </c>
      <c r="J477" t="s">
        <v>1233</v>
      </c>
      <c r="K477" t="s">
        <v>1077</v>
      </c>
      <c r="L477" s="23">
        <v>45337</v>
      </c>
      <c r="M477" s="23">
        <v>45342</v>
      </c>
      <c r="N477" t="s">
        <v>26</v>
      </c>
      <c r="O477">
        <v>500</v>
      </c>
      <c r="P477">
        <v>493.39</v>
      </c>
      <c r="Q477" s="5">
        <f>+$P477/$P489</f>
        <v>4.9210265944289719E-2</v>
      </c>
      <c r="R477" s="5">
        <f t="shared" si="47"/>
        <v>19.298297892712657</v>
      </c>
      <c r="S477" s="5">
        <f t="shared" si="45"/>
        <v>0.71896198544607282</v>
      </c>
      <c r="T477" s="5">
        <f t="shared" si="43"/>
        <v>473.37274012184128</v>
      </c>
      <c r="U477" s="5">
        <f t="shared" si="46"/>
        <v>1.230256648607243</v>
      </c>
      <c r="V477" s="5">
        <f t="shared" si="44"/>
        <v>472.14248347323405</v>
      </c>
    </row>
    <row r="478" spans="2:22">
      <c r="B478" s="63" t="s">
        <v>1421</v>
      </c>
      <c r="C478" t="s">
        <v>1262</v>
      </c>
      <c r="D478" s="9" t="s">
        <v>30</v>
      </c>
      <c r="H478" t="s">
        <v>1110</v>
      </c>
      <c r="I478" t="s">
        <v>1165</v>
      </c>
      <c r="J478" t="s">
        <v>1234</v>
      </c>
      <c r="K478" t="s">
        <v>67</v>
      </c>
      <c r="L478" s="23">
        <v>45341</v>
      </c>
      <c r="M478" s="23">
        <v>45345</v>
      </c>
      <c r="N478" t="s">
        <v>28</v>
      </c>
      <c r="O478">
        <v>59.68</v>
      </c>
      <c r="P478">
        <v>57.27</v>
      </c>
      <c r="Q478" s="5">
        <f>+$P478/$P489</f>
        <v>5.7120572582125143E-3</v>
      </c>
      <c r="R478" s="5">
        <f t="shared" si="47"/>
        <v>2.2400403743806199</v>
      </c>
      <c r="S478" s="5">
        <f t="shared" si="45"/>
        <v>8.3453156542484835E-2</v>
      </c>
      <c r="T478" s="5">
        <f t="shared" si="43"/>
        <v>54.946506469076901</v>
      </c>
      <c r="U478" s="5">
        <f t="shared" si="46"/>
        <v>0.14280143145531285</v>
      </c>
      <c r="V478" s="5">
        <f t="shared" si="44"/>
        <v>54.80370503762159</v>
      </c>
    </row>
    <row r="479" spans="2:22">
      <c r="B479" s="63" t="s">
        <v>1421</v>
      </c>
      <c r="C479" t="s">
        <v>1262</v>
      </c>
      <c r="D479" s="9" t="s">
        <v>30</v>
      </c>
      <c r="H479" t="s">
        <v>479</v>
      </c>
      <c r="I479" t="s">
        <v>1166</v>
      </c>
      <c r="J479" t="s">
        <v>1235</v>
      </c>
      <c r="K479" t="s">
        <v>539</v>
      </c>
      <c r="L479" s="23">
        <v>45340</v>
      </c>
      <c r="M479" s="23">
        <v>45346</v>
      </c>
      <c r="N479" t="s">
        <v>28</v>
      </c>
      <c r="O479">
        <v>78.09</v>
      </c>
      <c r="P479">
        <v>74.95</v>
      </c>
      <c r="Q479" s="5">
        <f>+$P479/$P489</f>
        <v>7.4754442378737202E-3</v>
      </c>
      <c r="R479" s="5">
        <f t="shared" si="47"/>
        <v>2.9315702123245582</v>
      </c>
      <c r="S479" s="5">
        <f t="shared" si="45"/>
        <v>0.10921624031533504</v>
      </c>
      <c r="T479" s="5">
        <f t="shared" si="43"/>
        <v>71.90921354736011</v>
      </c>
      <c r="U479" s="5">
        <f t="shared" si="46"/>
        <v>0.18688610594684302</v>
      </c>
      <c r="V479" s="5">
        <f t="shared" si="44"/>
        <v>71.72232744141327</v>
      </c>
    </row>
    <row r="480" spans="2:22">
      <c r="B480" s="63" t="s">
        <v>1421</v>
      </c>
      <c r="C480" t="s">
        <v>1262</v>
      </c>
      <c r="D480" s="9" t="s">
        <v>30</v>
      </c>
      <c r="H480" t="s">
        <v>1111</v>
      </c>
      <c r="I480" t="s">
        <v>1167</v>
      </c>
      <c r="J480" t="s">
        <v>1236</v>
      </c>
      <c r="K480" t="s">
        <v>1259</v>
      </c>
      <c r="L480" s="23">
        <v>45345</v>
      </c>
      <c r="M480" s="23">
        <v>45346</v>
      </c>
      <c r="N480" t="s">
        <v>28</v>
      </c>
      <c r="O480">
        <v>11.21</v>
      </c>
      <c r="P480">
        <v>10.75</v>
      </c>
      <c r="Q480" s="5">
        <f>+$P480/$P489</f>
        <v>1.0721951375202467E-3</v>
      </c>
      <c r="R480" s="5">
        <f t="shared" si="47"/>
        <v>0.42047204512993996</v>
      </c>
      <c r="S480" s="5">
        <f t="shared" si="45"/>
        <v>1.5664770959170803E-2</v>
      </c>
      <c r="T480" s="5">
        <f t="shared" si="43"/>
        <v>10.313863183910888</v>
      </c>
      <c r="U480" s="5">
        <f t="shared" si="46"/>
        <v>2.6804878438006167E-2</v>
      </c>
      <c r="V480" s="5">
        <f t="shared" si="44"/>
        <v>10.287058305472881</v>
      </c>
    </row>
    <row r="481" spans="2:22">
      <c r="B481" s="63" t="s">
        <v>1421</v>
      </c>
      <c r="C481" t="s">
        <v>1262</v>
      </c>
      <c r="D481" s="9" t="s">
        <v>30</v>
      </c>
      <c r="H481" t="s">
        <v>89</v>
      </c>
      <c r="I481" t="s">
        <v>102</v>
      </c>
      <c r="J481" t="s">
        <v>1237</v>
      </c>
      <c r="K481" t="s">
        <v>58</v>
      </c>
      <c r="L481" s="23">
        <v>45348</v>
      </c>
      <c r="M481" s="23">
        <v>45350</v>
      </c>
      <c r="N481" t="s">
        <v>26</v>
      </c>
      <c r="O481">
        <v>60</v>
      </c>
      <c r="P481">
        <v>59.66</v>
      </c>
      <c r="Q481" s="5">
        <f>+$P481/$P489</f>
        <v>5.9504336655309686E-3</v>
      </c>
      <c r="R481" s="5">
        <f t="shared" si="47"/>
        <v>2.3335220662746248</v>
      </c>
      <c r="S481" s="5">
        <f t="shared" si="45"/>
        <v>8.6935835853407445E-2</v>
      </c>
      <c r="T481" s="5">
        <f t="shared" si="43"/>
        <v>57.239542097871961</v>
      </c>
      <c r="U481" s="5">
        <f t="shared" si="46"/>
        <v>0.14876084163827422</v>
      </c>
      <c r="V481" s="5">
        <f t="shared" si="44"/>
        <v>57.09078125623369</v>
      </c>
    </row>
    <row r="482" spans="2:22">
      <c r="B482" s="63" t="s">
        <v>1421</v>
      </c>
      <c r="C482" t="s">
        <v>1262</v>
      </c>
      <c r="D482" s="9" t="s">
        <v>30</v>
      </c>
      <c r="H482" t="s">
        <v>1112</v>
      </c>
      <c r="I482" t="s">
        <v>77</v>
      </c>
      <c r="J482" t="s">
        <v>1238</v>
      </c>
      <c r="K482" t="s">
        <v>555</v>
      </c>
      <c r="L482" s="23">
        <v>45347</v>
      </c>
      <c r="M482" s="23">
        <v>45351</v>
      </c>
      <c r="N482" t="s">
        <v>28</v>
      </c>
      <c r="O482">
        <v>73.28</v>
      </c>
      <c r="P482">
        <v>70.33</v>
      </c>
      <c r="Q482" s="5">
        <f>+$P482/$P489</f>
        <v>7.0146496764464132E-3</v>
      </c>
      <c r="R482" s="5">
        <f t="shared" si="47"/>
        <v>2.7508650171152254</v>
      </c>
      <c r="S482" s="5">
        <f t="shared" si="45"/>
        <v>0.10248403177288209</v>
      </c>
      <c r="T482" s="5">
        <f t="shared" si="43"/>
        <v>67.476650951111878</v>
      </c>
      <c r="U482" s="5">
        <f t="shared" si="46"/>
        <v>0.17536624191116032</v>
      </c>
      <c r="V482" s="5">
        <f t="shared" si="44"/>
        <v>67.301284709200715</v>
      </c>
    </row>
    <row r="483" spans="2:22">
      <c r="B483" s="63" t="s">
        <v>1421</v>
      </c>
      <c r="C483" t="s">
        <v>1262</v>
      </c>
      <c r="D483" s="9" t="s">
        <v>30</v>
      </c>
      <c r="H483" t="s">
        <v>1112</v>
      </c>
      <c r="I483" t="s">
        <v>1168</v>
      </c>
      <c r="J483" t="s">
        <v>1239</v>
      </c>
      <c r="K483" t="s">
        <v>555</v>
      </c>
      <c r="L483" s="23">
        <v>45347</v>
      </c>
      <c r="M483" s="23">
        <v>45351</v>
      </c>
      <c r="N483" t="s">
        <v>28</v>
      </c>
      <c r="O483">
        <v>73.28</v>
      </c>
      <c r="P483">
        <v>70.33</v>
      </c>
      <c r="Q483" s="5">
        <f>+$P483/$P489</f>
        <v>7.0146496764464132E-3</v>
      </c>
      <c r="R483" s="5">
        <f>392.16*Q483</f>
        <v>2.7508650171152254</v>
      </c>
      <c r="S483" s="5">
        <f t="shared" si="45"/>
        <v>0.10248403177288209</v>
      </c>
      <c r="T483" s="5">
        <f t="shared" si="43"/>
        <v>67.476650951111878</v>
      </c>
      <c r="U483" s="5">
        <f t="shared" si="46"/>
        <v>0.17536624191116032</v>
      </c>
      <c r="V483" s="5">
        <f t="shared" si="44"/>
        <v>67.301284709200715</v>
      </c>
    </row>
    <row r="484" spans="2:22">
      <c r="B484" s="63" t="s">
        <v>1421</v>
      </c>
      <c r="C484" t="s">
        <v>1262</v>
      </c>
      <c r="D484" s="9" t="s">
        <v>30</v>
      </c>
      <c r="H484" t="s">
        <v>34</v>
      </c>
      <c r="I484" t="s">
        <v>1169</v>
      </c>
      <c r="J484" t="s">
        <v>1240</v>
      </c>
      <c r="K484" t="s">
        <v>52</v>
      </c>
      <c r="L484" s="23">
        <v>45350</v>
      </c>
      <c r="M484" s="23">
        <v>45351</v>
      </c>
      <c r="N484" t="s">
        <v>28</v>
      </c>
      <c r="O484">
        <v>18.399999999999999</v>
      </c>
      <c r="P484">
        <v>17.66</v>
      </c>
      <c r="Q484" s="5">
        <f>+$P484/$P489</f>
        <v>1.7613921980100052E-3</v>
      </c>
      <c r="R484" s="5">
        <f t="shared" si="47"/>
        <v>0.69074756437160367</v>
      </c>
      <c r="S484" s="5">
        <f t="shared" si="45"/>
        <v>2.5733940012926174E-2</v>
      </c>
      <c r="T484" s="5">
        <f t="shared" si="43"/>
        <v>16.943518495615471</v>
      </c>
      <c r="U484" s="5">
        <f t="shared" si="46"/>
        <v>4.4034804950250132E-2</v>
      </c>
      <c r="V484" s="5">
        <f t="shared" si="44"/>
        <v>16.899483690665221</v>
      </c>
    </row>
    <row r="485" spans="2:22">
      <c r="B485" s="63" t="s">
        <v>1421</v>
      </c>
      <c r="C485" t="s">
        <v>1262</v>
      </c>
      <c r="D485" s="9" t="s">
        <v>30</v>
      </c>
      <c r="H485" t="s">
        <v>34</v>
      </c>
      <c r="I485" t="s">
        <v>1170</v>
      </c>
      <c r="J485" t="s">
        <v>1241</v>
      </c>
      <c r="K485" t="s">
        <v>52</v>
      </c>
      <c r="L485" s="23">
        <v>45350</v>
      </c>
      <c r="M485" s="23">
        <v>45351</v>
      </c>
      <c r="N485" t="s">
        <v>28</v>
      </c>
      <c r="O485">
        <v>18.399999999999999</v>
      </c>
      <c r="P485">
        <v>17.66</v>
      </c>
      <c r="Q485" s="5">
        <f>+$P485/$P489</f>
        <v>1.7613921980100052E-3</v>
      </c>
      <c r="R485" s="5">
        <f t="shared" si="47"/>
        <v>0.69074756437160367</v>
      </c>
      <c r="S485" s="5">
        <f t="shared" si="45"/>
        <v>2.5733940012926174E-2</v>
      </c>
      <c r="T485" s="5">
        <f t="shared" si="43"/>
        <v>16.943518495615471</v>
      </c>
      <c r="U485" s="5">
        <f t="shared" si="46"/>
        <v>4.4034804950250132E-2</v>
      </c>
      <c r="V485" s="5">
        <f t="shared" si="44"/>
        <v>16.899483690665221</v>
      </c>
    </row>
    <row r="486" spans="2:22">
      <c r="B486" s="63" t="s">
        <v>1421</v>
      </c>
      <c r="C486" t="s">
        <v>1262</v>
      </c>
      <c r="D486" s="9" t="s">
        <v>30</v>
      </c>
      <c r="H486" t="s">
        <v>1113</v>
      </c>
      <c r="I486" t="s">
        <v>1171</v>
      </c>
      <c r="J486" t="s">
        <v>1242</v>
      </c>
      <c r="K486" t="s">
        <v>531</v>
      </c>
      <c r="L486" s="23">
        <v>45349</v>
      </c>
      <c r="M486" s="23">
        <v>45352</v>
      </c>
      <c r="N486" t="s">
        <v>791</v>
      </c>
      <c r="O486">
        <v>999.39</v>
      </c>
      <c r="P486">
        <v>53.96</v>
      </c>
      <c r="Q486" s="5">
        <f>+$P486/$P489</f>
        <v>5.3819208949388384E-3</v>
      </c>
      <c r="R486" s="5">
        <f t="shared" si="47"/>
        <v>2.1105740981592152</v>
      </c>
      <c r="S486" s="5">
        <f t="shared" si="45"/>
        <v>7.862986427505643E-2</v>
      </c>
      <c r="T486" s="5">
        <f t="shared" si="43"/>
        <v>51.770796037565731</v>
      </c>
      <c r="U486" s="5">
        <f t="shared" si="46"/>
        <v>0.13454802237347097</v>
      </c>
      <c r="V486" s="5">
        <f t="shared" si="44"/>
        <v>51.636248015192258</v>
      </c>
    </row>
    <row r="487" spans="2:22" ht="15" thickBot="1">
      <c r="B487" s="63" t="s">
        <v>1421</v>
      </c>
      <c r="C487" t="s">
        <v>1262</v>
      </c>
      <c r="D487" s="9" t="s">
        <v>30</v>
      </c>
      <c r="H487" t="s">
        <v>1114</v>
      </c>
      <c r="I487" t="s">
        <v>102</v>
      </c>
      <c r="J487" t="s">
        <v>1243</v>
      </c>
      <c r="K487" t="s">
        <v>53</v>
      </c>
      <c r="L487" s="23">
        <v>45350</v>
      </c>
      <c r="M487" s="23">
        <v>45352</v>
      </c>
      <c r="N487" t="s">
        <v>29</v>
      </c>
      <c r="O487">
        <v>116.46</v>
      </c>
      <c r="P487" s="24">
        <v>135.9</v>
      </c>
      <c r="Q487" s="5">
        <f>+$P487/$P489</f>
        <v>1.3554541319907118E-2</v>
      </c>
      <c r="R487" s="5">
        <f t="shared" si="47"/>
        <v>5.3155489240147755</v>
      </c>
      <c r="S487" s="5">
        <f t="shared" si="45"/>
        <v>0.19803184868384299</v>
      </c>
      <c r="T487" s="25">
        <f t="shared" si="43"/>
        <v>130.38641922730139</v>
      </c>
      <c r="U487" s="5">
        <f t="shared" si="46"/>
        <v>0.33886353299767796</v>
      </c>
      <c r="V487" s="25">
        <f t="shared" si="44"/>
        <v>130.0475556943037</v>
      </c>
    </row>
    <row r="489" spans="2:22">
      <c r="P489" s="12">
        <f>SUM(P409:P488)</f>
        <v>10026.160000000003</v>
      </c>
      <c r="T489" s="12">
        <f>SUM(T409:T488)</f>
        <v>9619.39</v>
      </c>
      <c r="V489" s="12">
        <f>SUM(V409:V488)</f>
        <v>9594.3900000000067</v>
      </c>
    </row>
    <row r="492" spans="2:22">
      <c r="M492" s="77" t="s">
        <v>1261</v>
      </c>
      <c r="P492" s="12">
        <f>+P489-SUM(S409:S487)</f>
        <v>10011.550000000003</v>
      </c>
    </row>
    <row r="494" spans="2:22">
      <c r="B494" s="63" t="s">
        <v>1422</v>
      </c>
      <c r="C494" s="8" t="s">
        <v>1264</v>
      </c>
      <c r="D494" s="4" t="s">
        <v>31</v>
      </c>
      <c r="G494" s="19">
        <v>16670065</v>
      </c>
      <c r="H494" s="19" t="s">
        <v>1265</v>
      </c>
      <c r="I494" s="19" t="s">
        <v>1275</v>
      </c>
      <c r="J494" s="19">
        <v>2253026</v>
      </c>
      <c r="K494" s="19" t="s">
        <v>1326</v>
      </c>
      <c r="L494" s="19" t="s">
        <v>1355</v>
      </c>
      <c r="M494" s="19" t="s">
        <v>1356</v>
      </c>
      <c r="N494" s="19" t="s">
        <v>1417</v>
      </c>
      <c r="O494" s="19">
        <v>106.08</v>
      </c>
      <c r="P494" s="19">
        <v>106.08</v>
      </c>
      <c r="Q494" s="5">
        <f>+$P494/$P558</f>
        <v>2.2516030573237596E-2</v>
      </c>
      <c r="R494" s="5">
        <f>52.2*Q494</f>
        <v>1.1753367959230026</v>
      </c>
      <c r="S494" s="5">
        <f>72*Q494</f>
        <v>1.6211542012731068</v>
      </c>
      <c r="T494" s="5">
        <f t="shared" ref="T494:T555" si="48">+P494-R494-S494</f>
        <v>103.2835090028039</v>
      </c>
      <c r="U494" s="5">
        <f t="shared" ref="U494:U555" si="49">25*Q494</f>
        <v>0.56290076433093994</v>
      </c>
      <c r="V494" s="5">
        <f t="shared" ref="V494:V555" si="50">+T494-U494</f>
        <v>102.72060823847296</v>
      </c>
    </row>
    <row r="495" spans="2:22">
      <c r="B495" s="63" t="s">
        <v>1422</v>
      </c>
      <c r="C495" s="8" t="s">
        <v>1264</v>
      </c>
      <c r="D495" s="4" t="s">
        <v>31</v>
      </c>
      <c r="G495" s="19">
        <v>16670065</v>
      </c>
      <c r="H495" s="19" t="s">
        <v>1266</v>
      </c>
      <c r="I495" s="19" t="s">
        <v>1276</v>
      </c>
      <c r="J495" s="19">
        <v>264546383</v>
      </c>
      <c r="K495" s="19" t="s">
        <v>1327</v>
      </c>
      <c r="L495" s="19" t="s">
        <v>1357</v>
      </c>
      <c r="M495" s="19" t="s">
        <v>1358</v>
      </c>
      <c r="N495" s="19" t="s">
        <v>1417</v>
      </c>
      <c r="O495" s="19">
        <v>411.6</v>
      </c>
      <c r="P495" s="19">
        <v>411.6</v>
      </c>
      <c r="Q495" s="5">
        <f>+$P495/$P558</f>
        <v>8.7364236273987497E-2</v>
      </c>
      <c r="R495" s="5">
        <f t="shared" ref="R495:R555" si="51">52.2*Q495</f>
        <v>4.5604131335021476</v>
      </c>
      <c r="S495" s="5">
        <f t="shared" ref="S495:S555" si="52">72*Q495</f>
        <v>6.2902250117270997</v>
      </c>
      <c r="T495" s="5">
        <f t="shared" si="48"/>
        <v>400.74936185477077</v>
      </c>
      <c r="U495" s="5">
        <f t="shared" si="49"/>
        <v>2.1841059068496875</v>
      </c>
      <c r="V495" s="5">
        <f t="shared" si="50"/>
        <v>398.56525594792106</v>
      </c>
    </row>
    <row r="496" spans="2:22">
      <c r="B496" s="63" t="s">
        <v>1422</v>
      </c>
      <c r="C496" s="8" t="s">
        <v>1264</v>
      </c>
      <c r="D496" s="4" t="s">
        <v>31</v>
      </c>
      <c r="G496" s="19"/>
      <c r="H496" s="19"/>
      <c r="I496" s="19" t="s">
        <v>1277</v>
      </c>
      <c r="J496" s="19"/>
      <c r="K496" s="19"/>
      <c r="L496" s="19"/>
      <c r="M496" s="19"/>
      <c r="N496" s="78"/>
      <c r="O496" s="19"/>
      <c r="P496" s="79"/>
      <c r="Q496" s="5"/>
      <c r="R496" s="5">
        <f t="shared" si="51"/>
        <v>0</v>
      </c>
      <c r="S496" s="5">
        <f t="shared" si="52"/>
        <v>0</v>
      </c>
      <c r="T496" s="5">
        <f t="shared" si="48"/>
        <v>0</v>
      </c>
      <c r="U496" s="5">
        <f t="shared" si="49"/>
        <v>0</v>
      </c>
      <c r="V496" s="5">
        <f t="shared" si="50"/>
        <v>0</v>
      </c>
    </row>
    <row r="497" spans="2:22">
      <c r="B497" s="63" t="s">
        <v>1422</v>
      </c>
      <c r="C497" s="8" t="s">
        <v>1264</v>
      </c>
      <c r="D497" s="4" t="s">
        <v>31</v>
      </c>
      <c r="G497" s="19">
        <v>16676570</v>
      </c>
      <c r="H497" s="19" t="s">
        <v>1267</v>
      </c>
      <c r="I497" s="19" t="s">
        <v>1278</v>
      </c>
      <c r="J497" s="19">
        <v>192786175</v>
      </c>
      <c r="K497" s="19" t="s">
        <v>1328</v>
      </c>
      <c r="L497" s="19" t="s">
        <v>1359</v>
      </c>
      <c r="M497" s="19" t="s">
        <v>1360</v>
      </c>
      <c r="N497" s="19" t="s">
        <v>1417</v>
      </c>
      <c r="O497" s="19">
        <v>24.3</v>
      </c>
      <c r="P497" s="19">
        <v>24.3</v>
      </c>
      <c r="Q497" s="5">
        <f>+$P497/$P558</f>
        <v>5.1578011211319153E-3</v>
      </c>
      <c r="R497" s="5">
        <f t="shared" si="51"/>
        <v>0.26923721852308602</v>
      </c>
      <c r="S497" s="5">
        <f t="shared" si="52"/>
        <v>0.37136168072149789</v>
      </c>
      <c r="T497" s="5">
        <f t="shared" si="48"/>
        <v>23.659401100755417</v>
      </c>
      <c r="U497" s="5">
        <f t="shared" si="49"/>
        <v>0.12894502802829788</v>
      </c>
      <c r="V497" s="5">
        <f t="shared" si="50"/>
        <v>23.530456072727119</v>
      </c>
    </row>
    <row r="498" spans="2:22">
      <c r="B498" s="63" t="s">
        <v>1422</v>
      </c>
      <c r="C498" s="8" t="s">
        <v>1264</v>
      </c>
      <c r="D498" s="4" t="s">
        <v>31</v>
      </c>
      <c r="G498" s="19">
        <v>16676570</v>
      </c>
      <c r="H498" s="19" t="s">
        <v>1267</v>
      </c>
      <c r="I498" s="19" t="s">
        <v>1279</v>
      </c>
      <c r="J498" s="19">
        <v>613351901</v>
      </c>
      <c r="K498" s="19" t="s">
        <v>1329</v>
      </c>
      <c r="L498" s="19" t="s">
        <v>1357</v>
      </c>
      <c r="M498" s="19" t="s">
        <v>1359</v>
      </c>
      <c r="N498" s="19" t="s">
        <v>1417</v>
      </c>
      <c r="O498" s="19">
        <v>62.1</v>
      </c>
      <c r="P498" s="19">
        <v>62.1</v>
      </c>
      <c r="Q498" s="5">
        <f>+$P498/$P558</f>
        <v>1.318104730955934E-2</v>
      </c>
      <c r="R498" s="5">
        <f t="shared" si="51"/>
        <v>0.68805066955899752</v>
      </c>
      <c r="S498" s="5">
        <f t="shared" si="52"/>
        <v>0.94903540628827243</v>
      </c>
      <c r="T498" s="5">
        <f t="shared" si="48"/>
        <v>60.46291392415273</v>
      </c>
      <c r="U498" s="5">
        <f t="shared" si="49"/>
        <v>0.32952618273898349</v>
      </c>
      <c r="V498" s="5">
        <f t="shared" si="50"/>
        <v>60.133387741413749</v>
      </c>
    </row>
    <row r="499" spans="2:22">
      <c r="B499" s="63" t="s">
        <v>1422</v>
      </c>
      <c r="C499" s="8" t="s">
        <v>1264</v>
      </c>
      <c r="D499" s="4" t="s">
        <v>31</v>
      </c>
      <c r="G499" s="19">
        <v>16676570</v>
      </c>
      <c r="H499" s="19" t="s">
        <v>1267</v>
      </c>
      <c r="I499" s="19" t="s">
        <v>1280</v>
      </c>
      <c r="J499" s="19">
        <v>618792302</v>
      </c>
      <c r="K499" s="19" t="s">
        <v>1330</v>
      </c>
      <c r="L499" s="19" t="s">
        <v>1361</v>
      </c>
      <c r="M499" s="19" t="s">
        <v>1359</v>
      </c>
      <c r="N499" s="19" t="s">
        <v>1418</v>
      </c>
      <c r="O499" s="19">
        <v>90.63</v>
      </c>
      <c r="P499" s="19">
        <v>100.99</v>
      </c>
      <c r="Q499" s="5">
        <f>+$P499/$P558</f>
        <v>2.14356516552721E-2</v>
      </c>
      <c r="R499" s="5">
        <f t="shared" si="51"/>
        <v>1.1189410164052036</v>
      </c>
      <c r="S499" s="5">
        <f t="shared" si="52"/>
        <v>1.5433669191795913</v>
      </c>
      <c r="T499" s="5">
        <f t="shared" si="48"/>
        <v>98.327692064415203</v>
      </c>
      <c r="U499" s="5">
        <f t="shared" si="49"/>
        <v>0.53589129138180247</v>
      </c>
      <c r="V499" s="5">
        <f t="shared" si="50"/>
        <v>97.791800773033401</v>
      </c>
    </row>
    <row r="500" spans="2:22">
      <c r="B500" s="63" t="s">
        <v>1422</v>
      </c>
      <c r="C500" s="8" t="s">
        <v>1264</v>
      </c>
      <c r="D500" s="4" t="s">
        <v>31</v>
      </c>
      <c r="G500" s="19">
        <v>16676570</v>
      </c>
      <c r="H500" s="19" t="s">
        <v>1267</v>
      </c>
      <c r="I500" s="19" t="s">
        <v>1281</v>
      </c>
      <c r="J500" s="19">
        <v>642677303</v>
      </c>
      <c r="K500" s="19" t="s">
        <v>1330</v>
      </c>
      <c r="L500" s="19" t="s">
        <v>1359</v>
      </c>
      <c r="M500" s="19" t="s">
        <v>1358</v>
      </c>
      <c r="N500" s="19" t="s">
        <v>1418</v>
      </c>
      <c r="O500" s="19">
        <v>86.2</v>
      </c>
      <c r="P500" s="19">
        <v>96.05</v>
      </c>
      <c r="Q500" s="5">
        <f>+$P500/$P558</f>
        <v>2.0387111015832116E-2</v>
      </c>
      <c r="R500" s="5">
        <f t="shared" si="51"/>
        <v>1.0642071950264365</v>
      </c>
      <c r="S500" s="5">
        <f t="shared" si="52"/>
        <v>1.4678719931399125</v>
      </c>
      <c r="T500" s="5">
        <f t="shared" si="48"/>
        <v>93.517920811833648</v>
      </c>
      <c r="U500" s="5">
        <f t="shared" si="49"/>
        <v>0.50967777539580295</v>
      </c>
      <c r="V500" s="5">
        <f t="shared" si="50"/>
        <v>93.008243036437847</v>
      </c>
    </row>
    <row r="501" spans="2:22">
      <c r="B501" s="63" t="s">
        <v>1422</v>
      </c>
      <c r="C501" s="8" t="s">
        <v>1264</v>
      </c>
      <c r="D501" s="4" t="s">
        <v>31</v>
      </c>
      <c r="G501" s="19">
        <v>16676570</v>
      </c>
      <c r="H501" s="19" t="s">
        <v>1268</v>
      </c>
      <c r="I501" s="19" t="s">
        <v>1282</v>
      </c>
      <c r="J501" s="19">
        <v>3455088524</v>
      </c>
      <c r="K501" s="19" t="s">
        <v>1331</v>
      </c>
      <c r="L501" s="19" t="s">
        <v>1362</v>
      </c>
      <c r="M501" s="19" t="s">
        <v>1363</v>
      </c>
      <c r="N501" s="19" t="s">
        <v>1419</v>
      </c>
      <c r="O501" s="19">
        <v>270259.20000000001</v>
      </c>
      <c r="P501" s="19">
        <v>331.89</v>
      </c>
      <c r="Q501" s="5">
        <f>+$P501/$P558</f>
        <v>7.0445375065533791E-2</v>
      </c>
      <c r="R501" s="5">
        <f t="shared" si="51"/>
        <v>3.6772485784208642</v>
      </c>
      <c r="S501" s="5">
        <f t="shared" si="52"/>
        <v>5.0720670047184333</v>
      </c>
      <c r="T501" s="5">
        <f t="shared" si="48"/>
        <v>323.14068441686072</v>
      </c>
      <c r="U501" s="5">
        <f t="shared" si="49"/>
        <v>1.7611343766383447</v>
      </c>
      <c r="V501" s="5">
        <f t="shared" si="50"/>
        <v>321.3795500402224</v>
      </c>
    </row>
    <row r="502" spans="2:22">
      <c r="B502" s="63" t="s">
        <v>1422</v>
      </c>
      <c r="C502" s="8" t="s">
        <v>1264</v>
      </c>
      <c r="D502" s="4" t="s">
        <v>31</v>
      </c>
      <c r="G502" s="19">
        <v>16676570</v>
      </c>
      <c r="H502" s="19" t="s">
        <v>1268</v>
      </c>
      <c r="I502" s="19" t="s">
        <v>1282</v>
      </c>
      <c r="J502" s="19">
        <v>3455421050</v>
      </c>
      <c r="K502" s="19" t="s">
        <v>1331</v>
      </c>
      <c r="L502" s="19" t="s">
        <v>1362</v>
      </c>
      <c r="M502" s="19" t="s">
        <v>1363</v>
      </c>
      <c r="N502" s="19" t="s">
        <v>1419</v>
      </c>
      <c r="O502" s="19">
        <v>232999.2</v>
      </c>
      <c r="P502" s="19">
        <v>286.13</v>
      </c>
      <c r="Q502" s="5">
        <f>+$P502/$P558</f>
        <v>6.0732577563352874E-2</v>
      </c>
      <c r="R502" s="5">
        <f t="shared" si="51"/>
        <v>3.17024054880702</v>
      </c>
      <c r="S502" s="5">
        <f t="shared" si="52"/>
        <v>4.3727455845614074</v>
      </c>
      <c r="T502" s="5">
        <f t="shared" si="48"/>
        <v>278.58701386663154</v>
      </c>
      <c r="U502" s="5">
        <f t="shared" si="49"/>
        <v>1.5183144390838219</v>
      </c>
      <c r="V502" s="5">
        <f t="shared" si="50"/>
        <v>277.0686994275477</v>
      </c>
    </row>
    <row r="503" spans="2:22">
      <c r="B503" s="63" t="s">
        <v>1422</v>
      </c>
      <c r="C503" s="8" t="s">
        <v>1264</v>
      </c>
      <c r="D503" s="4" t="s">
        <v>31</v>
      </c>
      <c r="G503" s="19">
        <v>16676570</v>
      </c>
      <c r="H503" s="19" t="s">
        <v>1268</v>
      </c>
      <c r="I503" s="19" t="s">
        <v>1283</v>
      </c>
      <c r="J503" s="19">
        <v>3442856179</v>
      </c>
      <c r="K503" s="19" t="s">
        <v>1332</v>
      </c>
      <c r="L503" s="19" t="s">
        <v>1364</v>
      </c>
      <c r="M503" s="19" t="s">
        <v>1365</v>
      </c>
      <c r="N503" s="19" t="s">
        <v>1420</v>
      </c>
      <c r="O503" s="19">
        <v>318</v>
      </c>
      <c r="P503" s="19">
        <v>404.62</v>
      </c>
      <c r="Q503" s="5">
        <f>+$P503/$P558</f>
        <v>8.5882695046600635E-2</v>
      </c>
      <c r="R503" s="5">
        <f t="shared" si="51"/>
        <v>4.4830766814325536</v>
      </c>
      <c r="S503" s="5">
        <f t="shared" si="52"/>
        <v>6.1835540433552456</v>
      </c>
      <c r="T503" s="5">
        <f t="shared" si="48"/>
        <v>393.9533692752122</v>
      </c>
      <c r="U503" s="5">
        <f t="shared" si="49"/>
        <v>2.1470673761650159</v>
      </c>
      <c r="V503" s="5">
        <f t="shared" si="50"/>
        <v>391.80630189904718</v>
      </c>
    </row>
    <row r="504" spans="2:22">
      <c r="B504" s="63" t="s">
        <v>1422</v>
      </c>
      <c r="C504" s="8" t="s">
        <v>1264</v>
      </c>
      <c r="D504" s="4" t="s">
        <v>31</v>
      </c>
      <c r="G504" s="19"/>
      <c r="H504" s="19"/>
      <c r="I504" s="19" t="s">
        <v>1277</v>
      </c>
      <c r="J504" s="19"/>
      <c r="K504" s="19"/>
      <c r="L504" s="19"/>
      <c r="M504" s="19"/>
      <c r="N504" s="78"/>
      <c r="O504" s="19"/>
      <c r="P504" s="79"/>
      <c r="Q504" s="5"/>
      <c r="R504" s="5">
        <f t="shared" si="51"/>
        <v>0</v>
      </c>
      <c r="S504" s="5">
        <f t="shared" si="52"/>
        <v>0</v>
      </c>
      <c r="T504" s="5">
        <f t="shared" si="48"/>
        <v>0</v>
      </c>
      <c r="U504" s="5">
        <f t="shared" si="49"/>
        <v>0</v>
      </c>
      <c r="V504" s="5">
        <f t="shared" si="50"/>
        <v>0</v>
      </c>
    </row>
    <row r="505" spans="2:22">
      <c r="B505" s="63" t="s">
        <v>1422</v>
      </c>
      <c r="C505" s="8" t="s">
        <v>1264</v>
      </c>
      <c r="D505" s="4" t="s">
        <v>31</v>
      </c>
      <c r="G505" s="19">
        <v>16682779</v>
      </c>
      <c r="H505" s="19" t="s">
        <v>1269</v>
      </c>
      <c r="I505" s="19" t="s">
        <v>1284</v>
      </c>
      <c r="J505" s="19">
        <v>1355307102</v>
      </c>
      <c r="K505" s="19" t="s">
        <v>1331</v>
      </c>
      <c r="L505" s="19" t="s">
        <v>1366</v>
      </c>
      <c r="M505" s="19" t="s">
        <v>1367</v>
      </c>
      <c r="N505" s="78"/>
      <c r="O505" s="19"/>
      <c r="P505" s="19">
        <v>0</v>
      </c>
      <c r="Q505" s="5"/>
      <c r="R505" s="5">
        <f t="shared" si="51"/>
        <v>0</v>
      </c>
      <c r="S505" s="5">
        <f t="shared" si="52"/>
        <v>0</v>
      </c>
      <c r="T505" s="5">
        <f t="shared" si="48"/>
        <v>0</v>
      </c>
      <c r="U505" s="5">
        <f t="shared" si="49"/>
        <v>0</v>
      </c>
      <c r="V505" s="5">
        <f t="shared" si="50"/>
        <v>0</v>
      </c>
    </row>
    <row r="506" spans="2:22">
      <c r="B506" s="63" t="s">
        <v>1422</v>
      </c>
      <c r="C506" s="8" t="s">
        <v>1264</v>
      </c>
      <c r="D506" s="4" t="s">
        <v>31</v>
      </c>
      <c r="G506" s="19">
        <v>16682779</v>
      </c>
      <c r="H506" s="19" t="s">
        <v>1268</v>
      </c>
      <c r="I506" s="19" t="s">
        <v>1285</v>
      </c>
      <c r="J506" s="19">
        <v>97800824</v>
      </c>
      <c r="K506" s="19" t="s">
        <v>1333</v>
      </c>
      <c r="L506" s="19" t="s">
        <v>1368</v>
      </c>
      <c r="M506" s="19" t="s">
        <v>1369</v>
      </c>
      <c r="N506" s="19" t="s">
        <v>1417</v>
      </c>
      <c r="O506" s="19">
        <v>77.8</v>
      </c>
      <c r="P506" s="19">
        <v>77.8</v>
      </c>
      <c r="Q506" s="5">
        <f>+$P506/$P558</f>
        <v>1.6513453795228929E-2</v>
      </c>
      <c r="R506" s="5">
        <f t="shared" si="51"/>
        <v>0.86200228811095014</v>
      </c>
      <c r="S506" s="5">
        <f t="shared" si="52"/>
        <v>1.1889686732564828</v>
      </c>
      <c r="T506" s="5">
        <f t="shared" si="48"/>
        <v>75.749029038632571</v>
      </c>
      <c r="U506" s="5">
        <f t="shared" si="49"/>
        <v>0.41283634488072324</v>
      </c>
      <c r="V506" s="5">
        <f t="shared" si="50"/>
        <v>75.336192693751855</v>
      </c>
    </row>
    <row r="507" spans="2:22">
      <c r="B507" s="63" t="s">
        <v>1422</v>
      </c>
      <c r="C507" s="8" t="s">
        <v>1264</v>
      </c>
      <c r="D507" s="4" t="s">
        <v>31</v>
      </c>
      <c r="G507" s="19"/>
      <c r="H507" s="19"/>
      <c r="I507" s="19" t="s">
        <v>1277</v>
      </c>
      <c r="J507" s="19"/>
      <c r="K507" s="19"/>
      <c r="L507" s="19"/>
      <c r="M507" s="19"/>
      <c r="N507" s="78"/>
      <c r="O507" s="19"/>
      <c r="P507" s="79"/>
      <c r="Q507" s="5"/>
      <c r="R507" s="5">
        <f t="shared" si="51"/>
        <v>0</v>
      </c>
      <c r="S507" s="5">
        <f t="shared" si="52"/>
        <v>0</v>
      </c>
      <c r="T507" s="5">
        <f t="shared" si="48"/>
        <v>0</v>
      </c>
      <c r="U507" s="5">
        <f t="shared" si="49"/>
        <v>0</v>
      </c>
      <c r="V507" s="5">
        <f t="shared" si="50"/>
        <v>0</v>
      </c>
    </row>
    <row r="508" spans="2:22">
      <c r="B508" s="63" t="s">
        <v>1422</v>
      </c>
      <c r="C508" s="8" t="s">
        <v>1264</v>
      </c>
      <c r="D508" s="4" t="s">
        <v>31</v>
      </c>
      <c r="G508" s="19">
        <v>16694280</v>
      </c>
      <c r="H508" s="19" t="s">
        <v>1270</v>
      </c>
      <c r="I508" s="19" t="s">
        <v>1286</v>
      </c>
      <c r="J508" s="19">
        <v>19631493</v>
      </c>
      <c r="K508" s="19" t="s">
        <v>1334</v>
      </c>
      <c r="L508" s="19" t="s">
        <v>1370</v>
      </c>
      <c r="M508" s="19" t="s">
        <v>1371</v>
      </c>
      <c r="N508" s="19" t="s">
        <v>1417</v>
      </c>
      <c r="O508" s="19"/>
      <c r="P508" s="19">
        <v>0</v>
      </c>
      <c r="Q508" s="5"/>
      <c r="R508" s="5">
        <f t="shared" si="51"/>
        <v>0</v>
      </c>
      <c r="S508" s="5">
        <f t="shared" si="52"/>
        <v>0</v>
      </c>
      <c r="T508" s="5">
        <f t="shared" si="48"/>
        <v>0</v>
      </c>
      <c r="U508" s="5">
        <f t="shared" si="49"/>
        <v>0</v>
      </c>
      <c r="V508" s="5">
        <f t="shared" si="50"/>
        <v>0</v>
      </c>
    </row>
    <row r="509" spans="2:22">
      <c r="B509" s="63" t="s">
        <v>1422</v>
      </c>
      <c r="C509" s="8" t="s">
        <v>1264</v>
      </c>
      <c r="D509" s="4" t="s">
        <v>31</v>
      </c>
      <c r="G509" s="19">
        <v>16694280</v>
      </c>
      <c r="H509" s="19" t="s">
        <v>1270</v>
      </c>
      <c r="I509" s="19" t="s">
        <v>1286</v>
      </c>
      <c r="J509" s="19">
        <v>19631492</v>
      </c>
      <c r="K509" s="19" t="s">
        <v>1334</v>
      </c>
      <c r="L509" s="19" t="s">
        <v>1362</v>
      </c>
      <c r="M509" s="19" t="s">
        <v>1363</v>
      </c>
      <c r="N509" s="19" t="s">
        <v>1417</v>
      </c>
      <c r="O509" s="19"/>
      <c r="P509" s="19">
        <v>0</v>
      </c>
      <c r="Q509" s="5"/>
      <c r="R509" s="5">
        <f t="shared" si="51"/>
        <v>0</v>
      </c>
      <c r="S509" s="5">
        <f t="shared" si="52"/>
        <v>0</v>
      </c>
      <c r="T509" s="5">
        <f t="shared" si="48"/>
        <v>0</v>
      </c>
      <c r="U509" s="5">
        <f t="shared" si="49"/>
        <v>0</v>
      </c>
      <c r="V509" s="5">
        <f t="shared" si="50"/>
        <v>0</v>
      </c>
    </row>
    <row r="510" spans="2:22">
      <c r="B510" s="63" t="s">
        <v>1422</v>
      </c>
      <c r="C510" s="8" t="s">
        <v>1264</v>
      </c>
      <c r="D510" s="4" t="s">
        <v>31</v>
      </c>
      <c r="G510" s="19">
        <v>16694280</v>
      </c>
      <c r="H510" s="19" t="s">
        <v>1270</v>
      </c>
      <c r="I510" s="19" t="s">
        <v>1287</v>
      </c>
      <c r="J510" s="19">
        <v>19616748</v>
      </c>
      <c r="K510" s="19" t="s">
        <v>1334</v>
      </c>
      <c r="L510" s="19" t="s">
        <v>1372</v>
      </c>
      <c r="M510" s="19" t="s">
        <v>1373</v>
      </c>
      <c r="N510" s="19" t="s">
        <v>1417</v>
      </c>
      <c r="O510" s="19"/>
      <c r="P510" s="19">
        <v>0</v>
      </c>
      <c r="Q510" s="5"/>
      <c r="R510" s="5">
        <f t="shared" si="51"/>
        <v>0</v>
      </c>
      <c r="S510" s="5">
        <f t="shared" si="52"/>
        <v>0</v>
      </c>
      <c r="T510" s="5">
        <f t="shared" si="48"/>
        <v>0</v>
      </c>
      <c r="U510" s="5">
        <f t="shared" si="49"/>
        <v>0</v>
      </c>
      <c r="V510" s="5">
        <f t="shared" si="50"/>
        <v>0</v>
      </c>
    </row>
    <row r="511" spans="2:22">
      <c r="B511" s="63" t="s">
        <v>1422</v>
      </c>
      <c r="C511" s="8" t="s">
        <v>1264</v>
      </c>
      <c r="D511" s="4" t="s">
        <v>31</v>
      </c>
      <c r="G511" s="19">
        <v>16694280</v>
      </c>
      <c r="H511" s="19" t="s">
        <v>1270</v>
      </c>
      <c r="I511" s="19" t="s">
        <v>1288</v>
      </c>
      <c r="J511" s="19">
        <v>19618796</v>
      </c>
      <c r="K511" s="19" t="s">
        <v>1334</v>
      </c>
      <c r="L511" s="19" t="s">
        <v>1374</v>
      </c>
      <c r="M511" s="19" t="s">
        <v>1373</v>
      </c>
      <c r="N511" s="19" t="s">
        <v>1417</v>
      </c>
      <c r="O511" s="19"/>
      <c r="P511" s="19">
        <v>0</v>
      </c>
      <c r="Q511" s="5"/>
      <c r="R511" s="5">
        <f t="shared" si="51"/>
        <v>0</v>
      </c>
      <c r="S511" s="5">
        <f t="shared" si="52"/>
        <v>0</v>
      </c>
      <c r="T511" s="5">
        <f t="shared" si="48"/>
        <v>0</v>
      </c>
      <c r="U511" s="5">
        <f t="shared" si="49"/>
        <v>0</v>
      </c>
      <c r="V511" s="5">
        <f t="shared" si="50"/>
        <v>0</v>
      </c>
    </row>
    <row r="512" spans="2:22">
      <c r="B512" s="63" t="s">
        <v>1422</v>
      </c>
      <c r="C512" s="8" t="s">
        <v>1264</v>
      </c>
      <c r="D512" s="4" t="s">
        <v>31</v>
      </c>
      <c r="G512" s="19">
        <v>16694280</v>
      </c>
      <c r="H512" s="19" t="s">
        <v>1270</v>
      </c>
      <c r="I512" s="19" t="s">
        <v>1289</v>
      </c>
      <c r="J512" s="19">
        <v>19622264</v>
      </c>
      <c r="K512" s="19" t="s">
        <v>1334</v>
      </c>
      <c r="L512" s="19" t="s">
        <v>1370</v>
      </c>
      <c r="M512" s="19" t="s">
        <v>1371</v>
      </c>
      <c r="N512" s="19" t="s">
        <v>1417</v>
      </c>
      <c r="O512" s="19"/>
      <c r="P512" s="19">
        <v>0</v>
      </c>
      <c r="Q512" s="5"/>
      <c r="R512" s="5">
        <f t="shared" si="51"/>
        <v>0</v>
      </c>
      <c r="S512" s="5">
        <f t="shared" si="52"/>
        <v>0</v>
      </c>
      <c r="T512" s="5">
        <f t="shared" si="48"/>
        <v>0</v>
      </c>
      <c r="U512" s="5">
        <f t="shared" si="49"/>
        <v>0</v>
      </c>
      <c r="V512" s="5">
        <f t="shared" si="50"/>
        <v>0</v>
      </c>
    </row>
    <row r="513" spans="2:22">
      <c r="B513" s="63" t="s">
        <v>1422</v>
      </c>
      <c r="C513" s="8" t="s">
        <v>1264</v>
      </c>
      <c r="D513" s="4" t="s">
        <v>31</v>
      </c>
      <c r="G513" s="19">
        <v>16694280</v>
      </c>
      <c r="H513" s="19" t="s">
        <v>1270</v>
      </c>
      <c r="I513" s="19" t="s">
        <v>1289</v>
      </c>
      <c r="J513" s="19">
        <v>19622265</v>
      </c>
      <c r="K513" s="19" t="s">
        <v>1334</v>
      </c>
      <c r="L513" s="19" t="s">
        <v>1362</v>
      </c>
      <c r="M513" s="19" t="s">
        <v>1363</v>
      </c>
      <c r="N513" s="19" t="s">
        <v>1417</v>
      </c>
      <c r="O513" s="19"/>
      <c r="P513" s="19">
        <v>0</v>
      </c>
      <c r="Q513" s="5"/>
      <c r="R513" s="5">
        <f t="shared" si="51"/>
        <v>0</v>
      </c>
      <c r="S513" s="5">
        <f t="shared" si="52"/>
        <v>0</v>
      </c>
      <c r="T513" s="5">
        <f t="shared" si="48"/>
        <v>0</v>
      </c>
      <c r="U513" s="5">
        <f t="shared" si="49"/>
        <v>0</v>
      </c>
      <c r="V513" s="5">
        <f t="shared" si="50"/>
        <v>0</v>
      </c>
    </row>
    <row r="514" spans="2:22">
      <c r="B514" s="63" t="s">
        <v>1422</v>
      </c>
      <c r="C514" s="8" t="s">
        <v>1264</v>
      </c>
      <c r="D514" s="4" t="s">
        <v>31</v>
      </c>
      <c r="G514" s="19">
        <v>16694280</v>
      </c>
      <c r="H514" s="19" t="s">
        <v>1270</v>
      </c>
      <c r="I514" s="19" t="s">
        <v>1290</v>
      </c>
      <c r="J514" s="19">
        <v>19636846</v>
      </c>
      <c r="K514" s="19" t="s">
        <v>1334</v>
      </c>
      <c r="L514" s="19" t="s">
        <v>1375</v>
      </c>
      <c r="M514" s="19" t="s">
        <v>1376</v>
      </c>
      <c r="N514" s="19" t="s">
        <v>1417</v>
      </c>
      <c r="O514" s="19">
        <v>165</v>
      </c>
      <c r="P514" s="19">
        <v>165</v>
      </c>
      <c r="Q514" s="5">
        <f>+$P514/$P558</f>
        <v>3.5022106378056216E-2</v>
      </c>
      <c r="R514" s="5">
        <f t="shared" si="51"/>
        <v>1.8281539529345345</v>
      </c>
      <c r="S514" s="5">
        <f t="shared" si="52"/>
        <v>2.5215916592200474</v>
      </c>
      <c r="T514" s="5">
        <f t="shared" si="48"/>
        <v>160.65025438784542</v>
      </c>
      <c r="U514" s="5">
        <f t="shared" si="49"/>
        <v>0.87555265945140537</v>
      </c>
      <c r="V514" s="5">
        <f t="shared" si="50"/>
        <v>159.77470172839401</v>
      </c>
    </row>
    <row r="515" spans="2:22">
      <c r="B515" s="63" t="s">
        <v>1422</v>
      </c>
      <c r="C515" s="8" t="s">
        <v>1264</v>
      </c>
      <c r="D515" s="4" t="s">
        <v>31</v>
      </c>
      <c r="G515" s="19">
        <v>16694280</v>
      </c>
      <c r="H515" s="19" t="s">
        <v>1270</v>
      </c>
      <c r="I515" s="19" t="s">
        <v>1291</v>
      </c>
      <c r="J515" s="19">
        <v>19616780</v>
      </c>
      <c r="K515" s="19" t="s">
        <v>1334</v>
      </c>
      <c r="L515" s="19" t="s">
        <v>1372</v>
      </c>
      <c r="M515" s="19" t="s">
        <v>1373</v>
      </c>
      <c r="N515" s="19" t="s">
        <v>1417</v>
      </c>
      <c r="O515" s="19">
        <v>321</v>
      </c>
      <c r="P515" s="19">
        <v>321</v>
      </c>
      <c r="Q515" s="5">
        <f>+$P515/$P558</f>
        <v>6.8133916044582091E-2</v>
      </c>
      <c r="R515" s="5">
        <f t="shared" si="51"/>
        <v>3.5565904175271852</v>
      </c>
      <c r="S515" s="5">
        <f t="shared" si="52"/>
        <v>4.9056419552099104</v>
      </c>
      <c r="T515" s="5">
        <f t="shared" si="48"/>
        <v>312.53776762726295</v>
      </c>
      <c r="U515" s="5">
        <f t="shared" si="49"/>
        <v>1.7033479011145523</v>
      </c>
      <c r="V515" s="5">
        <f t="shared" si="50"/>
        <v>310.83441972614838</v>
      </c>
    </row>
    <row r="516" spans="2:22">
      <c r="B516" s="63" t="s">
        <v>1422</v>
      </c>
      <c r="C516" s="8" t="s">
        <v>1264</v>
      </c>
      <c r="D516" s="4" t="s">
        <v>31</v>
      </c>
      <c r="G516" s="19">
        <v>16694280</v>
      </c>
      <c r="H516" s="19" t="s">
        <v>1270</v>
      </c>
      <c r="I516" s="19" t="s">
        <v>1292</v>
      </c>
      <c r="J516" s="19">
        <v>19630863</v>
      </c>
      <c r="K516" s="19" t="s">
        <v>1334</v>
      </c>
      <c r="L516" s="19" t="s">
        <v>1377</v>
      </c>
      <c r="M516" s="19" t="s">
        <v>1378</v>
      </c>
      <c r="N516" s="19" t="s">
        <v>1417</v>
      </c>
      <c r="O516" s="19"/>
      <c r="P516" s="19">
        <v>0</v>
      </c>
      <c r="Q516" s="5"/>
      <c r="R516" s="5">
        <f t="shared" si="51"/>
        <v>0</v>
      </c>
      <c r="S516" s="5">
        <f t="shared" si="52"/>
        <v>0</v>
      </c>
      <c r="T516" s="5">
        <f t="shared" si="48"/>
        <v>0</v>
      </c>
      <c r="U516" s="5">
        <f t="shared" si="49"/>
        <v>0</v>
      </c>
      <c r="V516" s="5">
        <f t="shared" si="50"/>
        <v>0</v>
      </c>
    </row>
    <row r="517" spans="2:22">
      <c r="B517" s="63" t="s">
        <v>1422</v>
      </c>
      <c r="C517" s="8" t="s">
        <v>1264</v>
      </c>
      <c r="D517" s="4" t="s">
        <v>31</v>
      </c>
      <c r="G517" s="19">
        <v>16694280</v>
      </c>
      <c r="H517" s="19" t="s">
        <v>1271</v>
      </c>
      <c r="I517" s="19" t="s">
        <v>1293</v>
      </c>
      <c r="J517" s="19" t="s">
        <v>1320</v>
      </c>
      <c r="K517" s="19" t="s">
        <v>1335</v>
      </c>
      <c r="L517" s="19" t="s">
        <v>1379</v>
      </c>
      <c r="M517" s="19" t="s">
        <v>1359</v>
      </c>
      <c r="N517" s="19" t="s">
        <v>1418</v>
      </c>
      <c r="O517" s="19">
        <v>296</v>
      </c>
      <c r="P517" s="19">
        <v>322.89999999999998</v>
      </c>
      <c r="Q517" s="5">
        <f>+$P517/$P558</f>
        <v>6.8537200905905149E-2</v>
      </c>
      <c r="R517" s="5">
        <f t="shared" si="51"/>
        <v>3.5776418872882489</v>
      </c>
      <c r="S517" s="5">
        <f t="shared" si="52"/>
        <v>4.9346784652251703</v>
      </c>
      <c r="T517" s="5">
        <f t="shared" si="48"/>
        <v>314.38767964748661</v>
      </c>
      <c r="U517" s="5">
        <f t="shared" si="49"/>
        <v>1.7134300226476287</v>
      </c>
      <c r="V517" s="5">
        <f t="shared" si="50"/>
        <v>312.67424962483898</v>
      </c>
    </row>
    <row r="518" spans="2:22">
      <c r="B518" s="63" t="s">
        <v>1422</v>
      </c>
      <c r="C518" s="8" t="s">
        <v>1264</v>
      </c>
      <c r="D518" s="4" t="s">
        <v>31</v>
      </c>
      <c r="G518" s="19">
        <v>16694280</v>
      </c>
      <c r="H518" s="19" t="s">
        <v>1268</v>
      </c>
      <c r="I518" s="19" t="s">
        <v>1294</v>
      </c>
      <c r="J518" s="19">
        <v>3463216127</v>
      </c>
      <c r="K518" s="19" t="s">
        <v>1332</v>
      </c>
      <c r="L518" s="19" t="s">
        <v>1380</v>
      </c>
      <c r="M518" s="19" t="s">
        <v>1381</v>
      </c>
      <c r="N518" s="19" t="s">
        <v>1420</v>
      </c>
      <c r="O518" s="19"/>
      <c r="P518" s="19">
        <v>0</v>
      </c>
      <c r="Q518" s="5"/>
      <c r="R518" s="5">
        <f t="shared" si="51"/>
        <v>0</v>
      </c>
      <c r="S518" s="5">
        <f t="shared" si="52"/>
        <v>0</v>
      </c>
      <c r="T518" s="5">
        <f t="shared" si="48"/>
        <v>0</v>
      </c>
      <c r="U518" s="5">
        <f t="shared" si="49"/>
        <v>0</v>
      </c>
      <c r="V518" s="5">
        <f t="shared" si="50"/>
        <v>0</v>
      </c>
    </row>
    <row r="519" spans="2:22">
      <c r="B519" s="63" t="s">
        <v>1422</v>
      </c>
      <c r="C519" s="8" t="s">
        <v>1264</v>
      </c>
      <c r="D519" s="4" t="s">
        <v>31</v>
      </c>
      <c r="G519" s="19">
        <v>16694280</v>
      </c>
      <c r="H519" s="19" t="s">
        <v>1268</v>
      </c>
      <c r="I519" s="19" t="s">
        <v>1294</v>
      </c>
      <c r="J519" s="19">
        <v>3465378627</v>
      </c>
      <c r="K519" s="19" t="s">
        <v>1332</v>
      </c>
      <c r="L519" s="19" t="s">
        <v>1380</v>
      </c>
      <c r="M519" s="19" t="s">
        <v>1381</v>
      </c>
      <c r="N519" s="19" t="s">
        <v>1420</v>
      </c>
      <c r="O519" s="19"/>
      <c r="P519" s="19">
        <v>0</v>
      </c>
      <c r="Q519" s="5"/>
      <c r="R519" s="5">
        <f t="shared" si="51"/>
        <v>0</v>
      </c>
      <c r="S519" s="5">
        <f t="shared" si="52"/>
        <v>0</v>
      </c>
      <c r="T519" s="5">
        <f t="shared" si="48"/>
        <v>0</v>
      </c>
      <c r="U519" s="5">
        <f t="shared" si="49"/>
        <v>0</v>
      </c>
      <c r="V519" s="5">
        <f t="shared" si="50"/>
        <v>0</v>
      </c>
    </row>
    <row r="520" spans="2:22">
      <c r="B520" s="63" t="s">
        <v>1422</v>
      </c>
      <c r="C520" s="8" t="s">
        <v>1264</v>
      </c>
      <c r="D520" s="4" t="s">
        <v>31</v>
      </c>
      <c r="G520" s="19"/>
      <c r="H520" s="19"/>
      <c r="I520" s="19" t="s">
        <v>1277</v>
      </c>
      <c r="J520" s="19"/>
      <c r="K520" s="19"/>
      <c r="L520" s="19"/>
      <c r="M520" s="19"/>
      <c r="N520" s="78"/>
      <c r="O520" s="19"/>
      <c r="P520" s="79"/>
      <c r="Q520" s="5"/>
      <c r="R520" s="5">
        <f t="shared" si="51"/>
        <v>0</v>
      </c>
      <c r="S520" s="5">
        <f t="shared" si="52"/>
        <v>0</v>
      </c>
      <c r="T520" s="5">
        <f t="shared" si="48"/>
        <v>0</v>
      </c>
      <c r="U520" s="5">
        <f t="shared" si="49"/>
        <v>0</v>
      </c>
      <c r="V520" s="5">
        <f t="shared" si="50"/>
        <v>0</v>
      </c>
    </row>
    <row r="521" spans="2:22">
      <c r="B521" s="63" t="s">
        <v>1422</v>
      </c>
      <c r="C521" s="8" t="s">
        <v>1264</v>
      </c>
      <c r="D521" s="4" t="s">
        <v>31</v>
      </c>
      <c r="G521" s="19">
        <v>16700243</v>
      </c>
      <c r="H521" s="19" t="s">
        <v>1272</v>
      </c>
      <c r="I521" s="19" t="s">
        <v>1295</v>
      </c>
      <c r="J521" s="19" t="s">
        <v>1321</v>
      </c>
      <c r="K521" s="19" t="s">
        <v>1332</v>
      </c>
      <c r="L521" s="19" t="s">
        <v>1382</v>
      </c>
      <c r="M521" s="19" t="s">
        <v>1383</v>
      </c>
      <c r="N521" s="78"/>
      <c r="O521" s="19"/>
      <c r="P521" s="19">
        <v>228.24</v>
      </c>
      <c r="Q521" s="5">
        <f>+$P521/$P558</f>
        <v>4.8445124604409397E-2</v>
      </c>
      <c r="R521" s="5">
        <f t="shared" si="51"/>
        <v>2.5288355043501705</v>
      </c>
      <c r="S521" s="5">
        <f t="shared" si="52"/>
        <v>3.4880489715174767</v>
      </c>
      <c r="T521" s="5">
        <f t="shared" si="48"/>
        <v>222.22311552413234</v>
      </c>
      <c r="U521" s="5">
        <f t="shared" si="49"/>
        <v>1.2111281151102349</v>
      </c>
      <c r="V521" s="5">
        <f t="shared" si="50"/>
        <v>221.01198740902211</v>
      </c>
    </row>
    <row r="522" spans="2:22">
      <c r="B522" s="63" t="s">
        <v>1422</v>
      </c>
      <c r="C522" s="8" t="s">
        <v>1264</v>
      </c>
      <c r="D522" s="4" t="s">
        <v>31</v>
      </c>
      <c r="G522" s="19">
        <v>16700243</v>
      </c>
      <c r="H522" s="19" t="s">
        <v>1273</v>
      </c>
      <c r="I522" s="19" t="s">
        <v>1296</v>
      </c>
      <c r="J522" s="19" t="s">
        <v>1322</v>
      </c>
      <c r="K522" s="19" t="s">
        <v>1336</v>
      </c>
      <c r="L522" s="19" t="s">
        <v>1384</v>
      </c>
      <c r="M522" s="19" t="s">
        <v>1366</v>
      </c>
      <c r="N522" s="78"/>
      <c r="O522" s="19"/>
      <c r="P522" s="19">
        <v>39.909999999999997</v>
      </c>
      <c r="Q522" s="5">
        <f>+$P522/$P558</f>
        <v>8.4711046396862017E-3</v>
      </c>
      <c r="R522" s="5">
        <f t="shared" si="51"/>
        <v>0.44219166219161976</v>
      </c>
      <c r="S522" s="5">
        <f t="shared" si="52"/>
        <v>0.60991953405740651</v>
      </c>
      <c r="T522" s="5">
        <f t="shared" si="48"/>
        <v>38.857888803750974</v>
      </c>
      <c r="U522" s="5">
        <f t="shared" si="49"/>
        <v>0.21177761599215505</v>
      </c>
      <c r="V522" s="5">
        <f t="shared" si="50"/>
        <v>38.646111187758819</v>
      </c>
    </row>
    <row r="523" spans="2:22">
      <c r="B523" s="63" t="s">
        <v>1422</v>
      </c>
      <c r="C523" s="8" t="s">
        <v>1264</v>
      </c>
      <c r="D523" s="4" t="s">
        <v>31</v>
      </c>
      <c r="G523" s="19">
        <v>16700243</v>
      </c>
      <c r="H523" s="19" t="s">
        <v>1268</v>
      </c>
      <c r="I523" s="19" t="s">
        <v>1297</v>
      </c>
      <c r="J523" s="19">
        <v>54228194</v>
      </c>
      <c r="K523" s="19" t="s">
        <v>1337</v>
      </c>
      <c r="L523" s="19" t="s">
        <v>1385</v>
      </c>
      <c r="M523" s="19" t="s">
        <v>1386</v>
      </c>
      <c r="N523" s="78"/>
      <c r="O523" s="19"/>
      <c r="P523" s="19">
        <v>5.18</v>
      </c>
      <c r="Q523" s="5">
        <f>+$P523/$P558</f>
        <v>1.0994818850807949E-3</v>
      </c>
      <c r="R523" s="5">
        <f t="shared" si="51"/>
        <v>5.73929544012175E-2</v>
      </c>
      <c r="S523" s="5">
        <f t="shared" si="52"/>
        <v>7.9162695725817231E-2</v>
      </c>
      <c r="T523" s="5">
        <f t="shared" si="48"/>
        <v>5.0434443498729644</v>
      </c>
      <c r="U523" s="5">
        <f t="shared" si="49"/>
        <v>2.7487047127019874E-2</v>
      </c>
      <c r="V523" s="5">
        <f t="shared" si="50"/>
        <v>5.015957302745945</v>
      </c>
    </row>
    <row r="524" spans="2:22">
      <c r="B524" s="63" t="s">
        <v>1422</v>
      </c>
      <c r="C524" s="8" t="s">
        <v>1264</v>
      </c>
      <c r="D524" s="4" t="s">
        <v>31</v>
      </c>
      <c r="G524" s="19">
        <v>16700243</v>
      </c>
      <c r="H524" s="19" t="s">
        <v>1268</v>
      </c>
      <c r="I524" s="19" t="s">
        <v>1297</v>
      </c>
      <c r="J524" s="19">
        <v>54282373</v>
      </c>
      <c r="K524" s="19" t="s">
        <v>1338</v>
      </c>
      <c r="L524" s="19" t="s">
        <v>1386</v>
      </c>
      <c r="M524" s="19" t="s">
        <v>1387</v>
      </c>
      <c r="N524" s="78"/>
      <c r="O524" s="19"/>
      <c r="P524" s="19">
        <v>0</v>
      </c>
      <c r="Q524" s="5"/>
      <c r="R524" s="5">
        <f t="shared" si="51"/>
        <v>0</v>
      </c>
      <c r="S524" s="5">
        <f t="shared" si="52"/>
        <v>0</v>
      </c>
      <c r="T524" s="5">
        <f t="shared" si="48"/>
        <v>0</v>
      </c>
      <c r="U524" s="5">
        <f t="shared" si="49"/>
        <v>0</v>
      </c>
      <c r="V524" s="5">
        <f t="shared" si="50"/>
        <v>0</v>
      </c>
    </row>
    <row r="525" spans="2:22">
      <c r="B525" s="63" t="s">
        <v>1422</v>
      </c>
      <c r="C525" s="8" t="s">
        <v>1264</v>
      </c>
      <c r="D525" s="4" t="s">
        <v>31</v>
      </c>
      <c r="G525" s="19">
        <v>16700243</v>
      </c>
      <c r="H525" s="19" t="s">
        <v>1268</v>
      </c>
      <c r="I525" s="19" t="s">
        <v>1297</v>
      </c>
      <c r="J525" s="19">
        <v>54261536</v>
      </c>
      <c r="K525" s="19" t="s">
        <v>1339</v>
      </c>
      <c r="L525" s="19" t="s">
        <v>1387</v>
      </c>
      <c r="M525" s="19" t="s">
        <v>1388</v>
      </c>
      <c r="N525" s="78"/>
      <c r="O525" s="19"/>
      <c r="P525" s="19">
        <v>0</v>
      </c>
      <c r="Q525" s="5"/>
      <c r="R525" s="5">
        <f t="shared" si="51"/>
        <v>0</v>
      </c>
      <c r="S525" s="5">
        <f t="shared" si="52"/>
        <v>0</v>
      </c>
      <c r="T525" s="5">
        <f t="shared" si="48"/>
        <v>0</v>
      </c>
      <c r="U525" s="5">
        <f t="shared" si="49"/>
        <v>0</v>
      </c>
      <c r="V525" s="5">
        <f t="shared" si="50"/>
        <v>0</v>
      </c>
    </row>
    <row r="526" spans="2:22">
      <c r="B526" s="63" t="s">
        <v>1422</v>
      </c>
      <c r="C526" s="8" t="s">
        <v>1264</v>
      </c>
      <c r="D526" s="4" t="s">
        <v>31</v>
      </c>
      <c r="G526" s="19">
        <v>16700243</v>
      </c>
      <c r="H526" s="19" t="s">
        <v>1268</v>
      </c>
      <c r="I526" s="19" t="s">
        <v>1298</v>
      </c>
      <c r="J526" s="19">
        <v>91365245</v>
      </c>
      <c r="K526" s="19" t="s">
        <v>1340</v>
      </c>
      <c r="L526" s="19" t="s">
        <v>1389</v>
      </c>
      <c r="M526" s="19" t="s">
        <v>1387</v>
      </c>
      <c r="N526" s="78"/>
      <c r="O526" s="19"/>
      <c r="P526" s="19">
        <v>0</v>
      </c>
      <c r="Q526" s="5"/>
      <c r="R526" s="5">
        <f t="shared" si="51"/>
        <v>0</v>
      </c>
      <c r="S526" s="5">
        <f t="shared" si="52"/>
        <v>0</v>
      </c>
      <c r="T526" s="5">
        <f t="shared" si="48"/>
        <v>0</v>
      </c>
      <c r="U526" s="5">
        <f t="shared" si="49"/>
        <v>0</v>
      </c>
      <c r="V526" s="5">
        <f t="shared" si="50"/>
        <v>0</v>
      </c>
    </row>
    <row r="527" spans="2:22">
      <c r="B527" s="63" t="s">
        <v>1422</v>
      </c>
      <c r="C527" s="8" t="s">
        <v>1264</v>
      </c>
      <c r="D527" s="4" t="s">
        <v>31</v>
      </c>
      <c r="G527" s="19">
        <v>16700243</v>
      </c>
      <c r="H527" s="19" t="s">
        <v>1268</v>
      </c>
      <c r="I527" s="19" t="s">
        <v>1299</v>
      </c>
      <c r="J527" s="19">
        <v>52139458</v>
      </c>
      <c r="K527" s="19" t="s">
        <v>1340</v>
      </c>
      <c r="L527" s="19" t="s">
        <v>1389</v>
      </c>
      <c r="M527" s="19" t="s">
        <v>1387</v>
      </c>
      <c r="N527" s="78"/>
      <c r="O527" s="19"/>
      <c r="P527" s="19">
        <v>0</v>
      </c>
      <c r="Q527" s="5"/>
      <c r="R527" s="5">
        <f t="shared" si="51"/>
        <v>0</v>
      </c>
      <c r="S527" s="5">
        <f t="shared" si="52"/>
        <v>0</v>
      </c>
      <c r="T527" s="5">
        <f t="shared" si="48"/>
        <v>0</v>
      </c>
      <c r="U527" s="5">
        <f t="shared" si="49"/>
        <v>0</v>
      </c>
      <c r="V527" s="5">
        <f t="shared" si="50"/>
        <v>0</v>
      </c>
    </row>
    <row r="528" spans="2:22">
      <c r="B528" s="63" t="s">
        <v>1422</v>
      </c>
      <c r="C528" s="8" t="s">
        <v>1264</v>
      </c>
      <c r="D528" s="4" t="s">
        <v>31</v>
      </c>
      <c r="G528" s="19">
        <v>16700243</v>
      </c>
      <c r="H528" s="19" t="s">
        <v>1268</v>
      </c>
      <c r="I528" s="19" t="s">
        <v>1300</v>
      </c>
      <c r="J528" s="19">
        <v>3481678001</v>
      </c>
      <c r="K528" s="19" t="s">
        <v>1341</v>
      </c>
      <c r="L528" s="19" t="s">
        <v>1387</v>
      </c>
      <c r="M528" s="19" t="s">
        <v>1390</v>
      </c>
      <c r="N528" s="78"/>
      <c r="O528" s="19"/>
      <c r="P528" s="19">
        <v>16.62</v>
      </c>
      <c r="Q528" s="5">
        <f>+$P528/$P558</f>
        <v>3.5276812606260259E-3</v>
      </c>
      <c r="R528" s="5">
        <f t="shared" si="51"/>
        <v>0.18414496180467857</v>
      </c>
      <c r="S528" s="5">
        <f t="shared" si="52"/>
        <v>0.25399305076507389</v>
      </c>
      <c r="T528" s="5">
        <f t="shared" si="48"/>
        <v>16.181861987430246</v>
      </c>
      <c r="U528" s="5">
        <f t="shared" si="49"/>
        <v>8.8192031515650651E-2</v>
      </c>
      <c r="V528" s="5">
        <f t="shared" si="50"/>
        <v>16.093669955914596</v>
      </c>
    </row>
    <row r="529" spans="2:22">
      <c r="B529" s="63" t="s">
        <v>1422</v>
      </c>
      <c r="C529" s="8" t="s">
        <v>1264</v>
      </c>
      <c r="D529" s="4" t="s">
        <v>31</v>
      </c>
      <c r="G529" s="19"/>
      <c r="H529" s="19"/>
      <c r="I529" s="19" t="s">
        <v>1277</v>
      </c>
      <c r="J529" s="19"/>
      <c r="K529" s="19"/>
      <c r="L529" s="19"/>
      <c r="M529" s="19"/>
      <c r="N529" s="78"/>
      <c r="O529" s="19"/>
      <c r="P529" s="79"/>
      <c r="Q529" s="5"/>
      <c r="R529" s="5">
        <f t="shared" si="51"/>
        <v>0</v>
      </c>
      <c r="S529" s="5">
        <f t="shared" si="52"/>
        <v>0</v>
      </c>
      <c r="T529" s="5">
        <f t="shared" si="48"/>
        <v>0</v>
      </c>
      <c r="U529" s="5">
        <f t="shared" si="49"/>
        <v>0</v>
      </c>
      <c r="V529" s="5">
        <f t="shared" si="50"/>
        <v>0</v>
      </c>
    </row>
    <row r="530" spans="2:22">
      <c r="B530" s="63" t="s">
        <v>1422</v>
      </c>
      <c r="C530" s="8" t="s">
        <v>1264</v>
      </c>
      <c r="D530" s="4" t="s">
        <v>31</v>
      </c>
      <c r="G530" s="19">
        <v>16706703</v>
      </c>
      <c r="H530" s="19" t="s">
        <v>1267</v>
      </c>
      <c r="I530" s="19" t="s">
        <v>1301</v>
      </c>
      <c r="J530" s="19">
        <v>628246478</v>
      </c>
      <c r="K530" s="19" t="s">
        <v>1342</v>
      </c>
      <c r="L530" s="19" t="s">
        <v>1391</v>
      </c>
      <c r="M530" s="19" t="s">
        <v>1392</v>
      </c>
      <c r="N530" s="78"/>
      <c r="O530" s="19"/>
      <c r="P530" s="19">
        <v>109.39</v>
      </c>
      <c r="Q530" s="5">
        <f>+$P530/$P558</f>
        <v>2.3218595252700418E-2</v>
      </c>
      <c r="R530" s="5">
        <f t="shared" si="51"/>
        <v>1.2120106721909618</v>
      </c>
      <c r="S530" s="5">
        <f t="shared" si="52"/>
        <v>1.6717388581944301</v>
      </c>
      <c r="T530" s="5">
        <f t="shared" si="48"/>
        <v>106.50625046961461</v>
      </c>
      <c r="U530" s="5">
        <f t="shared" si="49"/>
        <v>0.58046488131751039</v>
      </c>
      <c r="V530" s="5">
        <f t="shared" si="50"/>
        <v>105.9257855882971</v>
      </c>
    </row>
    <row r="531" spans="2:22">
      <c r="B531" s="63" t="s">
        <v>1422</v>
      </c>
      <c r="C531" s="8" t="s">
        <v>1264</v>
      </c>
      <c r="D531" s="4" t="s">
        <v>31</v>
      </c>
      <c r="G531" s="19">
        <v>16706703</v>
      </c>
      <c r="H531" s="19" t="s">
        <v>1267</v>
      </c>
      <c r="I531" s="19" t="s">
        <v>1302</v>
      </c>
      <c r="J531" s="19">
        <v>178246972</v>
      </c>
      <c r="K531" s="19" t="s">
        <v>1342</v>
      </c>
      <c r="L531" s="19" t="s">
        <v>1391</v>
      </c>
      <c r="M531" s="19" t="s">
        <v>1392</v>
      </c>
      <c r="N531" s="78"/>
      <c r="O531" s="19"/>
      <c r="P531" s="19">
        <v>109.39</v>
      </c>
      <c r="Q531" s="5">
        <f>+$P531/$P558</f>
        <v>2.3218595252700418E-2</v>
      </c>
      <c r="R531" s="5">
        <f t="shared" si="51"/>
        <v>1.2120106721909618</v>
      </c>
      <c r="S531" s="5">
        <f t="shared" si="52"/>
        <v>1.6717388581944301</v>
      </c>
      <c r="T531" s="5">
        <f t="shared" si="48"/>
        <v>106.50625046961461</v>
      </c>
      <c r="U531" s="5">
        <f t="shared" si="49"/>
        <v>0.58046488131751039</v>
      </c>
      <c r="V531" s="5">
        <f t="shared" si="50"/>
        <v>105.9257855882971</v>
      </c>
    </row>
    <row r="532" spans="2:22">
      <c r="B532" s="63" t="s">
        <v>1422</v>
      </c>
      <c r="C532" s="8" t="s">
        <v>1264</v>
      </c>
      <c r="D532" s="4" t="s">
        <v>31</v>
      </c>
      <c r="G532" s="19"/>
      <c r="H532" s="19"/>
      <c r="I532" s="19" t="s">
        <v>1277</v>
      </c>
      <c r="J532" s="19"/>
      <c r="K532" s="19"/>
      <c r="L532" s="19"/>
      <c r="M532" s="19"/>
      <c r="N532" s="78"/>
      <c r="O532" s="19"/>
      <c r="P532" s="79"/>
      <c r="Q532" s="5"/>
      <c r="R532" s="5">
        <f t="shared" si="51"/>
        <v>0</v>
      </c>
      <c r="S532" s="5">
        <f t="shared" si="52"/>
        <v>0</v>
      </c>
      <c r="T532" s="5">
        <f t="shared" si="48"/>
        <v>0</v>
      </c>
      <c r="U532" s="5">
        <f t="shared" si="49"/>
        <v>0</v>
      </c>
      <c r="V532" s="5">
        <f t="shared" si="50"/>
        <v>0</v>
      </c>
    </row>
    <row r="533" spans="2:22">
      <c r="B533" s="63" t="s">
        <v>1422</v>
      </c>
      <c r="C533" s="8" t="s">
        <v>1264</v>
      </c>
      <c r="D533" s="4" t="s">
        <v>31</v>
      </c>
      <c r="G533" s="19">
        <v>16712872</v>
      </c>
      <c r="H533" s="19" t="s">
        <v>1268</v>
      </c>
      <c r="I533" s="19" t="s">
        <v>1303</v>
      </c>
      <c r="J533" s="19">
        <v>3463015647</v>
      </c>
      <c r="K533" s="19" t="s">
        <v>1343</v>
      </c>
      <c r="L533" s="19" t="s">
        <v>1393</v>
      </c>
      <c r="M533" s="19" t="s">
        <v>1394</v>
      </c>
      <c r="N533" s="78"/>
      <c r="O533" s="19"/>
      <c r="P533" s="19">
        <v>27.08</v>
      </c>
      <c r="Q533" s="5">
        <f>+$P533/$P558</f>
        <v>5.7478705498046198E-3</v>
      </c>
      <c r="R533" s="5">
        <f t="shared" si="51"/>
        <v>0.30003884269980119</v>
      </c>
      <c r="S533" s="5">
        <f t="shared" si="52"/>
        <v>0.41384667958593263</v>
      </c>
      <c r="T533" s="5">
        <f t="shared" si="48"/>
        <v>26.366114477714262</v>
      </c>
      <c r="U533" s="5">
        <f t="shared" si="49"/>
        <v>0.1436967637451155</v>
      </c>
      <c r="V533" s="5">
        <f t="shared" si="50"/>
        <v>26.222417713969147</v>
      </c>
    </row>
    <row r="534" spans="2:22">
      <c r="B534" s="63" t="s">
        <v>1422</v>
      </c>
      <c r="C534" s="8" t="s">
        <v>1264</v>
      </c>
      <c r="D534" s="4" t="s">
        <v>31</v>
      </c>
      <c r="G534" s="19">
        <v>16712872</v>
      </c>
      <c r="H534" s="19" t="s">
        <v>1268</v>
      </c>
      <c r="I534" s="19" t="s">
        <v>1304</v>
      </c>
      <c r="J534" s="19">
        <v>3469534684</v>
      </c>
      <c r="K534" s="19" t="s">
        <v>1343</v>
      </c>
      <c r="L534" s="19" t="s">
        <v>1393</v>
      </c>
      <c r="M534" s="19" t="s">
        <v>1394</v>
      </c>
      <c r="N534" s="78"/>
      <c r="O534" s="19"/>
      <c r="P534" s="19">
        <v>43.08</v>
      </c>
      <c r="Q534" s="5">
        <f>+$P534/$P558</f>
        <v>9.1439535925252214E-3</v>
      </c>
      <c r="R534" s="5">
        <f t="shared" si="51"/>
        <v>0.47731437752981659</v>
      </c>
      <c r="S534" s="5">
        <f t="shared" si="52"/>
        <v>0.65836465866181593</v>
      </c>
      <c r="T534" s="5">
        <f t="shared" si="48"/>
        <v>41.944320963808366</v>
      </c>
      <c r="U534" s="5">
        <f t="shared" si="49"/>
        <v>0.22859883981313053</v>
      </c>
      <c r="V534" s="5">
        <f t="shared" si="50"/>
        <v>41.715722123995235</v>
      </c>
    </row>
    <row r="535" spans="2:22">
      <c r="B535" s="63" t="s">
        <v>1422</v>
      </c>
      <c r="C535" s="8" t="s">
        <v>1264</v>
      </c>
      <c r="D535" s="4" t="s">
        <v>31</v>
      </c>
      <c r="G535" s="19">
        <v>16712872</v>
      </c>
      <c r="H535" s="19" t="s">
        <v>1268</v>
      </c>
      <c r="I535" s="19" t="s">
        <v>1305</v>
      </c>
      <c r="J535" s="19">
        <v>82385231</v>
      </c>
      <c r="K535" s="19" t="s">
        <v>1344</v>
      </c>
      <c r="L535" s="19" t="s">
        <v>1395</v>
      </c>
      <c r="M535" s="19" t="s">
        <v>1396</v>
      </c>
      <c r="N535" s="78"/>
      <c r="O535" s="19"/>
      <c r="P535" s="19">
        <v>18.5</v>
      </c>
      <c r="Q535" s="5">
        <f>+$P535/$P558</f>
        <v>3.926721018145697E-3</v>
      </c>
      <c r="R535" s="5">
        <f t="shared" si="51"/>
        <v>0.20497483714720538</v>
      </c>
      <c r="S535" s="5">
        <f t="shared" si="52"/>
        <v>0.28272391330649016</v>
      </c>
      <c r="T535" s="5">
        <f t="shared" si="48"/>
        <v>18.012301249546304</v>
      </c>
      <c r="U535" s="5">
        <f t="shared" si="49"/>
        <v>9.8168025453642421E-2</v>
      </c>
      <c r="V535" s="5">
        <f t="shared" si="50"/>
        <v>17.914133224092662</v>
      </c>
    </row>
    <row r="536" spans="2:22">
      <c r="B536" s="63" t="s">
        <v>1422</v>
      </c>
      <c r="C536" s="8" t="s">
        <v>1264</v>
      </c>
      <c r="D536" s="4" t="s">
        <v>31</v>
      </c>
      <c r="G536" s="19"/>
      <c r="H536" s="19"/>
      <c r="I536" s="19" t="s">
        <v>1277</v>
      </c>
      <c r="J536" s="19"/>
      <c r="K536" s="19"/>
      <c r="L536" s="19"/>
      <c r="M536" s="19"/>
      <c r="N536" s="78"/>
      <c r="O536" s="19"/>
      <c r="P536" s="79"/>
      <c r="Q536" s="5"/>
      <c r="R536" s="5">
        <f t="shared" si="51"/>
        <v>0</v>
      </c>
      <c r="S536" s="5">
        <f t="shared" si="52"/>
        <v>0</v>
      </c>
      <c r="T536" s="5">
        <f t="shared" si="48"/>
        <v>0</v>
      </c>
      <c r="U536" s="5">
        <f t="shared" si="49"/>
        <v>0</v>
      </c>
      <c r="V536" s="5">
        <f t="shared" si="50"/>
        <v>0</v>
      </c>
    </row>
    <row r="537" spans="2:22">
      <c r="B537" s="63" t="s">
        <v>1422</v>
      </c>
      <c r="C537" s="8" t="s">
        <v>1264</v>
      </c>
      <c r="D537" s="4" t="s">
        <v>31</v>
      </c>
      <c r="G537" s="19">
        <v>16719348</v>
      </c>
      <c r="H537" s="19" t="s">
        <v>1268</v>
      </c>
      <c r="I537" s="19" t="s">
        <v>1306</v>
      </c>
      <c r="J537" s="19">
        <v>94359303</v>
      </c>
      <c r="K537" s="19" t="s">
        <v>1345</v>
      </c>
      <c r="L537" s="19" t="s">
        <v>1397</v>
      </c>
      <c r="M537" s="19" t="s">
        <v>1398</v>
      </c>
      <c r="N537" s="78"/>
      <c r="O537" s="19"/>
      <c r="P537" s="19">
        <v>8.7799999999999994</v>
      </c>
      <c r="Q537" s="5">
        <f>+$P537/$P558</f>
        <v>1.8636005696929304E-3</v>
      </c>
      <c r="R537" s="5">
        <f t="shared" si="51"/>
        <v>9.7279949737970967E-2</v>
      </c>
      <c r="S537" s="5">
        <f t="shared" si="52"/>
        <v>0.134179241017891</v>
      </c>
      <c r="T537" s="5">
        <f t="shared" si="48"/>
        <v>8.5485408092441375</v>
      </c>
      <c r="U537" s="5">
        <f t="shared" si="49"/>
        <v>4.6590014242323258E-2</v>
      </c>
      <c r="V537" s="5">
        <f t="shared" si="50"/>
        <v>8.5019507950018145</v>
      </c>
    </row>
    <row r="538" spans="2:22">
      <c r="B538" s="63" t="s">
        <v>1422</v>
      </c>
      <c r="C538" s="8" t="s">
        <v>1264</v>
      </c>
      <c r="D538" s="4" t="s">
        <v>31</v>
      </c>
      <c r="G538" s="19">
        <v>16719348</v>
      </c>
      <c r="H538" s="19" t="s">
        <v>1268</v>
      </c>
      <c r="I538" s="19" t="s">
        <v>1307</v>
      </c>
      <c r="J538" s="19">
        <v>3476287788</v>
      </c>
      <c r="K538" s="19" t="s">
        <v>1346</v>
      </c>
      <c r="L538" s="19" t="s">
        <v>1399</v>
      </c>
      <c r="M538" s="19" t="s">
        <v>1400</v>
      </c>
      <c r="N538" s="78"/>
      <c r="O538" s="19"/>
      <c r="P538" s="19">
        <v>25.9</v>
      </c>
      <c r="Q538" s="5">
        <f>+$P538/$P558</f>
        <v>5.497409425403975E-3</v>
      </c>
      <c r="R538" s="5">
        <f t="shared" si="51"/>
        <v>0.2869647720060875</v>
      </c>
      <c r="S538" s="5">
        <f t="shared" si="52"/>
        <v>0.39581347862908622</v>
      </c>
      <c r="T538" s="5">
        <f t="shared" si="48"/>
        <v>25.217221749364825</v>
      </c>
      <c r="U538" s="5">
        <f t="shared" si="49"/>
        <v>0.13743523563509938</v>
      </c>
      <c r="V538" s="5">
        <f t="shared" si="50"/>
        <v>25.079786513729726</v>
      </c>
    </row>
    <row r="539" spans="2:22">
      <c r="B539" s="63" t="s">
        <v>1422</v>
      </c>
      <c r="C539" s="8" t="s">
        <v>1264</v>
      </c>
      <c r="D539" s="4" t="s">
        <v>31</v>
      </c>
      <c r="G539" s="19"/>
      <c r="H539" s="19"/>
      <c r="I539" s="19" t="s">
        <v>1277</v>
      </c>
      <c r="J539" s="19"/>
      <c r="K539" s="19"/>
      <c r="L539" s="19"/>
      <c r="M539" s="19"/>
      <c r="N539" s="78"/>
      <c r="O539" s="19"/>
      <c r="P539" s="79"/>
      <c r="Q539" s="5"/>
      <c r="R539" s="5">
        <f t="shared" si="51"/>
        <v>0</v>
      </c>
      <c r="S539" s="5">
        <f t="shared" si="52"/>
        <v>0</v>
      </c>
      <c r="T539" s="5">
        <f t="shared" si="48"/>
        <v>0</v>
      </c>
      <c r="U539" s="5">
        <f t="shared" si="49"/>
        <v>0</v>
      </c>
      <c r="V539" s="5">
        <f t="shared" si="50"/>
        <v>0</v>
      </c>
    </row>
    <row r="540" spans="2:22">
      <c r="B540" s="63" t="s">
        <v>1422</v>
      </c>
      <c r="C540" s="8" t="s">
        <v>1264</v>
      </c>
      <c r="D540" s="4" t="s">
        <v>31</v>
      </c>
      <c r="G540" s="19">
        <v>16725878</v>
      </c>
      <c r="H540" s="19" t="s">
        <v>1270</v>
      </c>
      <c r="I540" s="19" t="s">
        <v>1308</v>
      </c>
      <c r="J540" s="19">
        <v>31387552</v>
      </c>
      <c r="K540" s="19" t="s">
        <v>1347</v>
      </c>
      <c r="L540" s="19" t="s">
        <v>1401</v>
      </c>
      <c r="M540" s="19" t="s">
        <v>1402</v>
      </c>
      <c r="N540" s="78"/>
      <c r="O540" s="19"/>
      <c r="P540" s="19">
        <v>298</v>
      </c>
      <c r="Q540" s="5">
        <f>+$P540/$P558</f>
        <v>6.3252046670671219E-2</v>
      </c>
      <c r="R540" s="5">
        <f t="shared" si="51"/>
        <v>3.3017568362090377</v>
      </c>
      <c r="S540" s="5">
        <f t="shared" si="52"/>
        <v>4.5541473602883276</v>
      </c>
      <c r="T540" s="5">
        <f t="shared" si="48"/>
        <v>290.14409580350264</v>
      </c>
      <c r="U540" s="5">
        <f t="shared" si="49"/>
        <v>1.5813011667667805</v>
      </c>
      <c r="V540" s="5">
        <f t="shared" si="50"/>
        <v>288.56279463673587</v>
      </c>
    </row>
    <row r="541" spans="2:22">
      <c r="B541" s="63" t="s">
        <v>1422</v>
      </c>
      <c r="C541" s="8" t="s">
        <v>1264</v>
      </c>
      <c r="D541" s="4" t="s">
        <v>31</v>
      </c>
      <c r="G541" s="19">
        <v>16725878</v>
      </c>
      <c r="H541" s="19" t="s">
        <v>1268</v>
      </c>
      <c r="I541" s="19" t="s">
        <v>1309</v>
      </c>
      <c r="J541" s="19">
        <v>80354511</v>
      </c>
      <c r="K541" s="19" t="s">
        <v>1348</v>
      </c>
      <c r="L541" s="19" t="s">
        <v>1403</v>
      </c>
      <c r="M541" s="19" t="s">
        <v>1404</v>
      </c>
      <c r="N541" s="78"/>
      <c r="O541" s="19"/>
      <c r="P541" s="19">
        <v>237.8</v>
      </c>
      <c r="Q541" s="5">
        <f>+$P541/$P558</f>
        <v>5.0474284222434954E-2</v>
      </c>
      <c r="R541" s="5">
        <f t="shared" si="51"/>
        <v>2.6347576364111047</v>
      </c>
      <c r="S541" s="5">
        <f t="shared" si="52"/>
        <v>3.6341484640153165</v>
      </c>
      <c r="T541" s="5">
        <f t="shared" si="48"/>
        <v>231.53109389957359</v>
      </c>
      <c r="U541" s="5">
        <f t="shared" si="49"/>
        <v>1.2618571055608738</v>
      </c>
      <c r="V541" s="5">
        <f t="shared" si="50"/>
        <v>230.26923679401273</v>
      </c>
    </row>
    <row r="542" spans="2:22">
      <c r="B542" s="63" t="s">
        <v>1422</v>
      </c>
      <c r="C542" s="8" t="s">
        <v>1264</v>
      </c>
      <c r="D542" s="4" t="s">
        <v>31</v>
      </c>
      <c r="G542" s="19"/>
      <c r="H542" s="19"/>
      <c r="I542" s="19" t="s">
        <v>1277</v>
      </c>
      <c r="J542" s="19"/>
      <c r="K542" s="19"/>
      <c r="L542" s="19"/>
      <c r="M542" s="19"/>
      <c r="N542" s="78"/>
      <c r="O542" s="19"/>
      <c r="P542" s="79"/>
      <c r="Q542" s="5"/>
      <c r="R542" s="5">
        <f t="shared" si="51"/>
        <v>0</v>
      </c>
      <c r="S542" s="5">
        <f t="shared" si="52"/>
        <v>0</v>
      </c>
      <c r="T542" s="5">
        <f t="shared" si="48"/>
        <v>0</v>
      </c>
      <c r="U542" s="5">
        <f t="shared" si="49"/>
        <v>0</v>
      </c>
      <c r="V542" s="5">
        <f t="shared" si="50"/>
        <v>0</v>
      </c>
    </row>
    <row r="543" spans="2:22">
      <c r="B543" s="63" t="s">
        <v>1422</v>
      </c>
      <c r="C543" s="8" t="s">
        <v>1264</v>
      </c>
      <c r="D543" s="4" t="s">
        <v>31</v>
      </c>
      <c r="G543" s="19">
        <v>16732813</v>
      </c>
      <c r="H543" s="19" t="s">
        <v>1271</v>
      </c>
      <c r="I543" s="19" t="s">
        <v>1310</v>
      </c>
      <c r="J543" s="19" t="s">
        <v>1323</v>
      </c>
      <c r="K543" s="19" t="s">
        <v>1335</v>
      </c>
      <c r="L543" s="19" t="s">
        <v>1405</v>
      </c>
      <c r="M543" s="19" t="s">
        <v>1385</v>
      </c>
      <c r="N543" s="78"/>
      <c r="O543" s="19"/>
      <c r="P543" s="19">
        <v>99.67</v>
      </c>
      <c r="Q543" s="5">
        <f>+$P543/$P558</f>
        <v>2.1155474804247655E-2</v>
      </c>
      <c r="R543" s="5">
        <f t="shared" si="51"/>
        <v>1.1043157847817278</v>
      </c>
      <c r="S543" s="5">
        <f t="shared" si="52"/>
        <v>1.5231941859058311</v>
      </c>
      <c r="T543" s="5">
        <f t="shared" si="48"/>
        <v>97.042490029312432</v>
      </c>
      <c r="U543" s="5">
        <f t="shared" si="49"/>
        <v>0.5288868701061914</v>
      </c>
      <c r="V543" s="5">
        <f t="shared" si="50"/>
        <v>96.513603159206241</v>
      </c>
    </row>
    <row r="544" spans="2:22">
      <c r="B544" s="63" t="s">
        <v>1422</v>
      </c>
      <c r="C544" s="8" t="s">
        <v>1264</v>
      </c>
      <c r="D544" s="4" t="s">
        <v>31</v>
      </c>
      <c r="G544" s="19">
        <v>16732813</v>
      </c>
      <c r="H544" s="19" t="s">
        <v>1271</v>
      </c>
      <c r="I544" s="19" t="s">
        <v>1311</v>
      </c>
      <c r="J544" s="19" t="s">
        <v>1324</v>
      </c>
      <c r="K544" s="19" t="s">
        <v>1335</v>
      </c>
      <c r="L544" s="19" t="s">
        <v>1406</v>
      </c>
      <c r="M544" s="19" t="s">
        <v>1407</v>
      </c>
      <c r="N544" s="78"/>
      <c r="O544" s="19"/>
      <c r="P544" s="19">
        <v>143.46</v>
      </c>
      <c r="Q544" s="5">
        <f>+$P544/$P558</f>
        <v>3.0450129581793602E-2</v>
      </c>
      <c r="R544" s="5">
        <f t="shared" si="51"/>
        <v>1.589496764169626</v>
      </c>
      <c r="S544" s="5">
        <f t="shared" si="52"/>
        <v>2.1924093298891392</v>
      </c>
      <c r="T544" s="5">
        <f t="shared" si="48"/>
        <v>139.67809390594124</v>
      </c>
      <c r="U544" s="5">
        <f t="shared" si="49"/>
        <v>0.76125323954484003</v>
      </c>
      <c r="V544" s="5">
        <f t="shared" si="50"/>
        <v>138.91684066639641</v>
      </c>
    </row>
    <row r="545" spans="2:22">
      <c r="B545" s="63" t="s">
        <v>1422</v>
      </c>
      <c r="C545" s="8" t="s">
        <v>1264</v>
      </c>
      <c r="D545" s="4" t="s">
        <v>31</v>
      </c>
      <c r="G545" s="19">
        <v>16732813</v>
      </c>
      <c r="H545" s="19" t="s">
        <v>1271</v>
      </c>
      <c r="I545" s="19" t="s">
        <v>1312</v>
      </c>
      <c r="J545" s="19" t="s">
        <v>1325</v>
      </c>
      <c r="K545" s="19" t="s">
        <v>1335</v>
      </c>
      <c r="L545" s="19" t="s">
        <v>1406</v>
      </c>
      <c r="M545" s="19" t="s">
        <v>1407</v>
      </c>
      <c r="N545" s="78"/>
      <c r="O545" s="19"/>
      <c r="P545" s="19">
        <v>143.46</v>
      </c>
      <c r="Q545" s="5">
        <f>+$P545/$P558</f>
        <v>3.0450129581793602E-2</v>
      </c>
      <c r="R545" s="5">
        <f t="shared" si="51"/>
        <v>1.589496764169626</v>
      </c>
      <c r="S545" s="5">
        <f t="shared" si="52"/>
        <v>2.1924093298891392</v>
      </c>
      <c r="T545" s="5">
        <f t="shared" si="48"/>
        <v>139.67809390594124</v>
      </c>
      <c r="U545" s="5">
        <f t="shared" si="49"/>
        <v>0.76125323954484003</v>
      </c>
      <c r="V545" s="5">
        <f t="shared" si="50"/>
        <v>138.91684066639641</v>
      </c>
    </row>
    <row r="546" spans="2:22">
      <c r="B546" s="63" t="s">
        <v>1422</v>
      </c>
      <c r="C546" s="8" t="s">
        <v>1264</v>
      </c>
      <c r="D546" s="4" t="s">
        <v>31</v>
      </c>
      <c r="G546" s="19">
        <v>16732813</v>
      </c>
      <c r="H546" s="19" t="s">
        <v>1268</v>
      </c>
      <c r="I546" s="19" t="s">
        <v>1297</v>
      </c>
      <c r="J546" s="19">
        <v>52731415</v>
      </c>
      <c r="K546" s="19" t="s">
        <v>1349</v>
      </c>
      <c r="L546" s="19" t="s">
        <v>1408</v>
      </c>
      <c r="M546" s="19" t="s">
        <v>1409</v>
      </c>
      <c r="N546" s="78"/>
      <c r="O546" s="19"/>
      <c r="P546" s="19">
        <v>0</v>
      </c>
      <c r="Q546" s="5"/>
      <c r="R546" s="5">
        <f t="shared" si="51"/>
        <v>0</v>
      </c>
      <c r="S546" s="5">
        <f t="shared" si="52"/>
        <v>0</v>
      </c>
      <c r="T546" s="5">
        <f t="shared" si="48"/>
        <v>0</v>
      </c>
      <c r="U546" s="5">
        <f t="shared" si="49"/>
        <v>0</v>
      </c>
      <c r="V546" s="5">
        <f t="shared" si="50"/>
        <v>0</v>
      </c>
    </row>
    <row r="547" spans="2:22">
      <c r="B547" s="63" t="s">
        <v>1422</v>
      </c>
      <c r="C547" s="8" t="s">
        <v>1264</v>
      </c>
      <c r="D547" s="4" t="s">
        <v>31</v>
      </c>
      <c r="G547" s="19">
        <v>16732813</v>
      </c>
      <c r="H547" s="19" t="s">
        <v>1268</v>
      </c>
      <c r="I547" s="19" t="s">
        <v>1313</v>
      </c>
      <c r="J547" s="19">
        <v>3487015222</v>
      </c>
      <c r="K547" s="19" t="s">
        <v>1350</v>
      </c>
      <c r="L547" s="19" t="s">
        <v>1410</v>
      </c>
      <c r="M547" s="19" t="s">
        <v>1408</v>
      </c>
      <c r="N547" s="78"/>
      <c r="O547" s="19"/>
      <c r="P547" s="19">
        <v>14.73</v>
      </c>
      <c r="Q547" s="5">
        <f>+$P547/$P558</f>
        <v>3.1265189512046545E-3</v>
      </c>
      <c r="R547" s="5">
        <f t="shared" si="51"/>
        <v>0.16320428925288297</v>
      </c>
      <c r="S547" s="5">
        <f t="shared" si="52"/>
        <v>0.22510936448673513</v>
      </c>
      <c r="T547" s="5">
        <f t="shared" si="48"/>
        <v>14.341686346260381</v>
      </c>
      <c r="U547" s="5">
        <f t="shared" si="49"/>
        <v>7.8162973780116357E-2</v>
      </c>
      <c r="V547" s="5">
        <f t="shared" si="50"/>
        <v>14.263523372480265</v>
      </c>
    </row>
    <row r="548" spans="2:22">
      <c r="B548" s="63" t="s">
        <v>1422</v>
      </c>
      <c r="C548" s="8" t="s">
        <v>1264</v>
      </c>
      <c r="D548" s="4" t="s">
        <v>31</v>
      </c>
      <c r="G548" s="19">
        <v>16732813</v>
      </c>
      <c r="H548" s="19" t="s">
        <v>1268</v>
      </c>
      <c r="I548" s="19" t="s">
        <v>1314</v>
      </c>
      <c r="J548" s="19">
        <v>3454982235</v>
      </c>
      <c r="K548" s="19" t="s">
        <v>1351</v>
      </c>
      <c r="L548" s="19" t="s">
        <v>1410</v>
      </c>
      <c r="M548" s="19" t="s">
        <v>1411</v>
      </c>
      <c r="N548" s="78"/>
      <c r="O548" s="19"/>
      <c r="P548" s="19">
        <v>170.38</v>
      </c>
      <c r="Q548" s="5">
        <f>+$P548/$P558</f>
        <v>3.6164039301171014E-2</v>
      </c>
      <c r="R548" s="5">
        <f t="shared" si="51"/>
        <v>1.8877628515211271</v>
      </c>
      <c r="S548" s="5">
        <f t="shared" si="52"/>
        <v>2.603810829684313</v>
      </c>
      <c r="T548" s="5">
        <f t="shared" si="48"/>
        <v>165.88842631879456</v>
      </c>
      <c r="U548" s="5">
        <f t="shared" si="49"/>
        <v>0.9041009825292754</v>
      </c>
      <c r="V548" s="5">
        <f t="shared" si="50"/>
        <v>164.98432533626527</v>
      </c>
    </row>
    <row r="549" spans="2:22">
      <c r="B549" s="63" t="s">
        <v>1422</v>
      </c>
      <c r="C549" s="8" t="s">
        <v>1264</v>
      </c>
      <c r="D549" s="4" t="s">
        <v>31</v>
      </c>
      <c r="G549" s="19"/>
      <c r="H549" s="19"/>
      <c r="I549" s="19" t="s">
        <v>1277</v>
      </c>
      <c r="J549" s="19"/>
      <c r="K549" s="19"/>
      <c r="L549" s="19"/>
      <c r="M549" s="19"/>
      <c r="N549" s="78"/>
      <c r="O549" s="19"/>
      <c r="P549" s="79"/>
      <c r="Q549" s="5"/>
      <c r="R549" s="5">
        <f t="shared" si="51"/>
        <v>0</v>
      </c>
      <c r="S549" s="5">
        <f t="shared" si="52"/>
        <v>0</v>
      </c>
      <c r="T549" s="5">
        <f t="shared" si="48"/>
        <v>0</v>
      </c>
      <c r="U549" s="5">
        <f t="shared" si="49"/>
        <v>0</v>
      </c>
      <c r="V549" s="5">
        <f t="shared" si="50"/>
        <v>0</v>
      </c>
    </row>
    <row r="550" spans="2:22">
      <c r="B550" s="63" t="s">
        <v>1422</v>
      </c>
      <c r="C550" s="8" t="s">
        <v>1264</v>
      </c>
      <c r="D550" s="4" t="s">
        <v>31</v>
      </c>
      <c r="G550" s="19">
        <v>16739502</v>
      </c>
      <c r="H550" s="19" t="s">
        <v>1270</v>
      </c>
      <c r="I550" s="19" t="s">
        <v>1315</v>
      </c>
      <c r="J550" s="19">
        <v>14873727</v>
      </c>
      <c r="K550" s="19" t="s">
        <v>1352</v>
      </c>
      <c r="L550" s="19" t="s">
        <v>1408</v>
      </c>
      <c r="M550" s="19" t="s">
        <v>1411</v>
      </c>
      <c r="N550" s="78"/>
      <c r="O550" s="19"/>
      <c r="P550" s="19">
        <v>189.42</v>
      </c>
      <c r="Q550" s="5">
        <f>+$P550/$P558</f>
        <v>4.0205378122008528E-2</v>
      </c>
      <c r="R550" s="5">
        <f t="shared" si="51"/>
        <v>2.0987207379688453</v>
      </c>
      <c r="S550" s="5">
        <f t="shared" si="52"/>
        <v>2.894787224784614</v>
      </c>
      <c r="T550" s="5">
        <f t="shared" si="48"/>
        <v>184.42649203724653</v>
      </c>
      <c r="U550" s="5">
        <f t="shared" si="49"/>
        <v>1.0051344530502133</v>
      </c>
      <c r="V550" s="5">
        <f t="shared" si="50"/>
        <v>183.42135758419633</v>
      </c>
    </row>
    <row r="551" spans="2:22">
      <c r="B551" s="63" t="s">
        <v>1422</v>
      </c>
      <c r="C551" s="8" t="s">
        <v>1264</v>
      </c>
      <c r="D551" s="4" t="s">
        <v>31</v>
      </c>
      <c r="G551" s="19">
        <v>16739502</v>
      </c>
      <c r="H551" s="19" t="s">
        <v>1268</v>
      </c>
      <c r="I551" s="19" t="s">
        <v>1316</v>
      </c>
      <c r="J551" s="19">
        <v>3484144248</v>
      </c>
      <c r="K551" s="19" t="s">
        <v>1353</v>
      </c>
      <c r="L551" s="19" t="s">
        <v>1412</v>
      </c>
      <c r="M551" s="19" t="s">
        <v>1413</v>
      </c>
      <c r="N551" s="78"/>
      <c r="O551" s="19"/>
      <c r="P551" s="19">
        <v>0</v>
      </c>
      <c r="Q551" s="5"/>
      <c r="R551" s="5">
        <f t="shared" si="51"/>
        <v>0</v>
      </c>
      <c r="S551" s="5">
        <f t="shared" si="52"/>
        <v>0</v>
      </c>
      <c r="T551" s="5">
        <f t="shared" si="48"/>
        <v>0</v>
      </c>
      <c r="U551" s="5">
        <f t="shared" si="49"/>
        <v>0</v>
      </c>
      <c r="V551" s="5">
        <f t="shared" si="50"/>
        <v>0</v>
      </c>
    </row>
    <row r="552" spans="2:22">
      <c r="B552" s="63" t="s">
        <v>1422</v>
      </c>
      <c r="C552" s="8" t="s">
        <v>1264</v>
      </c>
      <c r="D552" s="4" t="s">
        <v>31</v>
      </c>
      <c r="G552" s="19">
        <v>16739502</v>
      </c>
      <c r="H552" s="19" t="s">
        <v>1268</v>
      </c>
      <c r="I552" s="19" t="s">
        <v>1313</v>
      </c>
      <c r="J552" s="19">
        <v>3486728700</v>
      </c>
      <c r="K552" s="19" t="s">
        <v>1350</v>
      </c>
      <c r="L552" s="19" t="s">
        <v>1414</v>
      </c>
      <c r="M552" s="19" t="s">
        <v>1412</v>
      </c>
      <c r="N552" s="78"/>
      <c r="O552" s="19"/>
      <c r="P552" s="19">
        <v>14.56</v>
      </c>
      <c r="Q552" s="5">
        <f>+$P552/$P558</f>
        <v>3.0904355688757485E-3</v>
      </c>
      <c r="R552" s="5">
        <f t="shared" si="51"/>
        <v>0.16132073669531408</v>
      </c>
      <c r="S552" s="5">
        <f t="shared" si="52"/>
        <v>0.22251136095905388</v>
      </c>
      <c r="T552" s="5">
        <f t="shared" si="48"/>
        <v>14.176167902345632</v>
      </c>
      <c r="U552" s="5">
        <f t="shared" si="49"/>
        <v>7.7260889221893711E-2</v>
      </c>
      <c r="V552" s="5">
        <f t="shared" si="50"/>
        <v>14.098907013123739</v>
      </c>
    </row>
    <row r="553" spans="2:22">
      <c r="B553" s="63" t="s">
        <v>1422</v>
      </c>
      <c r="C553" s="8" t="s">
        <v>1264</v>
      </c>
      <c r="D553" s="4" t="s">
        <v>31</v>
      </c>
      <c r="G553" s="19">
        <v>16739502</v>
      </c>
      <c r="H553" s="19" t="s">
        <v>1268</v>
      </c>
      <c r="I553" s="19" t="s">
        <v>1317</v>
      </c>
      <c r="J553" s="19">
        <v>3483984060</v>
      </c>
      <c r="K553" s="19" t="s">
        <v>1350</v>
      </c>
      <c r="L553" s="19" t="s">
        <v>1415</v>
      </c>
      <c r="M553" s="19" t="s">
        <v>1414</v>
      </c>
      <c r="N553" s="78"/>
      <c r="O553" s="19"/>
      <c r="P553" s="19">
        <v>16.52</v>
      </c>
      <c r="Q553" s="5">
        <f>+$P553/$P558</f>
        <v>3.5064557416090219E-3</v>
      </c>
      <c r="R553" s="5">
        <f t="shared" si="51"/>
        <v>0.18303698971199095</v>
      </c>
      <c r="S553" s="5">
        <f t="shared" si="52"/>
        <v>0.25246481339584959</v>
      </c>
      <c r="T553" s="5">
        <f t="shared" si="48"/>
        <v>16.084498196892159</v>
      </c>
      <c r="U553" s="5">
        <f t="shared" si="49"/>
        <v>8.7661393540225549E-2</v>
      </c>
      <c r="V553" s="5">
        <f t="shared" si="50"/>
        <v>15.996836803351934</v>
      </c>
    </row>
    <row r="554" spans="2:22">
      <c r="B554" s="63" t="s">
        <v>1422</v>
      </c>
      <c r="C554" s="8" t="s">
        <v>1264</v>
      </c>
      <c r="D554" s="4" t="s">
        <v>31</v>
      </c>
      <c r="G554" s="19">
        <v>16739502</v>
      </c>
      <c r="H554" s="19" t="s">
        <v>1268</v>
      </c>
      <c r="I554" s="19" t="s">
        <v>1318</v>
      </c>
      <c r="J554" s="19">
        <v>3488065809</v>
      </c>
      <c r="K554" s="19" t="s">
        <v>1344</v>
      </c>
      <c r="L554" s="19" t="s">
        <v>1415</v>
      </c>
      <c r="M554" s="19" t="s">
        <v>1412</v>
      </c>
      <c r="N554" s="78"/>
      <c r="O554" s="19"/>
      <c r="P554" s="19">
        <v>40.78</v>
      </c>
      <c r="Q554" s="5">
        <f>+$P554/$P558</f>
        <v>8.6557666551341367E-3</v>
      </c>
      <c r="R554" s="5">
        <f t="shared" si="51"/>
        <v>0.45183101939800197</v>
      </c>
      <c r="S554" s="5">
        <f t="shared" si="52"/>
        <v>0.62321519916965784</v>
      </c>
      <c r="T554" s="5">
        <f t="shared" si="48"/>
        <v>39.704953781432344</v>
      </c>
      <c r="U554" s="5">
        <f t="shared" si="49"/>
        <v>0.2163941663783534</v>
      </c>
      <c r="V554" s="5">
        <f t="shared" si="50"/>
        <v>39.488559615053994</v>
      </c>
    </row>
    <row r="555" spans="2:22">
      <c r="B555" s="63" t="s">
        <v>1422</v>
      </c>
      <c r="C555" s="8" t="s">
        <v>1264</v>
      </c>
      <c r="D555" s="4" t="s">
        <v>31</v>
      </c>
      <c r="G555" s="19">
        <v>16739502</v>
      </c>
      <c r="H555" s="19" t="s">
        <v>1274</v>
      </c>
      <c r="I555" s="19" t="s">
        <v>1319</v>
      </c>
      <c r="J555" s="19">
        <v>73228427</v>
      </c>
      <c r="K555" s="19" t="s">
        <v>1354</v>
      </c>
      <c r="L555" s="19" t="s">
        <v>1396</v>
      </c>
      <c r="M555" s="19" t="s">
        <v>1416</v>
      </c>
      <c r="N555" s="78"/>
      <c r="O555" s="19"/>
      <c r="P555" s="19">
        <v>0</v>
      </c>
      <c r="Q555" s="5">
        <f>+$P555/$P558</f>
        <v>0</v>
      </c>
      <c r="R555" s="5">
        <f t="shared" si="51"/>
        <v>0</v>
      </c>
      <c r="S555" s="5">
        <f t="shared" si="52"/>
        <v>0</v>
      </c>
      <c r="T555" s="5">
        <f t="shared" si="48"/>
        <v>0</v>
      </c>
      <c r="U555" s="5">
        <f t="shared" si="49"/>
        <v>0</v>
      </c>
      <c r="V555" s="5">
        <f t="shared" si="50"/>
        <v>0</v>
      </c>
    </row>
    <row r="556" spans="2:22" ht="15" thickBot="1">
      <c r="P556" s="80"/>
      <c r="T556" s="24"/>
      <c r="V556" s="24"/>
    </row>
    <row r="557" spans="2:22">
      <c r="P557" s="80"/>
    </row>
    <row r="558" spans="2:22">
      <c r="M558" s="77" t="s">
        <v>31</v>
      </c>
      <c r="P558" s="80">
        <f>SUM(P494:P557)</f>
        <v>4711.3099999999995</v>
      </c>
      <c r="T558" s="60">
        <f>SUM(T494:T557)</f>
        <v>4587.1100000000015</v>
      </c>
      <c r="V558" s="12">
        <f>SUM(V494:V557)</f>
        <v>4562.1100000000006</v>
      </c>
    </row>
    <row r="560" spans="2:22">
      <c r="C560" t="s">
        <v>1657</v>
      </c>
      <c r="D560" s="9" t="s">
        <v>30</v>
      </c>
      <c r="G560">
        <v>829496450</v>
      </c>
      <c r="H560" t="s">
        <v>1610</v>
      </c>
      <c r="I560" t="s">
        <v>1546</v>
      </c>
      <c r="J560" t="s">
        <v>1448</v>
      </c>
      <c r="K560" t="s">
        <v>1425</v>
      </c>
      <c r="L560" s="23">
        <v>44776</v>
      </c>
      <c r="M560" s="23">
        <v>44778</v>
      </c>
      <c r="N560" t="s">
        <v>28</v>
      </c>
      <c r="O560">
        <v>89.76</v>
      </c>
      <c r="P560">
        <v>17.239999999999998</v>
      </c>
      <c r="Q560">
        <f>+$P$560/$P$660</f>
        <v>1.4673264529000117E-3</v>
      </c>
      <c r="R560" s="5">
        <f>364.8*Q560</f>
        <v>0.53528069001792433</v>
      </c>
      <c r="S560" s="5">
        <f>14.45*Q560</f>
        <v>2.1202867244405166E-2</v>
      </c>
      <c r="T560" s="5">
        <f t="shared" ref="T560:T623" si="53">+P560-R560-S560</f>
        <v>16.68351644273767</v>
      </c>
      <c r="U560" s="5">
        <f>25*Q560</f>
        <v>3.6683161322500289E-2</v>
      </c>
      <c r="V560" s="5">
        <f t="shared" ref="V560:V623" si="54">+T560-U560</f>
        <v>16.646833281415169</v>
      </c>
    </row>
    <row r="561" spans="3:22">
      <c r="C561" t="s">
        <v>1657</v>
      </c>
      <c r="D561" s="9" t="s">
        <v>30</v>
      </c>
      <c r="G561">
        <v>972066518</v>
      </c>
      <c r="H561" t="s">
        <v>1081</v>
      </c>
      <c r="I561" t="s">
        <v>1128</v>
      </c>
      <c r="J561" t="s">
        <v>1449</v>
      </c>
      <c r="K561" t="s">
        <v>58</v>
      </c>
      <c r="L561" s="23">
        <v>45022</v>
      </c>
      <c r="M561" s="23">
        <v>45025</v>
      </c>
      <c r="N561" t="s">
        <v>26</v>
      </c>
      <c r="O561">
        <v>444.53</v>
      </c>
      <c r="P561">
        <v>131.35</v>
      </c>
      <c r="Q561">
        <f>+$P$561/$P$660</f>
        <v>1.1179427470325784E-2</v>
      </c>
      <c r="R561" s="5">
        <f t="shared" ref="R561:R624" si="55">364.8*Q561</f>
        <v>4.0782551411748464</v>
      </c>
      <c r="S561" s="5">
        <f t="shared" ref="S561:S624" si="56">14.45*Q561</f>
        <v>0.16154272694620758</v>
      </c>
      <c r="T561" s="5">
        <f t="shared" si="53"/>
        <v>127.11020213187894</v>
      </c>
      <c r="U561" s="5">
        <f t="shared" ref="U561:U624" si="57">25*Q561</f>
        <v>0.27948568675814461</v>
      </c>
      <c r="V561" s="5">
        <f t="shared" si="54"/>
        <v>126.83071644512079</v>
      </c>
    </row>
    <row r="562" spans="3:22">
      <c r="C562" t="s">
        <v>1657</v>
      </c>
      <c r="D562" s="9" t="s">
        <v>30</v>
      </c>
      <c r="G562">
        <v>900729979</v>
      </c>
      <c r="H562" t="s">
        <v>1611</v>
      </c>
      <c r="I562" t="s">
        <v>1547</v>
      </c>
      <c r="J562" t="s">
        <v>1450</v>
      </c>
      <c r="K562" t="s">
        <v>1426</v>
      </c>
      <c r="L562" s="23">
        <v>45115</v>
      </c>
      <c r="M562" s="23">
        <v>45119</v>
      </c>
      <c r="N562" t="s">
        <v>26</v>
      </c>
      <c r="O562">
        <v>932.65</v>
      </c>
      <c r="P562">
        <v>364.67</v>
      </c>
      <c r="Q562">
        <f>+$P$562/$P$660</f>
        <v>3.1037699395536387E-2</v>
      </c>
      <c r="R562" s="5">
        <f t="shared" si="55"/>
        <v>11.322552739491675</v>
      </c>
      <c r="S562" s="5">
        <f t="shared" si="56"/>
        <v>0.44849475626550078</v>
      </c>
      <c r="T562" s="5">
        <f t="shared" si="53"/>
        <v>352.8989525042428</v>
      </c>
      <c r="U562" s="5">
        <f t="shared" si="57"/>
        <v>0.77594248488840967</v>
      </c>
      <c r="V562" s="5">
        <f t="shared" si="54"/>
        <v>352.12301001935441</v>
      </c>
    </row>
    <row r="563" spans="3:22">
      <c r="C563" t="s">
        <v>1657</v>
      </c>
      <c r="D563" s="9" t="s">
        <v>30</v>
      </c>
      <c r="G563">
        <v>980179465</v>
      </c>
      <c r="H563" t="s">
        <v>487</v>
      </c>
      <c r="I563" t="s">
        <v>1548</v>
      </c>
      <c r="J563" t="s">
        <v>1451</v>
      </c>
      <c r="K563" t="s">
        <v>52</v>
      </c>
      <c r="L563" s="23">
        <v>45137</v>
      </c>
      <c r="M563" s="23">
        <v>45138</v>
      </c>
      <c r="N563" t="s">
        <v>28</v>
      </c>
      <c r="O563">
        <v>165.1</v>
      </c>
      <c r="P563">
        <v>15.85</v>
      </c>
      <c r="Q563">
        <f>+$P$563/$P$660</f>
        <v>1.3490211298413681E-3</v>
      </c>
      <c r="R563" s="5">
        <f t="shared" si="55"/>
        <v>0.49212290816613108</v>
      </c>
      <c r="S563" s="5">
        <f t="shared" si="56"/>
        <v>1.9493355326207766E-2</v>
      </c>
      <c r="T563" s="5">
        <f t="shared" si="53"/>
        <v>15.338383736507661</v>
      </c>
      <c r="U563" s="5">
        <f t="shared" si="57"/>
        <v>3.3725528246034205E-2</v>
      </c>
      <c r="V563" s="5">
        <f t="shared" si="54"/>
        <v>15.304658208261626</v>
      </c>
    </row>
    <row r="564" spans="3:22">
      <c r="C564" t="s">
        <v>1657</v>
      </c>
      <c r="D564" s="9" t="s">
        <v>30</v>
      </c>
      <c r="G564">
        <v>911077474</v>
      </c>
      <c r="H564" t="s">
        <v>1612</v>
      </c>
      <c r="I564" t="s">
        <v>1549</v>
      </c>
      <c r="J564" t="s">
        <v>1452</v>
      </c>
      <c r="K564" t="s">
        <v>65</v>
      </c>
      <c r="L564" s="23">
        <v>45137</v>
      </c>
      <c r="M564" s="23">
        <v>45142</v>
      </c>
      <c r="N564" t="s">
        <v>28</v>
      </c>
      <c r="O564">
        <v>168.26</v>
      </c>
      <c r="P564">
        <v>80.760000000000005</v>
      </c>
      <c r="Q564">
        <f>+$P$564/$P$660</f>
        <v>6.8736243814504034E-3</v>
      </c>
      <c r="R564" s="5">
        <f t="shared" si="55"/>
        <v>2.5074981743531071</v>
      </c>
      <c r="S564" s="5">
        <f t="shared" si="56"/>
        <v>9.9323872311958328E-2</v>
      </c>
      <c r="T564" s="5">
        <f t="shared" si="53"/>
        <v>78.153177953334946</v>
      </c>
      <c r="U564" s="5">
        <f t="shared" si="57"/>
        <v>0.1718406095362601</v>
      </c>
      <c r="V564" s="5">
        <f t="shared" si="54"/>
        <v>77.981337343798685</v>
      </c>
    </row>
    <row r="565" spans="3:22">
      <c r="C565" t="s">
        <v>1657</v>
      </c>
      <c r="D565" s="9" t="s">
        <v>30</v>
      </c>
      <c r="G565">
        <v>915562279</v>
      </c>
      <c r="H565" t="s">
        <v>487</v>
      </c>
      <c r="I565" t="s">
        <v>881</v>
      </c>
      <c r="J565" t="s">
        <v>1453</v>
      </c>
      <c r="K565" t="s">
        <v>52</v>
      </c>
      <c r="L565" s="23">
        <v>45151</v>
      </c>
      <c r="M565" s="23">
        <v>45153</v>
      </c>
      <c r="N565" t="s">
        <v>28</v>
      </c>
      <c r="O565">
        <v>170.4</v>
      </c>
      <c r="P565">
        <v>32.72</v>
      </c>
      <c r="Q565">
        <f>+$P$565/$P$660</f>
        <v>2.7848562377545466E-3</v>
      </c>
      <c r="R565" s="5">
        <f t="shared" si="55"/>
        <v>1.0159155555328587</v>
      </c>
      <c r="S565" s="5">
        <f t="shared" si="56"/>
        <v>4.0241172635553199E-2</v>
      </c>
      <c r="T565" s="5">
        <f t="shared" si="53"/>
        <v>31.663843271831585</v>
      </c>
      <c r="U565" s="5">
        <f t="shared" si="57"/>
        <v>6.9621405943863665E-2</v>
      </c>
      <c r="V565" s="5">
        <f t="shared" si="54"/>
        <v>31.594221865887722</v>
      </c>
    </row>
    <row r="566" spans="3:22">
      <c r="C566" t="s">
        <v>1657</v>
      </c>
      <c r="D566" s="9" t="s">
        <v>30</v>
      </c>
      <c r="G566">
        <v>915562280</v>
      </c>
      <c r="H566" t="s">
        <v>487</v>
      </c>
      <c r="I566" t="s">
        <v>881</v>
      </c>
      <c r="J566" t="s">
        <v>1454</v>
      </c>
      <c r="K566" t="s">
        <v>52</v>
      </c>
      <c r="L566" s="23">
        <v>45160</v>
      </c>
      <c r="M566" s="23">
        <v>45163</v>
      </c>
      <c r="N566" t="s">
        <v>28</v>
      </c>
      <c r="O566">
        <v>173.77</v>
      </c>
      <c r="P566">
        <v>50.04</v>
      </c>
      <c r="Q566">
        <f>+$P$566/$P$660</f>
        <v>4.2589916301111709E-3</v>
      </c>
      <c r="R566" s="5">
        <f t="shared" si="55"/>
        <v>1.5536801466645551</v>
      </c>
      <c r="S566" s="5">
        <f t="shared" si="56"/>
        <v>6.1542429055106415E-2</v>
      </c>
      <c r="T566" s="5">
        <f t="shared" si="53"/>
        <v>48.424777424280336</v>
      </c>
      <c r="U566" s="5">
        <f t="shared" si="57"/>
        <v>0.10647479075277927</v>
      </c>
      <c r="V566" s="5">
        <f t="shared" si="54"/>
        <v>48.318302633527558</v>
      </c>
    </row>
    <row r="567" spans="3:22">
      <c r="C567" t="s">
        <v>1657</v>
      </c>
      <c r="D567" s="9" t="s">
        <v>30</v>
      </c>
      <c r="G567">
        <v>921873868</v>
      </c>
      <c r="H567" t="s">
        <v>487</v>
      </c>
      <c r="I567" t="s">
        <v>881</v>
      </c>
      <c r="J567" t="s">
        <v>1455</v>
      </c>
      <c r="K567" t="s">
        <v>52</v>
      </c>
      <c r="L567" s="23">
        <v>45208</v>
      </c>
      <c r="M567" s="23">
        <v>45209</v>
      </c>
      <c r="N567" t="s">
        <v>28</v>
      </c>
      <c r="O567">
        <v>216.3</v>
      </c>
      <c r="P567">
        <v>20.76</v>
      </c>
      <c r="Q567">
        <f>+$P$567/$P$660</f>
        <v>1.7669197889909655E-3</v>
      </c>
      <c r="R567" s="5">
        <f t="shared" si="55"/>
        <v>0.64457233902390421</v>
      </c>
      <c r="S567" s="5">
        <f t="shared" si="56"/>
        <v>2.5531990950919448E-2</v>
      </c>
      <c r="T567" s="5">
        <f t="shared" si="53"/>
        <v>20.089895670025175</v>
      </c>
      <c r="U567" s="5">
        <f t="shared" si="57"/>
        <v>4.4172994724774137E-2</v>
      </c>
      <c r="V567" s="5">
        <f t="shared" si="54"/>
        <v>20.0457226753004</v>
      </c>
    </row>
    <row r="568" spans="3:22">
      <c r="C568" t="s">
        <v>1657</v>
      </c>
      <c r="D568" s="9" t="s">
        <v>30</v>
      </c>
      <c r="G568">
        <v>928479154</v>
      </c>
      <c r="H568" t="s">
        <v>487</v>
      </c>
      <c r="I568" t="s">
        <v>1550</v>
      </c>
      <c r="J568" t="s">
        <v>1456</v>
      </c>
      <c r="K568" t="s">
        <v>52</v>
      </c>
      <c r="L568" s="23">
        <v>45208</v>
      </c>
      <c r="M568" s="23">
        <v>45209</v>
      </c>
      <c r="N568" t="s">
        <v>28</v>
      </c>
      <c r="O568">
        <v>375.3</v>
      </c>
      <c r="P568">
        <v>36.03</v>
      </c>
      <c r="Q568">
        <f>+$P$568/$P$660</f>
        <v>3.0665761077718922E-3</v>
      </c>
      <c r="R568" s="5">
        <f t="shared" si="55"/>
        <v>1.1186869641151864</v>
      </c>
      <c r="S568" s="5">
        <f t="shared" si="56"/>
        <v>4.4312024757303843E-2</v>
      </c>
      <c r="T568" s="5">
        <f t="shared" si="53"/>
        <v>34.867001011127513</v>
      </c>
      <c r="U568" s="5">
        <f t="shared" si="57"/>
        <v>7.6664402694297307E-2</v>
      </c>
      <c r="V568" s="5">
        <f t="shared" si="54"/>
        <v>34.790336608433215</v>
      </c>
    </row>
    <row r="569" spans="3:22">
      <c r="C569" t="s">
        <v>1657</v>
      </c>
      <c r="D569" s="9" t="s">
        <v>30</v>
      </c>
      <c r="G569">
        <v>925690118</v>
      </c>
      <c r="H569" t="s">
        <v>487</v>
      </c>
      <c r="I569" t="s">
        <v>1551</v>
      </c>
      <c r="J569" t="s">
        <v>1457</v>
      </c>
      <c r="K569" t="s">
        <v>52</v>
      </c>
      <c r="L569" s="23">
        <v>45211</v>
      </c>
      <c r="M569" s="23">
        <v>45212</v>
      </c>
      <c r="N569" t="s">
        <v>28</v>
      </c>
      <c r="O569">
        <v>227.7</v>
      </c>
      <c r="P569">
        <v>21.86</v>
      </c>
      <c r="Q569">
        <f>+$P$569/$P$660</f>
        <v>1.8605427065193883E-3</v>
      </c>
      <c r="R569" s="5">
        <f t="shared" si="55"/>
        <v>0.67872597933827283</v>
      </c>
      <c r="S569" s="5">
        <f t="shared" si="56"/>
        <v>2.6884842109205161E-2</v>
      </c>
      <c r="T569" s="5">
        <f t="shared" si="53"/>
        <v>21.15438917855252</v>
      </c>
      <c r="U569" s="5">
        <f t="shared" si="57"/>
        <v>4.6513567662984708E-2</v>
      </c>
      <c r="V569" s="5">
        <f t="shared" si="54"/>
        <v>21.107875610889536</v>
      </c>
    </row>
    <row r="570" spans="3:22">
      <c r="C570" t="s">
        <v>1657</v>
      </c>
      <c r="D570" s="9" t="s">
        <v>30</v>
      </c>
      <c r="G570">
        <v>928479157</v>
      </c>
      <c r="H570" t="s">
        <v>487</v>
      </c>
      <c r="I570" t="s">
        <v>1550</v>
      </c>
      <c r="J570" t="s">
        <v>1458</v>
      </c>
      <c r="K570" t="s">
        <v>52</v>
      </c>
      <c r="L570" s="23">
        <v>45212</v>
      </c>
      <c r="M570" s="23">
        <v>45213</v>
      </c>
      <c r="N570" t="s">
        <v>28</v>
      </c>
      <c r="O570">
        <v>188.9</v>
      </c>
      <c r="P570">
        <v>18.13</v>
      </c>
      <c r="Q570">
        <f>+$P$570/$P$660</f>
        <v>1.5430759043548266E-3</v>
      </c>
      <c r="R570" s="5">
        <f t="shared" si="55"/>
        <v>0.56291408990864078</v>
      </c>
      <c r="S570" s="5">
        <f t="shared" si="56"/>
        <v>2.2297446817927242E-2</v>
      </c>
      <c r="T570" s="5">
        <f t="shared" si="53"/>
        <v>17.544788463273431</v>
      </c>
      <c r="U570" s="5">
        <f t="shared" si="57"/>
        <v>3.8576897608870661E-2</v>
      </c>
      <c r="V570" s="5">
        <f t="shared" si="54"/>
        <v>17.506211565664561</v>
      </c>
    </row>
    <row r="571" spans="3:22">
      <c r="C571" t="s">
        <v>1657</v>
      </c>
      <c r="D571" s="9" t="s">
        <v>30</v>
      </c>
      <c r="G571">
        <v>921873869</v>
      </c>
      <c r="H571" t="s">
        <v>487</v>
      </c>
      <c r="I571" t="s">
        <v>881</v>
      </c>
      <c r="J571" t="s">
        <v>1459</v>
      </c>
      <c r="K571" t="s">
        <v>52</v>
      </c>
      <c r="L571" s="23">
        <v>45214</v>
      </c>
      <c r="M571" s="23">
        <v>45215</v>
      </c>
      <c r="N571" t="s">
        <v>28</v>
      </c>
      <c r="O571">
        <v>236.6</v>
      </c>
      <c r="P571">
        <v>22.71</v>
      </c>
      <c r="Q571">
        <f>+$P$571/$P$660</f>
        <v>1.9328876882458972E-3</v>
      </c>
      <c r="R571" s="5">
        <f t="shared" si="55"/>
        <v>0.70511742867210336</v>
      </c>
      <c r="S571" s="5">
        <f t="shared" si="56"/>
        <v>2.7930227095153214E-2</v>
      </c>
      <c r="T571" s="5">
        <f t="shared" si="53"/>
        <v>21.976952344232743</v>
      </c>
      <c r="U571" s="5">
        <f t="shared" si="57"/>
        <v>4.8322192206147432E-2</v>
      </c>
      <c r="V571" s="5">
        <f t="shared" si="54"/>
        <v>21.928630152026596</v>
      </c>
    </row>
    <row r="572" spans="3:22">
      <c r="C572" t="s">
        <v>1657</v>
      </c>
      <c r="D572" s="9" t="s">
        <v>30</v>
      </c>
      <c r="G572">
        <v>920551052</v>
      </c>
      <c r="H572" t="s">
        <v>487</v>
      </c>
      <c r="I572" t="s">
        <v>1552</v>
      </c>
      <c r="J572" t="s">
        <v>1460</v>
      </c>
      <c r="K572" t="s">
        <v>52</v>
      </c>
      <c r="L572" s="23">
        <v>45222</v>
      </c>
      <c r="M572" s="23">
        <v>45223</v>
      </c>
      <c r="N572" t="s">
        <v>28</v>
      </c>
      <c r="O572">
        <v>171</v>
      </c>
      <c r="P572">
        <v>16.420000000000002</v>
      </c>
      <c r="Q572">
        <f>+$P$572/$P$660</f>
        <v>1.3975348234697329E-3</v>
      </c>
      <c r="R572" s="5">
        <f t="shared" si="55"/>
        <v>0.50982070360175857</v>
      </c>
      <c r="S572" s="5">
        <f t="shared" si="56"/>
        <v>2.0194378199137639E-2</v>
      </c>
      <c r="T572" s="5">
        <f t="shared" si="53"/>
        <v>15.889984918199106</v>
      </c>
      <c r="U572" s="5">
        <f t="shared" si="57"/>
        <v>3.4938370586743324E-2</v>
      </c>
      <c r="V572" s="5">
        <f t="shared" si="54"/>
        <v>15.855046547612362</v>
      </c>
    </row>
    <row r="573" spans="3:22">
      <c r="C573" t="s">
        <v>1657</v>
      </c>
      <c r="D573" s="9" t="s">
        <v>30</v>
      </c>
      <c r="G573">
        <v>929605188</v>
      </c>
      <c r="H573" t="s">
        <v>1613</v>
      </c>
      <c r="I573" t="s">
        <v>1553</v>
      </c>
      <c r="J573" t="s">
        <v>1461</v>
      </c>
      <c r="K573" t="s">
        <v>1427</v>
      </c>
      <c r="L573" s="23">
        <v>45221</v>
      </c>
      <c r="M573" s="23">
        <v>45223</v>
      </c>
      <c r="N573" t="s">
        <v>28</v>
      </c>
      <c r="O573">
        <v>150.4</v>
      </c>
      <c r="P573">
        <v>28.88</v>
      </c>
      <c r="Q573">
        <f>+$P$573/$P$660</f>
        <v>2.4580271438371425E-3</v>
      </c>
      <c r="R573" s="5">
        <f t="shared" si="55"/>
        <v>0.89668830207178962</v>
      </c>
      <c r="S573" s="5">
        <f t="shared" si="56"/>
        <v>3.5518492228446705E-2</v>
      </c>
      <c r="T573" s="5">
        <f t="shared" si="53"/>
        <v>27.94779320569976</v>
      </c>
      <c r="U573" s="5">
        <f t="shared" si="57"/>
        <v>6.1450678595928565E-2</v>
      </c>
      <c r="V573" s="5">
        <f t="shared" si="54"/>
        <v>27.886342527103832</v>
      </c>
    </row>
    <row r="574" spans="3:22">
      <c r="C574" t="s">
        <v>1657</v>
      </c>
      <c r="D574" s="9" t="s">
        <v>30</v>
      </c>
      <c r="G574">
        <v>929605189</v>
      </c>
      <c r="H574" t="s">
        <v>1613</v>
      </c>
      <c r="I574" t="s">
        <v>1554</v>
      </c>
      <c r="J574" t="s">
        <v>1462</v>
      </c>
      <c r="K574" t="s">
        <v>1427</v>
      </c>
      <c r="L574" s="23">
        <v>45221</v>
      </c>
      <c r="M574" s="23">
        <v>45223</v>
      </c>
      <c r="N574" t="s">
        <v>28</v>
      </c>
      <c r="O574">
        <v>150.4</v>
      </c>
      <c r="P574">
        <v>28.88</v>
      </c>
      <c r="Q574">
        <f>+$P$574/$P$660</f>
        <v>2.4580271438371425E-3</v>
      </c>
      <c r="R574" s="5">
        <f t="shared" si="55"/>
        <v>0.89668830207178962</v>
      </c>
      <c r="S574" s="5">
        <f t="shared" si="56"/>
        <v>3.5518492228446705E-2</v>
      </c>
      <c r="T574" s="5">
        <f t="shared" si="53"/>
        <v>27.94779320569976</v>
      </c>
      <c r="U574" s="5">
        <f t="shared" si="57"/>
        <v>6.1450678595928565E-2</v>
      </c>
      <c r="V574" s="5">
        <f t="shared" si="54"/>
        <v>27.886342527103832</v>
      </c>
    </row>
    <row r="575" spans="3:22">
      <c r="C575" t="s">
        <v>1657</v>
      </c>
      <c r="D575" s="9" t="s">
        <v>30</v>
      </c>
      <c r="G575">
        <v>929605190</v>
      </c>
      <c r="H575" t="s">
        <v>1613</v>
      </c>
      <c r="I575" t="s">
        <v>1555</v>
      </c>
      <c r="J575" t="s">
        <v>1463</v>
      </c>
      <c r="K575" t="s">
        <v>1427</v>
      </c>
      <c r="L575" s="23">
        <v>45221</v>
      </c>
      <c r="M575" s="23">
        <v>45223</v>
      </c>
      <c r="N575" t="s">
        <v>28</v>
      </c>
      <c r="O575">
        <v>150.4</v>
      </c>
      <c r="P575">
        <v>28.88</v>
      </c>
      <c r="Q575">
        <f>+$P$575/$P$660</f>
        <v>2.4580271438371425E-3</v>
      </c>
      <c r="R575" s="5">
        <f t="shared" si="55"/>
        <v>0.89668830207178962</v>
      </c>
      <c r="S575" s="5">
        <f t="shared" si="56"/>
        <v>3.5518492228446705E-2</v>
      </c>
      <c r="T575" s="5">
        <f t="shared" si="53"/>
        <v>27.94779320569976</v>
      </c>
      <c r="U575" s="5">
        <f t="shared" si="57"/>
        <v>6.1450678595928565E-2</v>
      </c>
      <c r="V575" s="5">
        <f t="shared" si="54"/>
        <v>27.886342527103832</v>
      </c>
    </row>
    <row r="576" spans="3:22">
      <c r="C576" t="s">
        <v>1657</v>
      </c>
      <c r="D576" s="9" t="s">
        <v>30</v>
      </c>
      <c r="G576">
        <v>920551053</v>
      </c>
      <c r="H576" t="s">
        <v>487</v>
      </c>
      <c r="I576" t="s">
        <v>1552</v>
      </c>
      <c r="J576" t="s">
        <v>1464</v>
      </c>
      <c r="K576" t="s">
        <v>52</v>
      </c>
      <c r="L576" s="23">
        <v>45237</v>
      </c>
      <c r="M576" s="23">
        <v>45238</v>
      </c>
      <c r="N576" t="s">
        <v>28</v>
      </c>
      <c r="O576">
        <v>180.3</v>
      </c>
      <c r="P576">
        <v>17.309999999999999</v>
      </c>
      <c r="Q576">
        <f>+$P$576/$P$660</f>
        <v>1.4732842749245476E-3</v>
      </c>
      <c r="R576" s="5">
        <f t="shared" si="55"/>
        <v>0.53745410349247502</v>
      </c>
      <c r="S576" s="5">
        <f t="shared" si="56"/>
        <v>2.1288957772659711E-2</v>
      </c>
      <c r="T576" s="5">
        <f t="shared" si="53"/>
        <v>16.751256938734862</v>
      </c>
      <c r="U576" s="5">
        <f t="shared" si="57"/>
        <v>3.6832106873113689E-2</v>
      </c>
      <c r="V576" s="5">
        <f t="shared" si="54"/>
        <v>16.714424831861749</v>
      </c>
    </row>
    <row r="577" spans="3:22">
      <c r="C577" t="s">
        <v>1657</v>
      </c>
      <c r="D577" s="9" t="s">
        <v>30</v>
      </c>
      <c r="G577">
        <v>936793859</v>
      </c>
      <c r="H577" t="s">
        <v>487</v>
      </c>
      <c r="I577" t="s">
        <v>1556</v>
      </c>
      <c r="J577" t="s">
        <v>1465</v>
      </c>
      <c r="K577" t="s">
        <v>52</v>
      </c>
      <c r="L577" s="23">
        <v>45245</v>
      </c>
      <c r="M577" s="23">
        <v>45246</v>
      </c>
      <c r="N577" t="s">
        <v>28</v>
      </c>
      <c r="O577">
        <v>253.6</v>
      </c>
      <c r="P577">
        <v>24.35</v>
      </c>
      <c r="Q577">
        <f>+$P$577/$P$660</f>
        <v>2.0724709471064552E-3</v>
      </c>
      <c r="R577" s="5">
        <f t="shared" si="55"/>
        <v>0.75603740150443488</v>
      </c>
      <c r="S577" s="5">
        <f t="shared" si="56"/>
        <v>2.9947205185688275E-2</v>
      </c>
      <c r="T577" s="5">
        <f t="shared" si="53"/>
        <v>23.564015393309877</v>
      </c>
      <c r="U577" s="5">
        <f t="shared" si="57"/>
        <v>5.1811773677661377E-2</v>
      </c>
      <c r="V577" s="5">
        <f t="shared" si="54"/>
        <v>23.512203619632214</v>
      </c>
    </row>
    <row r="578" spans="3:22">
      <c r="C578" t="s">
        <v>1657</v>
      </c>
      <c r="D578" s="9" t="s">
        <v>30</v>
      </c>
      <c r="G578">
        <v>946993257</v>
      </c>
      <c r="H578" t="s">
        <v>1614</v>
      </c>
      <c r="I578" t="s">
        <v>1557</v>
      </c>
      <c r="J578" t="s">
        <v>1466</v>
      </c>
      <c r="K578" t="s">
        <v>564</v>
      </c>
      <c r="L578" s="23">
        <v>45275</v>
      </c>
      <c r="M578" s="23">
        <v>45278</v>
      </c>
      <c r="N578" t="s">
        <v>29</v>
      </c>
      <c r="O578">
        <v>276.5</v>
      </c>
      <c r="P578">
        <v>80.58</v>
      </c>
      <c r="Q578">
        <f>+$P$578/$P$660</f>
        <v>6.8583042676730243E-3</v>
      </c>
      <c r="R578" s="5">
        <f t="shared" si="55"/>
        <v>2.5019093968471195</v>
      </c>
      <c r="S578" s="5">
        <f t="shared" si="56"/>
        <v>9.9102496667875198E-2</v>
      </c>
      <c r="T578" s="5">
        <f t="shared" si="53"/>
        <v>77.978988106484991</v>
      </c>
      <c r="U578" s="5">
        <f t="shared" si="57"/>
        <v>0.17145760669182561</v>
      </c>
      <c r="V578" s="5">
        <f t="shared" si="54"/>
        <v>77.80753049979316</v>
      </c>
    </row>
    <row r="579" spans="3:22">
      <c r="C579" t="s">
        <v>1657</v>
      </c>
      <c r="D579" s="9" t="s">
        <v>30</v>
      </c>
      <c r="G579">
        <v>946993258</v>
      </c>
      <c r="H579" t="s">
        <v>1615</v>
      </c>
      <c r="I579" t="s">
        <v>1557</v>
      </c>
      <c r="J579" t="s">
        <v>1467</v>
      </c>
      <c r="K579" t="s">
        <v>1428</v>
      </c>
      <c r="L579" s="23">
        <v>45278</v>
      </c>
      <c r="M579" s="23">
        <v>45280</v>
      </c>
      <c r="N579" t="s">
        <v>29</v>
      </c>
      <c r="O579">
        <v>99.5</v>
      </c>
      <c r="P579">
        <v>19.329999999999998</v>
      </c>
      <c r="Q579">
        <f>+$P$579/$P$660</f>
        <v>1.6452099962040152E-3</v>
      </c>
      <c r="R579" s="5">
        <f t="shared" si="55"/>
        <v>0.60017260661522476</v>
      </c>
      <c r="S579" s="5">
        <f t="shared" si="56"/>
        <v>2.3773284445148018E-2</v>
      </c>
      <c r="T579" s="5">
        <f t="shared" si="53"/>
        <v>18.706054108939625</v>
      </c>
      <c r="U579" s="5">
        <f t="shared" si="57"/>
        <v>4.1130249905100384E-2</v>
      </c>
      <c r="V579" s="5">
        <f t="shared" si="54"/>
        <v>18.664923859034523</v>
      </c>
    </row>
    <row r="580" spans="3:22">
      <c r="C580" t="s">
        <v>1657</v>
      </c>
      <c r="D580" s="9" t="s">
        <v>30</v>
      </c>
      <c r="G580">
        <v>946993259</v>
      </c>
      <c r="H580" t="s">
        <v>1614</v>
      </c>
      <c r="I580" t="s">
        <v>1557</v>
      </c>
      <c r="J580" t="s">
        <v>1468</v>
      </c>
      <c r="K580" t="s">
        <v>564</v>
      </c>
      <c r="L580" s="23">
        <v>45280</v>
      </c>
      <c r="M580" s="23">
        <v>45281</v>
      </c>
      <c r="N580" t="s">
        <v>29</v>
      </c>
      <c r="O580">
        <v>196.5</v>
      </c>
      <c r="P580">
        <v>19.09</v>
      </c>
      <c r="Q580">
        <f>+$P$580/$P$660</f>
        <v>1.6247831778341776E-3</v>
      </c>
      <c r="R580" s="5">
        <f t="shared" si="55"/>
        <v>0.59272090327390803</v>
      </c>
      <c r="S580" s="5">
        <f t="shared" si="56"/>
        <v>2.3478116919703865E-2</v>
      </c>
      <c r="T580" s="5">
        <f t="shared" si="53"/>
        <v>18.473800979806388</v>
      </c>
      <c r="U580" s="5">
        <f t="shared" si="57"/>
        <v>4.061957944585444E-2</v>
      </c>
      <c r="V580" s="5">
        <f t="shared" si="54"/>
        <v>18.433181400360532</v>
      </c>
    </row>
    <row r="581" spans="3:22">
      <c r="C581" t="s">
        <v>1657</v>
      </c>
      <c r="D581" s="9" t="s">
        <v>30</v>
      </c>
      <c r="G581">
        <v>950998775</v>
      </c>
      <c r="H581" t="s">
        <v>487</v>
      </c>
      <c r="I581" t="s">
        <v>1558</v>
      </c>
      <c r="J581" t="s">
        <v>1469</v>
      </c>
      <c r="K581" t="s">
        <v>52</v>
      </c>
      <c r="L581" s="23">
        <v>45313</v>
      </c>
      <c r="M581" s="23">
        <v>45317</v>
      </c>
      <c r="N581" t="s">
        <v>28</v>
      </c>
      <c r="O581">
        <v>143.94999999999999</v>
      </c>
      <c r="P581">
        <v>55.28</v>
      </c>
      <c r="Q581">
        <f>+$P$581/$P$660</f>
        <v>4.7049771645192948E-3</v>
      </c>
      <c r="R581" s="5">
        <f t="shared" si="55"/>
        <v>1.7163756696166388</v>
      </c>
      <c r="S581" s="5">
        <f t="shared" si="56"/>
        <v>6.7986920027303804E-2</v>
      </c>
      <c r="T581" s="5">
        <f t="shared" si="53"/>
        <v>53.495637410356061</v>
      </c>
      <c r="U581" s="5">
        <f t="shared" si="57"/>
        <v>0.11762442911298238</v>
      </c>
      <c r="V581" s="5">
        <f t="shared" si="54"/>
        <v>53.378012981243081</v>
      </c>
    </row>
    <row r="582" spans="3:22">
      <c r="C582" t="s">
        <v>1657</v>
      </c>
      <c r="D582" s="9" t="s">
        <v>30</v>
      </c>
      <c r="G582">
        <v>918512600</v>
      </c>
      <c r="H582" t="s">
        <v>470</v>
      </c>
      <c r="I582" t="s">
        <v>1559</v>
      </c>
      <c r="J582" t="s">
        <v>1470</v>
      </c>
      <c r="K582" t="s">
        <v>57</v>
      </c>
      <c r="L582" s="23">
        <v>45319</v>
      </c>
      <c r="M582" s="23">
        <v>45323</v>
      </c>
      <c r="N582" t="s">
        <v>26</v>
      </c>
      <c r="O582">
        <v>179.25</v>
      </c>
      <c r="P582">
        <v>70.680000000000007</v>
      </c>
      <c r="Q582">
        <f>+$P$582/$P$660</f>
        <v>6.015698009917218E-3</v>
      </c>
      <c r="R582" s="5">
        <f t="shared" si="55"/>
        <v>2.1945266340178011</v>
      </c>
      <c r="S582" s="5">
        <f t="shared" si="56"/>
        <v>8.6926836243303801E-2</v>
      </c>
      <c r="T582" s="5">
        <f t="shared" si="53"/>
        <v>68.398546529738894</v>
      </c>
      <c r="U582" s="5">
        <f t="shared" si="57"/>
        <v>0.15039245024793044</v>
      </c>
      <c r="V582" s="5">
        <f t="shared" si="54"/>
        <v>68.248154079490959</v>
      </c>
    </row>
    <row r="583" spans="3:22">
      <c r="C583" t="s">
        <v>1657</v>
      </c>
      <c r="D583" s="9" t="s">
        <v>30</v>
      </c>
      <c r="G583">
        <v>952267551</v>
      </c>
      <c r="H583" t="s">
        <v>1616</v>
      </c>
      <c r="I583" t="s">
        <v>1560</v>
      </c>
      <c r="J583" t="s">
        <v>1471</v>
      </c>
      <c r="K583" t="s">
        <v>1061</v>
      </c>
      <c r="L583" s="23">
        <v>45323</v>
      </c>
      <c r="M583" s="23">
        <v>45324</v>
      </c>
      <c r="N583" t="s">
        <v>28</v>
      </c>
      <c r="O583">
        <v>138.9</v>
      </c>
      <c r="P583">
        <v>13.33</v>
      </c>
      <c r="Q583">
        <f>+$P$583/$P$660</f>
        <v>1.1345395369580717E-3</v>
      </c>
      <c r="R583" s="5">
        <f t="shared" si="55"/>
        <v>0.41388002308230459</v>
      </c>
      <c r="S583" s="5">
        <f t="shared" si="56"/>
        <v>1.6394096309044134E-2</v>
      </c>
      <c r="T583" s="5">
        <f t="shared" si="53"/>
        <v>12.899725880608651</v>
      </c>
      <c r="U583" s="5">
        <f t="shared" si="57"/>
        <v>2.8363488423951793E-2</v>
      </c>
      <c r="V583" s="5">
        <f t="shared" si="54"/>
        <v>12.871362392184698</v>
      </c>
    </row>
    <row r="584" spans="3:22">
      <c r="C584" t="s">
        <v>1657</v>
      </c>
      <c r="D584" s="9" t="s">
        <v>30</v>
      </c>
      <c r="G584">
        <v>954200960</v>
      </c>
      <c r="H584" t="s">
        <v>1617</v>
      </c>
      <c r="I584" t="s">
        <v>1561</v>
      </c>
      <c r="J584" t="s">
        <v>1472</v>
      </c>
      <c r="K584" t="s">
        <v>1429</v>
      </c>
      <c r="L584" s="23">
        <v>45326</v>
      </c>
      <c r="M584" s="23">
        <v>45327</v>
      </c>
      <c r="N584" t="s">
        <v>26</v>
      </c>
      <c r="O584">
        <v>165.4</v>
      </c>
      <c r="P584">
        <v>16.170000000000002</v>
      </c>
      <c r="Q584">
        <f>+$P$584/$P$660</f>
        <v>1.3762568876678186E-3</v>
      </c>
      <c r="R584" s="5">
        <f t="shared" si="55"/>
        <v>0.50205851262122025</v>
      </c>
      <c r="S584" s="5">
        <f t="shared" si="56"/>
        <v>1.9886912026799979E-2</v>
      </c>
      <c r="T584" s="5">
        <f t="shared" si="53"/>
        <v>15.648054575351981</v>
      </c>
      <c r="U584" s="5">
        <f t="shared" si="57"/>
        <v>3.4406422191695464E-2</v>
      </c>
      <c r="V584" s="5">
        <f t="shared" si="54"/>
        <v>15.613648153160286</v>
      </c>
    </row>
    <row r="585" spans="3:22">
      <c r="C585" t="s">
        <v>1657</v>
      </c>
      <c r="D585" s="9" t="s">
        <v>30</v>
      </c>
      <c r="G585">
        <v>954915537</v>
      </c>
      <c r="H585" t="s">
        <v>1618</v>
      </c>
      <c r="I585" t="s">
        <v>930</v>
      </c>
      <c r="J585" t="s">
        <v>1473</v>
      </c>
      <c r="K585" t="s">
        <v>1062</v>
      </c>
      <c r="L585" s="23">
        <v>45324</v>
      </c>
      <c r="M585" s="23">
        <v>45327</v>
      </c>
      <c r="N585" t="s">
        <v>1078</v>
      </c>
      <c r="O585">
        <v>250</v>
      </c>
      <c r="P585">
        <v>74.95</v>
      </c>
      <c r="Q585">
        <f>+$P$585/$P$660</f>
        <v>6.3791251534139146E-3</v>
      </c>
      <c r="R585" s="5">
        <f t="shared" si="55"/>
        <v>2.3271048559653962</v>
      </c>
      <c r="S585" s="5">
        <f t="shared" si="56"/>
        <v>9.2178358466831062E-2</v>
      </c>
      <c r="T585" s="5">
        <f t="shared" si="53"/>
        <v>72.530716785567776</v>
      </c>
      <c r="U585" s="5">
        <f t="shared" si="57"/>
        <v>0.15947812883534787</v>
      </c>
      <c r="V585" s="5">
        <f t="shared" si="54"/>
        <v>72.37123865673243</v>
      </c>
    </row>
    <row r="586" spans="3:22">
      <c r="C586" t="s">
        <v>1657</v>
      </c>
      <c r="D586" s="9" t="s">
        <v>30</v>
      </c>
      <c r="G586">
        <v>954915538</v>
      </c>
      <c r="H586" t="s">
        <v>1618</v>
      </c>
      <c r="I586" t="s">
        <v>931</v>
      </c>
      <c r="J586" t="s">
        <v>1474</v>
      </c>
      <c r="K586" t="s">
        <v>1062</v>
      </c>
      <c r="L586" s="23">
        <v>45324</v>
      </c>
      <c r="M586" s="23">
        <v>45327</v>
      </c>
      <c r="N586" t="s">
        <v>1078</v>
      </c>
      <c r="O586">
        <v>363.33</v>
      </c>
      <c r="P586">
        <v>108.93</v>
      </c>
      <c r="Q586">
        <f>+$P$586/$P$660</f>
        <v>9.2712221876101088E-3</v>
      </c>
      <c r="R586" s="5">
        <f t="shared" si="55"/>
        <v>3.3821418540401678</v>
      </c>
      <c r="S586" s="5">
        <f t="shared" si="56"/>
        <v>0.13396916061096606</v>
      </c>
      <c r="T586" s="5">
        <f t="shared" si="53"/>
        <v>105.41388898534888</v>
      </c>
      <c r="U586" s="5">
        <f t="shared" si="57"/>
        <v>0.23178055469025272</v>
      </c>
      <c r="V586" s="5">
        <f t="shared" si="54"/>
        <v>105.18210843065863</v>
      </c>
    </row>
    <row r="587" spans="3:22">
      <c r="C587" t="s">
        <v>1657</v>
      </c>
      <c r="D587" s="9" t="s">
        <v>30</v>
      </c>
      <c r="G587">
        <v>954200961</v>
      </c>
      <c r="H587" t="s">
        <v>1619</v>
      </c>
      <c r="I587" t="s">
        <v>1561</v>
      </c>
      <c r="J587" t="s">
        <v>1475</v>
      </c>
      <c r="K587" t="s">
        <v>1430</v>
      </c>
      <c r="L587" s="23">
        <v>45327</v>
      </c>
      <c r="M587" s="23">
        <v>45328</v>
      </c>
      <c r="N587" t="s">
        <v>26</v>
      </c>
      <c r="O587">
        <v>161.9</v>
      </c>
      <c r="P587">
        <v>15.83</v>
      </c>
      <c r="Q587">
        <f>+$P$587/$P$660</f>
        <v>1.3473188949772149E-3</v>
      </c>
      <c r="R587" s="5">
        <f t="shared" si="55"/>
        <v>0.49150193288768801</v>
      </c>
      <c r="S587" s="5">
        <f t="shared" si="56"/>
        <v>1.9468758032420753E-2</v>
      </c>
      <c r="T587" s="5">
        <f t="shared" si="53"/>
        <v>15.319029309079891</v>
      </c>
      <c r="U587" s="5">
        <f t="shared" si="57"/>
        <v>3.3682972374430374E-2</v>
      </c>
      <c r="V587" s="5">
        <f t="shared" si="54"/>
        <v>15.285346336705461</v>
      </c>
    </row>
    <row r="588" spans="3:22">
      <c r="C588" t="s">
        <v>1657</v>
      </c>
      <c r="D588" s="9" t="s">
        <v>30</v>
      </c>
      <c r="G588">
        <v>957675559</v>
      </c>
      <c r="H588" t="s">
        <v>1620</v>
      </c>
      <c r="I588" t="s">
        <v>1562</v>
      </c>
      <c r="J588" t="s">
        <v>1476</v>
      </c>
      <c r="K588" t="s">
        <v>58</v>
      </c>
      <c r="L588" s="23">
        <v>45327</v>
      </c>
      <c r="M588" s="23">
        <v>45328</v>
      </c>
      <c r="N588" t="s">
        <v>26</v>
      </c>
      <c r="O588">
        <v>159</v>
      </c>
      <c r="P588">
        <v>15.66</v>
      </c>
      <c r="Q588">
        <f>+$P$588/$P$660</f>
        <v>1.3328498986319131E-3</v>
      </c>
      <c r="R588" s="5">
        <f t="shared" si="55"/>
        <v>0.48622364302092191</v>
      </c>
      <c r="S588" s="5">
        <f t="shared" si="56"/>
        <v>1.9259681035231145E-2</v>
      </c>
      <c r="T588" s="5">
        <f t="shared" si="53"/>
        <v>15.154516675943846</v>
      </c>
      <c r="U588" s="5">
        <f t="shared" si="57"/>
        <v>3.3321247465797829E-2</v>
      </c>
      <c r="V588" s="5">
        <f t="shared" si="54"/>
        <v>15.121195428478048</v>
      </c>
    </row>
    <row r="589" spans="3:22">
      <c r="C589" t="s">
        <v>1657</v>
      </c>
      <c r="D589" s="9" t="s">
        <v>30</v>
      </c>
      <c r="G589">
        <v>980176586</v>
      </c>
      <c r="H589" t="s">
        <v>1621</v>
      </c>
      <c r="I589" t="s">
        <v>930</v>
      </c>
      <c r="J589" t="s">
        <v>1477</v>
      </c>
      <c r="K589" t="s">
        <v>1431</v>
      </c>
      <c r="L589" s="23">
        <v>45327</v>
      </c>
      <c r="M589" s="23">
        <v>45329</v>
      </c>
      <c r="N589" t="s">
        <v>26</v>
      </c>
      <c r="O589">
        <v>212.1</v>
      </c>
      <c r="P589">
        <v>41.14</v>
      </c>
      <c r="Q589">
        <f>+$P$589/$P$660</f>
        <v>3.5014971155630211E-3</v>
      </c>
      <c r="R589" s="5">
        <f t="shared" si="55"/>
        <v>1.2773461477573902</v>
      </c>
      <c r="S589" s="5">
        <f t="shared" si="56"/>
        <v>5.0596633319885655E-2</v>
      </c>
      <c r="T589" s="5">
        <f t="shared" si="53"/>
        <v>39.812057218922725</v>
      </c>
      <c r="U589" s="5">
        <f t="shared" si="57"/>
        <v>8.7537427889075523E-2</v>
      </c>
      <c r="V589" s="5">
        <f t="shared" si="54"/>
        <v>39.72451979103365</v>
      </c>
    </row>
    <row r="590" spans="3:22">
      <c r="C590" t="s">
        <v>1657</v>
      </c>
      <c r="D590" s="9" t="s">
        <v>30</v>
      </c>
      <c r="G590">
        <v>980176587</v>
      </c>
      <c r="H590" t="s">
        <v>1621</v>
      </c>
      <c r="I590" t="s">
        <v>931</v>
      </c>
      <c r="J590" t="s">
        <v>1478</v>
      </c>
      <c r="K590" t="s">
        <v>1431</v>
      </c>
      <c r="L590" s="23">
        <v>45327</v>
      </c>
      <c r="M590" s="23">
        <v>45329</v>
      </c>
      <c r="N590" t="s">
        <v>26</v>
      </c>
      <c r="O590">
        <v>260.55</v>
      </c>
      <c r="P590">
        <v>50.53</v>
      </c>
      <c r="Q590">
        <f>+$P$590/$P$660</f>
        <v>4.3006963842829229E-3</v>
      </c>
      <c r="R590" s="5">
        <f t="shared" si="55"/>
        <v>1.5688940409864103</v>
      </c>
      <c r="S590" s="5">
        <f t="shared" si="56"/>
        <v>6.2145062752888232E-2</v>
      </c>
      <c r="T590" s="5">
        <f t="shared" si="53"/>
        <v>48.898960896260704</v>
      </c>
      <c r="U590" s="5">
        <f t="shared" si="57"/>
        <v>0.10751740960707307</v>
      </c>
      <c r="V590" s="5">
        <f t="shared" si="54"/>
        <v>48.791443486653634</v>
      </c>
    </row>
    <row r="591" spans="3:22">
      <c r="C591" t="s">
        <v>1657</v>
      </c>
      <c r="D591" s="9" t="s">
        <v>30</v>
      </c>
      <c r="G591">
        <v>957109504</v>
      </c>
      <c r="H591" t="s">
        <v>1622</v>
      </c>
      <c r="I591" t="s">
        <v>1563</v>
      </c>
      <c r="J591" t="s">
        <v>1479</v>
      </c>
      <c r="K591" t="s">
        <v>1432</v>
      </c>
      <c r="L591" s="23">
        <v>45328</v>
      </c>
      <c r="M591" s="23">
        <v>45331</v>
      </c>
      <c r="N591" t="s">
        <v>26</v>
      </c>
      <c r="O591">
        <v>87.2</v>
      </c>
      <c r="P591">
        <v>26.42</v>
      </c>
      <c r="Q591">
        <f>+$P$591/$P$660</f>
        <v>2.2486522555463058E-3</v>
      </c>
      <c r="R591" s="5">
        <f t="shared" si="55"/>
        <v>0.82030834282329235</v>
      </c>
      <c r="S591" s="5">
        <f t="shared" si="56"/>
        <v>3.2493025092644116E-2</v>
      </c>
      <c r="T591" s="5">
        <f t="shared" si="53"/>
        <v>25.567198632084065</v>
      </c>
      <c r="U591" s="5">
        <f t="shared" si="57"/>
        <v>5.6216306388657641E-2</v>
      </c>
      <c r="V591" s="5">
        <f t="shared" si="54"/>
        <v>25.510982325695405</v>
      </c>
    </row>
    <row r="592" spans="3:22">
      <c r="C592" t="s">
        <v>1657</v>
      </c>
      <c r="D592" s="9" t="s">
        <v>30</v>
      </c>
      <c r="G592">
        <v>954200964</v>
      </c>
      <c r="H592" t="s">
        <v>70</v>
      </c>
      <c r="I592" t="s">
        <v>1153</v>
      </c>
      <c r="J592" t="s">
        <v>1480</v>
      </c>
      <c r="K592" t="s">
        <v>57</v>
      </c>
      <c r="L592" s="23">
        <v>45331</v>
      </c>
      <c r="M592" s="23">
        <v>45335</v>
      </c>
      <c r="N592" t="s">
        <v>26</v>
      </c>
      <c r="O592">
        <v>471.1</v>
      </c>
      <c r="P592">
        <v>185.59</v>
      </c>
      <c r="Q592">
        <f>+$P$592/$P$660</f>
        <v>1.5795888421909116E-2</v>
      </c>
      <c r="R592" s="5">
        <f t="shared" si="55"/>
        <v>5.762340096312446</v>
      </c>
      <c r="S592" s="5">
        <f t="shared" si="56"/>
        <v>0.22825058769658671</v>
      </c>
      <c r="T592" s="5">
        <f t="shared" si="53"/>
        <v>179.59940931599098</v>
      </c>
      <c r="U592" s="5">
        <f t="shared" si="57"/>
        <v>0.39489721054772792</v>
      </c>
      <c r="V592" s="5">
        <f t="shared" si="54"/>
        <v>179.20451210544326</v>
      </c>
    </row>
    <row r="593" spans="3:22">
      <c r="C593" t="s">
        <v>1657</v>
      </c>
      <c r="D593" s="9" t="s">
        <v>30</v>
      </c>
      <c r="G593">
        <v>975790294</v>
      </c>
      <c r="H593" t="s">
        <v>475</v>
      </c>
      <c r="I593" t="s">
        <v>1564</v>
      </c>
      <c r="J593" t="s">
        <v>1481</v>
      </c>
      <c r="K593" t="s">
        <v>58</v>
      </c>
      <c r="L593" s="23">
        <v>45335</v>
      </c>
      <c r="M593" s="23">
        <v>45338</v>
      </c>
      <c r="N593" t="s">
        <v>26</v>
      </c>
      <c r="O593">
        <v>344</v>
      </c>
      <c r="P593">
        <v>101.62</v>
      </c>
      <c r="Q593">
        <f>+$P$593/$P$660</f>
        <v>8.6490553447621348E-3</v>
      </c>
      <c r="R593" s="5">
        <f t="shared" si="55"/>
        <v>3.155175389769227</v>
      </c>
      <c r="S593" s="5">
        <f t="shared" si="56"/>
        <v>0.12497884973181284</v>
      </c>
      <c r="T593" s="5">
        <f t="shared" si="53"/>
        <v>98.33984576049896</v>
      </c>
      <c r="U593" s="5">
        <f t="shared" si="57"/>
        <v>0.21622638361905336</v>
      </c>
      <c r="V593" s="5">
        <f t="shared" si="54"/>
        <v>98.123619376879901</v>
      </c>
    </row>
    <row r="594" spans="3:22">
      <c r="C594" t="s">
        <v>1657</v>
      </c>
      <c r="D594" s="9" t="s">
        <v>30</v>
      </c>
      <c r="G594">
        <v>960863440</v>
      </c>
      <c r="H594" t="s">
        <v>1623</v>
      </c>
      <c r="I594" t="s">
        <v>899</v>
      </c>
      <c r="J594" t="s">
        <v>1482</v>
      </c>
      <c r="K594" t="s">
        <v>1433</v>
      </c>
      <c r="L594" s="23">
        <v>45342</v>
      </c>
      <c r="M594" s="23">
        <v>45343</v>
      </c>
      <c r="N594" t="s">
        <v>28</v>
      </c>
      <c r="O594">
        <v>126.7</v>
      </c>
      <c r="P594">
        <v>12.16</v>
      </c>
      <c r="Q594">
        <f>+$P$594/$P$660</f>
        <v>1.0349587974051127E-3</v>
      </c>
      <c r="R594" s="5">
        <f t="shared" si="55"/>
        <v>0.37755296929338517</v>
      </c>
      <c r="S594" s="5">
        <f t="shared" si="56"/>
        <v>1.4955154622503878E-2</v>
      </c>
      <c r="T594" s="5">
        <f t="shared" si="53"/>
        <v>11.767491876084112</v>
      </c>
      <c r="U594" s="5">
        <f t="shared" si="57"/>
        <v>2.5873969935127819E-2</v>
      </c>
      <c r="V594" s="5">
        <f t="shared" si="54"/>
        <v>11.741617906148983</v>
      </c>
    </row>
    <row r="595" spans="3:22">
      <c r="C595" t="s">
        <v>1657</v>
      </c>
      <c r="D595" s="9" t="s">
        <v>30</v>
      </c>
      <c r="G595">
        <v>954923359</v>
      </c>
      <c r="H595" t="s">
        <v>1624</v>
      </c>
      <c r="I595" t="s">
        <v>1565</v>
      </c>
      <c r="J595" t="s">
        <v>1483</v>
      </c>
      <c r="K595" t="s">
        <v>99</v>
      </c>
      <c r="L595" s="23">
        <v>45342</v>
      </c>
      <c r="M595" s="23">
        <v>45345</v>
      </c>
      <c r="N595" t="s">
        <v>26</v>
      </c>
      <c r="O595">
        <v>128.97</v>
      </c>
      <c r="P595">
        <v>38.1</v>
      </c>
      <c r="Q595">
        <f>+$P$595/$P$660</f>
        <v>3.2427574162117428E-3</v>
      </c>
      <c r="R595" s="5">
        <f t="shared" si="55"/>
        <v>1.1829579054340438</v>
      </c>
      <c r="S595" s="5">
        <f t="shared" si="56"/>
        <v>4.6857844664259678E-2</v>
      </c>
      <c r="T595" s="5">
        <f t="shared" si="53"/>
        <v>36.870184249901698</v>
      </c>
      <c r="U595" s="5">
        <f t="shared" si="57"/>
        <v>8.1068935405293571E-2</v>
      </c>
      <c r="V595" s="5">
        <f t="shared" si="54"/>
        <v>36.789115314496406</v>
      </c>
    </row>
    <row r="596" spans="3:22">
      <c r="C596" t="s">
        <v>1657</v>
      </c>
      <c r="D596" s="9" t="s">
        <v>30</v>
      </c>
      <c r="G596">
        <v>954923361</v>
      </c>
      <c r="H596" t="s">
        <v>1624</v>
      </c>
      <c r="I596" t="s">
        <v>1565</v>
      </c>
      <c r="J596" t="s">
        <v>1484</v>
      </c>
      <c r="K596" t="s">
        <v>99</v>
      </c>
      <c r="L596" s="23">
        <v>45342</v>
      </c>
      <c r="M596" s="23">
        <v>45345</v>
      </c>
      <c r="N596" t="s">
        <v>26</v>
      </c>
      <c r="O596">
        <v>128.97</v>
      </c>
      <c r="P596">
        <v>38.1</v>
      </c>
      <c r="Q596">
        <f>+$P$596/$P$660</f>
        <v>3.2427574162117428E-3</v>
      </c>
      <c r="R596" s="5">
        <f t="shared" si="55"/>
        <v>1.1829579054340438</v>
      </c>
      <c r="S596" s="5">
        <f t="shared" si="56"/>
        <v>4.6857844664259678E-2</v>
      </c>
      <c r="T596" s="5">
        <f t="shared" si="53"/>
        <v>36.870184249901698</v>
      </c>
      <c r="U596" s="5">
        <f t="shared" si="57"/>
        <v>8.1068935405293571E-2</v>
      </c>
      <c r="V596" s="5">
        <f t="shared" si="54"/>
        <v>36.789115314496406</v>
      </c>
    </row>
    <row r="597" spans="3:22">
      <c r="C597" t="s">
        <v>1657</v>
      </c>
      <c r="D597" s="9" t="s">
        <v>30</v>
      </c>
      <c r="G597">
        <v>960032148</v>
      </c>
      <c r="H597" t="s">
        <v>1625</v>
      </c>
      <c r="I597" t="s">
        <v>1566</v>
      </c>
      <c r="J597" t="s">
        <v>1485</v>
      </c>
      <c r="K597" t="s">
        <v>87</v>
      </c>
      <c r="L597" s="23">
        <v>45344</v>
      </c>
      <c r="M597" s="23">
        <v>45345</v>
      </c>
      <c r="N597" t="s">
        <v>28</v>
      </c>
      <c r="O597">
        <v>233.3</v>
      </c>
      <c r="P597">
        <v>22.4</v>
      </c>
      <c r="Q597">
        <f>+$P$597/$P$660</f>
        <v>1.9065030478515232E-3</v>
      </c>
      <c r="R597" s="5">
        <f t="shared" si="55"/>
        <v>0.69549231185623572</v>
      </c>
      <c r="S597" s="5">
        <f t="shared" si="56"/>
        <v>2.754896904145451E-2</v>
      </c>
      <c r="T597" s="5">
        <f t="shared" si="53"/>
        <v>21.676958719102309</v>
      </c>
      <c r="U597" s="5">
        <f t="shared" si="57"/>
        <v>4.7662576196288081E-2</v>
      </c>
      <c r="V597" s="5">
        <f t="shared" si="54"/>
        <v>21.629296142906021</v>
      </c>
    </row>
    <row r="598" spans="3:22">
      <c r="C598" t="s">
        <v>1657</v>
      </c>
      <c r="D598" s="9" t="s">
        <v>30</v>
      </c>
      <c r="G598">
        <v>963978369</v>
      </c>
      <c r="H598" t="s">
        <v>487</v>
      </c>
      <c r="I598" t="s">
        <v>1567</v>
      </c>
      <c r="J598" t="s">
        <v>1486</v>
      </c>
      <c r="K598" t="s">
        <v>52</v>
      </c>
      <c r="L598" s="23">
        <v>45349</v>
      </c>
      <c r="M598" s="23">
        <v>45350</v>
      </c>
      <c r="N598" t="s">
        <v>28</v>
      </c>
      <c r="O598">
        <v>172.7</v>
      </c>
      <c r="P598">
        <v>16.579999999999998</v>
      </c>
      <c r="Q598">
        <f>+$P$598/$P$660</f>
        <v>1.4111527023829577E-3</v>
      </c>
      <c r="R598" s="5">
        <f t="shared" si="55"/>
        <v>0.51478850582930302</v>
      </c>
      <c r="S598" s="5">
        <f t="shared" si="56"/>
        <v>2.0391156549433739E-2</v>
      </c>
      <c r="T598" s="5">
        <f t="shared" si="53"/>
        <v>16.044820337621264</v>
      </c>
      <c r="U598" s="5">
        <f t="shared" si="57"/>
        <v>3.527881755957394E-2</v>
      </c>
      <c r="V598" s="5">
        <f t="shared" si="54"/>
        <v>16.009541520061688</v>
      </c>
    </row>
    <row r="599" spans="3:22">
      <c r="C599" t="s">
        <v>1657</v>
      </c>
      <c r="D599" s="9" t="s">
        <v>30</v>
      </c>
      <c r="G599">
        <v>963978699</v>
      </c>
      <c r="H599" t="s">
        <v>487</v>
      </c>
      <c r="I599" t="s">
        <v>1568</v>
      </c>
      <c r="J599" t="s">
        <v>1487</v>
      </c>
      <c r="K599" t="s">
        <v>52</v>
      </c>
      <c r="L599" s="23">
        <v>45349</v>
      </c>
      <c r="M599" s="23">
        <v>45350</v>
      </c>
      <c r="N599" t="s">
        <v>28</v>
      </c>
      <c r="O599">
        <v>172.7</v>
      </c>
      <c r="P599">
        <v>16.579999999999998</v>
      </c>
      <c r="Q599">
        <f>+$P$599/$P$660</f>
        <v>1.4111527023829577E-3</v>
      </c>
      <c r="R599" s="5">
        <f t="shared" si="55"/>
        <v>0.51478850582930302</v>
      </c>
      <c r="S599" s="5">
        <f t="shared" si="56"/>
        <v>2.0391156549433739E-2</v>
      </c>
      <c r="T599" s="5">
        <f t="shared" si="53"/>
        <v>16.044820337621264</v>
      </c>
      <c r="U599" s="5">
        <f t="shared" si="57"/>
        <v>3.527881755957394E-2</v>
      </c>
      <c r="V599" s="5">
        <f t="shared" si="54"/>
        <v>16.009541520061688</v>
      </c>
    </row>
    <row r="600" spans="3:22">
      <c r="C600" t="s">
        <v>1657</v>
      </c>
      <c r="D600" s="9" t="s">
        <v>30</v>
      </c>
      <c r="G600">
        <v>975781994</v>
      </c>
      <c r="H600" t="s">
        <v>502</v>
      </c>
      <c r="I600" t="s">
        <v>1569</v>
      </c>
      <c r="J600" t="s">
        <v>1488</v>
      </c>
      <c r="K600" t="s">
        <v>552</v>
      </c>
      <c r="L600" s="23">
        <v>45337</v>
      </c>
      <c r="M600" s="23">
        <v>45350</v>
      </c>
      <c r="N600" t="s">
        <v>28</v>
      </c>
      <c r="O600">
        <v>324</v>
      </c>
      <c r="P600">
        <v>404.18</v>
      </c>
      <c r="Q600">
        <f>+$P$600/$P$660</f>
        <v>3.4400464369670924E-2</v>
      </c>
      <c r="R600" s="5">
        <f t="shared" si="55"/>
        <v>12.549289402055953</v>
      </c>
      <c r="S600" s="5">
        <f t="shared" si="56"/>
        <v>0.49708671014174483</v>
      </c>
      <c r="T600" s="5">
        <f t="shared" si="53"/>
        <v>391.13362388780234</v>
      </c>
      <c r="U600" s="5">
        <f t="shared" si="57"/>
        <v>0.86001160924177311</v>
      </c>
      <c r="V600" s="5">
        <f t="shared" si="54"/>
        <v>390.27361227856056</v>
      </c>
    </row>
    <row r="601" spans="3:22">
      <c r="C601" t="s">
        <v>1657</v>
      </c>
      <c r="D601" s="9" t="s">
        <v>30</v>
      </c>
      <c r="G601">
        <v>977062783</v>
      </c>
      <c r="H601" t="s">
        <v>1626</v>
      </c>
      <c r="I601" t="s">
        <v>1570</v>
      </c>
      <c r="J601" t="s">
        <v>1489</v>
      </c>
      <c r="K601" t="s">
        <v>1434</v>
      </c>
      <c r="L601" s="23">
        <v>45347</v>
      </c>
      <c r="M601" s="23">
        <v>45350</v>
      </c>
      <c r="N601" t="s">
        <v>28</v>
      </c>
      <c r="O601">
        <v>598.49</v>
      </c>
      <c r="P601">
        <v>35.159999999999997</v>
      </c>
      <c r="Q601">
        <f>+$P$601/$P$660</f>
        <v>2.9925288911812303E-3</v>
      </c>
      <c r="R601" s="5">
        <f t="shared" si="55"/>
        <v>1.0916745395029128</v>
      </c>
      <c r="S601" s="5">
        <f t="shared" si="56"/>
        <v>4.3242042477568778E-2</v>
      </c>
      <c r="T601" s="5">
        <f t="shared" si="53"/>
        <v>34.02508341801952</v>
      </c>
      <c r="U601" s="5">
        <f t="shared" si="57"/>
        <v>7.4813222279530758E-2</v>
      </c>
      <c r="V601" s="5">
        <f t="shared" si="54"/>
        <v>33.950270195739989</v>
      </c>
    </row>
    <row r="602" spans="3:22">
      <c r="C602" t="s">
        <v>1657</v>
      </c>
      <c r="D602" s="9" t="s">
        <v>30</v>
      </c>
      <c r="G602">
        <v>975789853</v>
      </c>
      <c r="H602" t="s">
        <v>1627</v>
      </c>
      <c r="I602" t="s">
        <v>1571</v>
      </c>
      <c r="J602" t="s">
        <v>1490</v>
      </c>
      <c r="K602" t="s">
        <v>1435</v>
      </c>
      <c r="L602" s="23">
        <v>45350</v>
      </c>
      <c r="M602" s="23">
        <v>45351</v>
      </c>
      <c r="N602" t="s">
        <v>32</v>
      </c>
      <c r="O602">
        <v>381.65</v>
      </c>
      <c r="P602">
        <v>25.65</v>
      </c>
      <c r="Q602">
        <f>+$P$602/$P$660</f>
        <v>2.1831162132764093E-3</v>
      </c>
      <c r="R602" s="5">
        <f t="shared" si="55"/>
        <v>0.7964007946032341</v>
      </c>
      <c r="S602" s="5">
        <f t="shared" si="56"/>
        <v>3.1546029281844114E-2</v>
      </c>
      <c r="T602" s="5">
        <f t="shared" si="53"/>
        <v>24.82205317611492</v>
      </c>
      <c r="U602" s="5">
        <f t="shared" si="57"/>
        <v>5.4577905331910231E-2</v>
      </c>
      <c r="V602" s="5">
        <f t="shared" si="54"/>
        <v>24.767475270783009</v>
      </c>
    </row>
    <row r="603" spans="3:22">
      <c r="C603" t="s">
        <v>1657</v>
      </c>
      <c r="D603" s="9" t="s">
        <v>30</v>
      </c>
      <c r="G603">
        <v>962627137</v>
      </c>
      <c r="H603" t="s">
        <v>479</v>
      </c>
      <c r="I603" t="s">
        <v>1572</v>
      </c>
      <c r="J603" t="s">
        <v>1491</v>
      </c>
      <c r="K603" t="s">
        <v>539</v>
      </c>
      <c r="L603" s="23">
        <v>45347</v>
      </c>
      <c r="M603" s="23">
        <v>45352</v>
      </c>
      <c r="N603" t="s">
        <v>28</v>
      </c>
      <c r="O603">
        <v>166.55</v>
      </c>
      <c r="P603">
        <v>79.92</v>
      </c>
      <c r="Q603">
        <f>+$P$603/$P$660</f>
        <v>6.8021305171559708E-3</v>
      </c>
      <c r="R603" s="5">
        <f t="shared" si="55"/>
        <v>2.4814172126584984</v>
      </c>
      <c r="S603" s="5">
        <f t="shared" si="56"/>
        <v>9.8290785972903777E-2</v>
      </c>
      <c r="T603" s="5">
        <f t="shared" si="53"/>
        <v>77.340292001368596</v>
      </c>
      <c r="U603" s="5">
        <f t="shared" si="57"/>
        <v>0.17005326292889927</v>
      </c>
      <c r="V603" s="5">
        <f t="shared" si="54"/>
        <v>77.170238738439693</v>
      </c>
    </row>
    <row r="604" spans="3:22">
      <c r="C604" t="s">
        <v>1657</v>
      </c>
      <c r="D604" s="9" t="s">
        <v>30</v>
      </c>
      <c r="G604">
        <v>975784256</v>
      </c>
      <c r="H604" t="s">
        <v>838</v>
      </c>
      <c r="I604" t="s">
        <v>1573</v>
      </c>
      <c r="J604" t="s">
        <v>1492</v>
      </c>
      <c r="K604" t="s">
        <v>537</v>
      </c>
      <c r="L604" s="23">
        <v>45349</v>
      </c>
      <c r="M604" s="23">
        <v>45352</v>
      </c>
      <c r="N604" t="s">
        <v>28</v>
      </c>
      <c r="O604">
        <v>194</v>
      </c>
      <c r="P604">
        <v>44.68</v>
      </c>
      <c r="Q604">
        <f>+$P$604/$P$660</f>
        <v>3.8027926865181277E-3</v>
      </c>
      <c r="R604" s="5">
        <f t="shared" si="55"/>
        <v>1.387258772041813</v>
      </c>
      <c r="S604" s="5">
        <f t="shared" si="56"/>
        <v>5.4950354320186939E-2</v>
      </c>
      <c r="T604" s="5">
        <f t="shared" si="53"/>
        <v>43.237790873638005</v>
      </c>
      <c r="U604" s="5">
        <f t="shared" si="57"/>
        <v>9.5069817162953194E-2</v>
      </c>
      <c r="V604" s="5">
        <f t="shared" si="54"/>
        <v>43.142721056475054</v>
      </c>
    </row>
    <row r="605" spans="3:22">
      <c r="C605" t="s">
        <v>1657</v>
      </c>
      <c r="D605" s="9" t="s">
        <v>30</v>
      </c>
      <c r="G605">
        <v>975785582</v>
      </c>
      <c r="H605" t="s">
        <v>1628</v>
      </c>
      <c r="I605" t="s">
        <v>886</v>
      </c>
      <c r="J605" t="s">
        <v>1493</v>
      </c>
      <c r="K605" t="s">
        <v>55</v>
      </c>
      <c r="L605" s="23">
        <v>45349</v>
      </c>
      <c r="M605" s="23">
        <v>45352</v>
      </c>
      <c r="N605" t="s">
        <v>28</v>
      </c>
      <c r="O605">
        <v>490.67</v>
      </c>
      <c r="P605">
        <v>112.99</v>
      </c>
      <c r="Q605">
        <f>+$P$605/$P$660</f>
        <v>9.6167758650331971E-3</v>
      </c>
      <c r="R605" s="5">
        <f t="shared" si="55"/>
        <v>3.5081998355641106</v>
      </c>
      <c r="S605" s="5">
        <f t="shared" si="56"/>
        <v>0.13896241124972969</v>
      </c>
      <c r="T605" s="5">
        <f t="shared" si="53"/>
        <v>109.34283775318615</v>
      </c>
      <c r="U605" s="5">
        <f t="shared" si="57"/>
        <v>0.24041939662582992</v>
      </c>
      <c r="V605" s="5">
        <f t="shared" si="54"/>
        <v>109.10241835656032</v>
      </c>
    </row>
    <row r="606" spans="3:22">
      <c r="C606" t="s">
        <v>1657</v>
      </c>
      <c r="D606" s="9" t="s">
        <v>30</v>
      </c>
      <c r="G606">
        <v>978724351</v>
      </c>
      <c r="H606" t="s">
        <v>1629</v>
      </c>
      <c r="I606" t="s">
        <v>51</v>
      </c>
      <c r="J606" t="s">
        <v>1494</v>
      </c>
      <c r="K606" t="s">
        <v>1436</v>
      </c>
      <c r="L606" s="23">
        <v>45352</v>
      </c>
      <c r="M606" s="23">
        <v>45353</v>
      </c>
      <c r="N606" t="s">
        <v>26</v>
      </c>
      <c r="O606">
        <v>390</v>
      </c>
      <c r="P606">
        <v>37.61</v>
      </c>
      <c r="Q606">
        <f>+$P$606/$P$660</f>
        <v>3.2010526620399908E-3</v>
      </c>
      <c r="R606" s="5">
        <f t="shared" si="55"/>
        <v>1.1677440111121886</v>
      </c>
      <c r="S606" s="5">
        <f t="shared" si="56"/>
        <v>4.6255210966477861E-2</v>
      </c>
      <c r="T606" s="5">
        <f t="shared" si="53"/>
        <v>36.39600077792133</v>
      </c>
      <c r="U606" s="5">
        <f t="shared" si="57"/>
        <v>8.0026316550999774E-2</v>
      </c>
      <c r="V606" s="5">
        <f t="shared" si="54"/>
        <v>36.315974461370331</v>
      </c>
    </row>
    <row r="607" spans="3:22">
      <c r="C607" t="s">
        <v>1657</v>
      </c>
      <c r="D607" s="9" t="s">
        <v>30</v>
      </c>
      <c r="G607">
        <v>962619548</v>
      </c>
      <c r="H607" t="s">
        <v>1630</v>
      </c>
      <c r="I607" t="s">
        <v>1574</v>
      </c>
      <c r="J607" t="s">
        <v>1495</v>
      </c>
      <c r="K607" t="s">
        <v>95</v>
      </c>
      <c r="L607" s="23">
        <v>45349</v>
      </c>
      <c r="M607" s="23">
        <v>45354</v>
      </c>
      <c r="N607" t="s">
        <v>28</v>
      </c>
      <c r="O607">
        <v>370.76</v>
      </c>
      <c r="P607">
        <v>142.32</v>
      </c>
      <c r="Q607">
        <f>+$P$607/$P$660</f>
        <v>1.2113103293313785E-2</v>
      </c>
      <c r="R607" s="5">
        <f t="shared" si="55"/>
        <v>4.4188600814008687</v>
      </c>
      <c r="S607" s="5">
        <f t="shared" si="56"/>
        <v>0.17503434258838418</v>
      </c>
      <c r="T607" s="5">
        <f t="shared" si="53"/>
        <v>137.72610557601072</v>
      </c>
      <c r="U607" s="5">
        <f t="shared" si="57"/>
        <v>0.30282758233284462</v>
      </c>
      <c r="V607" s="5">
        <f t="shared" si="54"/>
        <v>137.42327799367789</v>
      </c>
    </row>
    <row r="608" spans="3:22">
      <c r="C608" t="s">
        <v>1657</v>
      </c>
      <c r="D608" s="9" t="s">
        <v>30</v>
      </c>
      <c r="G608">
        <v>957846671</v>
      </c>
      <c r="H608" t="s">
        <v>1631</v>
      </c>
      <c r="I608" t="s">
        <v>1575</v>
      </c>
      <c r="J608" t="s">
        <v>1496</v>
      </c>
      <c r="K608" t="s">
        <v>1437</v>
      </c>
      <c r="L608" s="23">
        <v>45354</v>
      </c>
      <c r="M608" s="23">
        <v>45355</v>
      </c>
      <c r="N608" t="s">
        <v>28</v>
      </c>
      <c r="O608">
        <v>275.35000000000002</v>
      </c>
      <c r="P608">
        <v>21.14</v>
      </c>
      <c r="Q608">
        <f>+$P$608/$P$660</f>
        <v>1.7992622514098752E-3</v>
      </c>
      <c r="R608" s="5">
        <f t="shared" si="55"/>
        <v>0.65637086931432242</v>
      </c>
      <c r="S608" s="5">
        <f t="shared" si="56"/>
        <v>2.5999339532872694E-2</v>
      </c>
      <c r="T608" s="5">
        <f t="shared" si="53"/>
        <v>20.457629791152804</v>
      </c>
      <c r="U608" s="5">
        <f t="shared" si="57"/>
        <v>4.4981556285246881E-2</v>
      </c>
      <c r="V608" s="5">
        <f t="shared" si="54"/>
        <v>20.412648234867557</v>
      </c>
    </row>
    <row r="609" spans="3:22">
      <c r="C609" t="s">
        <v>1657</v>
      </c>
      <c r="D609" s="9" t="s">
        <v>30</v>
      </c>
      <c r="G609">
        <v>975786310</v>
      </c>
      <c r="H609" t="s">
        <v>840</v>
      </c>
      <c r="I609" t="s">
        <v>1576</v>
      </c>
      <c r="J609" t="s">
        <v>1497</v>
      </c>
      <c r="K609" t="s">
        <v>537</v>
      </c>
      <c r="L609" s="23">
        <v>45354</v>
      </c>
      <c r="M609" s="23">
        <v>45355</v>
      </c>
      <c r="N609" t="s">
        <v>28</v>
      </c>
      <c r="O609">
        <v>269</v>
      </c>
      <c r="P609">
        <v>25.81</v>
      </c>
      <c r="Q609">
        <f>+$P$609/$P$660</f>
        <v>2.1967340921896345E-3</v>
      </c>
      <c r="R609" s="5">
        <f t="shared" si="55"/>
        <v>0.80136859683077866</v>
      </c>
      <c r="S609" s="5">
        <f t="shared" si="56"/>
        <v>3.174280763214022E-2</v>
      </c>
      <c r="T609" s="5">
        <f t="shared" si="53"/>
        <v>24.976888595537076</v>
      </c>
      <c r="U609" s="5">
        <f t="shared" si="57"/>
        <v>5.4918352304740861E-2</v>
      </c>
      <c r="V609" s="5">
        <f t="shared" si="54"/>
        <v>24.921970243232334</v>
      </c>
    </row>
    <row r="610" spans="3:22">
      <c r="C610" t="s">
        <v>1657</v>
      </c>
      <c r="D610" s="9" t="s">
        <v>30</v>
      </c>
      <c r="G610">
        <v>975786311</v>
      </c>
      <c r="H610" t="s">
        <v>840</v>
      </c>
      <c r="I610" t="s">
        <v>1576</v>
      </c>
      <c r="J610" t="s">
        <v>1498</v>
      </c>
      <c r="K610" t="s">
        <v>537</v>
      </c>
      <c r="L610" s="23">
        <v>45354</v>
      </c>
      <c r="M610" s="23">
        <v>45355</v>
      </c>
      <c r="N610" t="s">
        <v>28</v>
      </c>
      <c r="O610">
        <v>269</v>
      </c>
      <c r="P610">
        <v>25.81</v>
      </c>
      <c r="Q610">
        <f>+$P$610/$P$660</f>
        <v>2.1967340921896345E-3</v>
      </c>
      <c r="R610" s="5">
        <f t="shared" si="55"/>
        <v>0.80136859683077866</v>
      </c>
      <c r="S610" s="5">
        <f t="shared" si="56"/>
        <v>3.174280763214022E-2</v>
      </c>
      <c r="T610" s="5">
        <f t="shared" si="53"/>
        <v>24.976888595537076</v>
      </c>
      <c r="U610" s="5">
        <f t="shared" si="57"/>
        <v>5.4918352304740861E-2</v>
      </c>
      <c r="V610" s="5">
        <f t="shared" si="54"/>
        <v>24.921970243232334</v>
      </c>
    </row>
    <row r="611" spans="3:22">
      <c r="C611" t="s">
        <v>1657</v>
      </c>
      <c r="D611" s="9" t="s">
        <v>30</v>
      </c>
      <c r="G611">
        <v>975786312</v>
      </c>
      <c r="H611" t="s">
        <v>840</v>
      </c>
      <c r="I611" t="s">
        <v>1576</v>
      </c>
      <c r="J611" t="s">
        <v>1499</v>
      </c>
      <c r="K611" t="s">
        <v>537</v>
      </c>
      <c r="L611" s="23">
        <v>45354</v>
      </c>
      <c r="M611" s="23">
        <v>45355</v>
      </c>
      <c r="N611" t="s">
        <v>28</v>
      </c>
      <c r="O611">
        <v>279</v>
      </c>
      <c r="P611">
        <v>26.77</v>
      </c>
      <c r="Q611">
        <f>+$P$611/$P$660</f>
        <v>2.2784413656689855E-3</v>
      </c>
      <c r="R611" s="5">
        <f t="shared" si="55"/>
        <v>0.83117541019604591</v>
      </c>
      <c r="S611" s="5">
        <f t="shared" si="56"/>
        <v>3.2923477733916837E-2</v>
      </c>
      <c r="T611" s="5">
        <f t="shared" si="53"/>
        <v>25.905901112070037</v>
      </c>
      <c r="U611" s="5">
        <f t="shared" si="57"/>
        <v>5.696103414172464E-2</v>
      </c>
      <c r="V611" s="5">
        <f t="shared" si="54"/>
        <v>25.848940077928312</v>
      </c>
    </row>
    <row r="612" spans="3:22">
      <c r="C612" t="s">
        <v>1657</v>
      </c>
      <c r="D612" s="9" t="s">
        <v>30</v>
      </c>
      <c r="G612">
        <v>975786309</v>
      </c>
      <c r="H612" t="s">
        <v>840</v>
      </c>
      <c r="I612" t="s">
        <v>1577</v>
      </c>
      <c r="J612" t="s">
        <v>1500</v>
      </c>
      <c r="K612" t="s">
        <v>537</v>
      </c>
      <c r="L612" s="23">
        <v>45354</v>
      </c>
      <c r="M612" s="23">
        <v>45356</v>
      </c>
      <c r="N612" t="s">
        <v>28</v>
      </c>
      <c r="O612">
        <v>329</v>
      </c>
      <c r="P612">
        <v>63.13</v>
      </c>
      <c r="Q612">
        <f>+$P$612/$P$660</f>
        <v>5.3731043486994054E-3</v>
      </c>
      <c r="R612" s="5">
        <f t="shared" si="55"/>
        <v>1.960108466405543</v>
      </c>
      <c r="S612" s="5">
        <f t="shared" si="56"/>
        <v>7.7641357838706404E-2</v>
      </c>
      <c r="T612" s="5">
        <f t="shared" si="53"/>
        <v>61.092250175755751</v>
      </c>
      <c r="U612" s="5">
        <f t="shared" si="57"/>
        <v>0.13432760871748514</v>
      </c>
      <c r="V612" s="5">
        <f t="shared" si="54"/>
        <v>60.957922567038267</v>
      </c>
    </row>
    <row r="613" spans="3:22">
      <c r="C613" t="s">
        <v>1657</v>
      </c>
      <c r="D613" s="9" t="s">
        <v>30</v>
      </c>
      <c r="G613">
        <v>975783014</v>
      </c>
      <c r="H613" t="s">
        <v>1632</v>
      </c>
      <c r="I613" t="s">
        <v>1578</v>
      </c>
      <c r="J613" t="s">
        <v>1501</v>
      </c>
      <c r="K613" t="s">
        <v>87</v>
      </c>
      <c r="L613" s="23">
        <v>45355</v>
      </c>
      <c r="M613" s="23">
        <v>45357</v>
      </c>
      <c r="N613" t="s">
        <v>28</v>
      </c>
      <c r="O613">
        <v>243.2</v>
      </c>
      <c r="P613">
        <v>37.340000000000003</v>
      </c>
      <c r="Q613">
        <f>+$P$613/$P$660</f>
        <v>3.1780724913739234E-3</v>
      </c>
      <c r="R613" s="5">
        <f t="shared" si="55"/>
        <v>1.1593608448532073</v>
      </c>
      <c r="S613" s="5">
        <f t="shared" si="56"/>
        <v>4.5923147500353194E-2</v>
      </c>
      <c r="T613" s="5">
        <f t="shared" si="53"/>
        <v>36.134716007646439</v>
      </c>
      <c r="U613" s="5">
        <f t="shared" si="57"/>
        <v>7.9451812284348083E-2</v>
      </c>
      <c r="V613" s="5">
        <f t="shared" si="54"/>
        <v>36.055264195362092</v>
      </c>
    </row>
    <row r="614" spans="3:22">
      <c r="C614" t="s">
        <v>1657</v>
      </c>
      <c r="D614" s="9" t="s">
        <v>30</v>
      </c>
      <c r="G614">
        <v>934782591</v>
      </c>
      <c r="H614" t="s">
        <v>1630</v>
      </c>
      <c r="I614" t="s">
        <v>625</v>
      </c>
      <c r="J614" t="s">
        <v>1502</v>
      </c>
      <c r="K614" t="s">
        <v>95</v>
      </c>
      <c r="L614" s="23">
        <v>45349</v>
      </c>
      <c r="M614" s="23">
        <v>45358</v>
      </c>
      <c r="N614" t="s">
        <v>28</v>
      </c>
      <c r="O614">
        <v>480.59</v>
      </c>
      <c r="P614">
        <v>332.05</v>
      </c>
      <c r="Q614">
        <f>+$P$614/$P$660</f>
        <v>2.8261354332102605E-2</v>
      </c>
      <c r="R614" s="5">
        <f t="shared" si="55"/>
        <v>10.309742060351031</v>
      </c>
      <c r="S614" s="5">
        <f t="shared" si="56"/>
        <v>0.40837657009888262</v>
      </c>
      <c r="T614" s="5">
        <f t="shared" si="53"/>
        <v>321.3318813695501</v>
      </c>
      <c r="U614" s="5">
        <f t="shared" si="57"/>
        <v>0.7065338583025651</v>
      </c>
      <c r="V614" s="5">
        <f t="shared" si="54"/>
        <v>320.62534751124753</v>
      </c>
    </row>
    <row r="615" spans="3:22">
      <c r="C615" t="s">
        <v>1657</v>
      </c>
      <c r="D615" s="9" t="s">
        <v>30</v>
      </c>
      <c r="G615">
        <v>957723193</v>
      </c>
      <c r="H615" t="s">
        <v>1632</v>
      </c>
      <c r="I615" t="s">
        <v>1578</v>
      </c>
      <c r="J615" t="s">
        <v>1503</v>
      </c>
      <c r="K615" t="s">
        <v>87</v>
      </c>
      <c r="L615" s="23">
        <v>45358</v>
      </c>
      <c r="M615" s="23">
        <v>45359</v>
      </c>
      <c r="N615" t="s">
        <v>28</v>
      </c>
      <c r="O615">
        <v>259</v>
      </c>
      <c r="P615">
        <v>19.89</v>
      </c>
      <c r="Q615">
        <f>+$P$615/$P$660</f>
        <v>1.6928725724003036E-3</v>
      </c>
      <c r="R615" s="5">
        <f t="shared" si="55"/>
        <v>0.61755991441163072</v>
      </c>
      <c r="S615" s="5">
        <f t="shared" si="56"/>
        <v>2.4462008671184386E-2</v>
      </c>
      <c r="T615" s="5">
        <f t="shared" si="53"/>
        <v>19.247978076917189</v>
      </c>
      <c r="U615" s="5">
        <f t="shared" si="57"/>
        <v>4.2321814310007588E-2</v>
      </c>
      <c r="V615" s="5">
        <f t="shared" si="54"/>
        <v>19.205656262607182</v>
      </c>
    </row>
    <row r="616" spans="3:22">
      <c r="C616" t="s">
        <v>1657</v>
      </c>
      <c r="D616" s="9" t="s">
        <v>30</v>
      </c>
      <c r="G616">
        <v>959191816</v>
      </c>
      <c r="H616" t="s">
        <v>1633</v>
      </c>
      <c r="I616" t="s">
        <v>1579</v>
      </c>
      <c r="J616" t="s">
        <v>1504</v>
      </c>
      <c r="K616" t="s">
        <v>65</v>
      </c>
      <c r="L616" s="23">
        <v>45357</v>
      </c>
      <c r="M616" s="23">
        <v>45361</v>
      </c>
      <c r="N616" t="s">
        <v>28</v>
      </c>
      <c r="O616">
        <v>97.26</v>
      </c>
      <c r="P616">
        <v>37.33</v>
      </c>
      <c r="Q616">
        <f>+$P$616/$P$660</f>
        <v>3.1772213739418467E-3</v>
      </c>
      <c r="R616" s="5">
        <f t="shared" si="55"/>
        <v>1.1590503572139856</v>
      </c>
      <c r="S616" s="5">
        <f t="shared" si="56"/>
        <v>4.5910848853459682E-2</v>
      </c>
      <c r="T616" s="5">
        <f t="shared" si="53"/>
        <v>36.125038793932553</v>
      </c>
      <c r="U616" s="5">
        <f t="shared" si="57"/>
        <v>7.9430534348546161E-2</v>
      </c>
      <c r="V616" s="5">
        <f t="shared" si="54"/>
        <v>36.045608259584007</v>
      </c>
    </row>
    <row r="617" spans="3:22">
      <c r="C617" t="s">
        <v>1657</v>
      </c>
      <c r="D617" s="9" t="s">
        <v>30</v>
      </c>
      <c r="G617">
        <v>966576326</v>
      </c>
      <c r="H617" t="s">
        <v>1634</v>
      </c>
      <c r="I617" t="s">
        <v>1580</v>
      </c>
      <c r="J617" t="s">
        <v>1505</v>
      </c>
      <c r="K617" t="s">
        <v>553</v>
      </c>
      <c r="L617" s="23">
        <v>45361</v>
      </c>
      <c r="M617" s="23">
        <v>45362</v>
      </c>
      <c r="N617" t="s">
        <v>28</v>
      </c>
      <c r="O617">
        <v>109</v>
      </c>
      <c r="P617">
        <v>10.46</v>
      </c>
      <c r="Q617">
        <f>+$P$617/$P$660</f>
        <v>8.9026883395209536E-4</v>
      </c>
      <c r="R617" s="5">
        <f t="shared" si="55"/>
        <v>0.32477007062572438</v>
      </c>
      <c r="S617" s="5">
        <f t="shared" si="56"/>
        <v>1.2864384650607777E-2</v>
      </c>
      <c r="T617" s="5">
        <f t="shared" si="53"/>
        <v>10.122365544723669</v>
      </c>
      <c r="U617" s="5">
        <f t="shared" si="57"/>
        <v>2.2256720848802383E-2</v>
      </c>
      <c r="V617" s="5">
        <f t="shared" si="54"/>
        <v>10.100108823874868</v>
      </c>
    </row>
    <row r="618" spans="3:22">
      <c r="C618" t="s">
        <v>1657</v>
      </c>
      <c r="D618" s="9" t="s">
        <v>30</v>
      </c>
      <c r="G618">
        <v>975789530</v>
      </c>
      <c r="H618" t="s">
        <v>1635</v>
      </c>
      <c r="I618" t="s">
        <v>1581</v>
      </c>
      <c r="J618" t="s">
        <v>1506</v>
      </c>
      <c r="K618" t="s">
        <v>56</v>
      </c>
      <c r="L618" s="23">
        <v>45358</v>
      </c>
      <c r="M618" s="23">
        <v>45362</v>
      </c>
      <c r="N618" t="s">
        <v>28</v>
      </c>
      <c r="O618">
        <v>409</v>
      </c>
      <c r="P618">
        <v>125.61</v>
      </c>
      <c r="Q618">
        <f>+$P$618/$P$660</f>
        <v>1.0690886064313832E-2</v>
      </c>
      <c r="R618" s="5">
        <f t="shared" si="55"/>
        <v>3.9000352362616861</v>
      </c>
      <c r="S618" s="5">
        <f t="shared" si="56"/>
        <v>0.15448330362933488</v>
      </c>
      <c r="T618" s="5">
        <f t="shared" si="53"/>
        <v>121.55548146010898</v>
      </c>
      <c r="U618" s="5">
        <f t="shared" si="57"/>
        <v>0.26727215160784579</v>
      </c>
      <c r="V618" s="5">
        <f t="shared" si="54"/>
        <v>121.28820930850114</v>
      </c>
    </row>
    <row r="619" spans="3:22">
      <c r="C619" t="s">
        <v>1657</v>
      </c>
      <c r="D619" s="9" t="s">
        <v>30</v>
      </c>
      <c r="G619">
        <v>955337958</v>
      </c>
      <c r="H619" t="s">
        <v>1636</v>
      </c>
      <c r="I619" t="s">
        <v>1582</v>
      </c>
      <c r="J619" t="s">
        <v>1507</v>
      </c>
      <c r="K619" t="s">
        <v>1438</v>
      </c>
      <c r="L619" s="23">
        <v>45361</v>
      </c>
      <c r="M619" s="23">
        <v>45363</v>
      </c>
      <c r="N619" t="s">
        <v>26</v>
      </c>
      <c r="O619">
        <v>338.64</v>
      </c>
      <c r="P619">
        <v>74.010000000000005</v>
      </c>
      <c r="Q619">
        <f>+$P$619/$P$660</f>
        <v>6.2991201147987166E-3</v>
      </c>
      <c r="R619" s="5">
        <f t="shared" si="55"/>
        <v>2.2979190178785718</v>
      </c>
      <c r="S619" s="5">
        <f t="shared" si="56"/>
        <v>9.1022285658841448E-2</v>
      </c>
      <c r="T619" s="5">
        <f t="shared" si="53"/>
        <v>71.621058696462597</v>
      </c>
      <c r="U619" s="5">
        <f t="shared" si="57"/>
        <v>0.15747800286996791</v>
      </c>
      <c r="V619" s="5">
        <f t="shared" si="54"/>
        <v>71.463580693592633</v>
      </c>
    </row>
    <row r="620" spans="3:22">
      <c r="C620" t="s">
        <v>1657</v>
      </c>
      <c r="D620" s="9" t="s">
        <v>30</v>
      </c>
      <c r="G620">
        <v>955337959</v>
      </c>
      <c r="H620" t="s">
        <v>1636</v>
      </c>
      <c r="I620" t="s">
        <v>1582</v>
      </c>
      <c r="J620" t="s">
        <v>1508</v>
      </c>
      <c r="K620" t="s">
        <v>1438</v>
      </c>
      <c r="L620" s="23">
        <v>45361</v>
      </c>
      <c r="M620" s="23">
        <v>45363</v>
      </c>
      <c r="N620" t="s">
        <v>26</v>
      </c>
      <c r="O620">
        <v>302.27999999999997</v>
      </c>
      <c r="P620">
        <v>66.069999999999993</v>
      </c>
      <c r="Q620">
        <f>+$P$620/$P$660</f>
        <v>5.6233328737299165E-3</v>
      </c>
      <c r="R620" s="5">
        <f t="shared" si="55"/>
        <v>2.0513918323366735</v>
      </c>
      <c r="S620" s="5">
        <f t="shared" si="56"/>
        <v>8.125716002539729E-2</v>
      </c>
      <c r="T620" s="5">
        <f t="shared" si="53"/>
        <v>63.937351007637922</v>
      </c>
      <c r="U620" s="5">
        <f t="shared" si="57"/>
        <v>0.1405833218432479</v>
      </c>
      <c r="V620" s="5">
        <f t="shared" si="54"/>
        <v>63.796767685794677</v>
      </c>
    </row>
    <row r="621" spans="3:22">
      <c r="C621" t="s">
        <v>1657</v>
      </c>
      <c r="D621" s="9" t="s">
        <v>30</v>
      </c>
      <c r="G621">
        <v>966671787</v>
      </c>
      <c r="H621" t="s">
        <v>259</v>
      </c>
      <c r="I621" t="s">
        <v>1583</v>
      </c>
      <c r="J621" t="s">
        <v>1509</v>
      </c>
      <c r="K621" t="s">
        <v>67</v>
      </c>
      <c r="L621" s="23">
        <v>45360</v>
      </c>
      <c r="M621" s="23">
        <v>45363</v>
      </c>
      <c r="N621" t="s">
        <v>28</v>
      </c>
      <c r="O621">
        <v>401.87</v>
      </c>
      <c r="P621">
        <v>115.71</v>
      </c>
      <c r="Q621">
        <f>+$P$621/$P$660</f>
        <v>9.8482798065580249E-3</v>
      </c>
      <c r="R621" s="5">
        <f t="shared" si="55"/>
        <v>3.5926524734323677</v>
      </c>
      <c r="S621" s="5">
        <f t="shared" si="56"/>
        <v>0.14230764320476344</v>
      </c>
      <c r="T621" s="5">
        <f t="shared" si="53"/>
        <v>111.97503988336287</v>
      </c>
      <c r="U621" s="5">
        <f t="shared" si="57"/>
        <v>0.24620699516395061</v>
      </c>
      <c r="V621" s="5">
        <f t="shared" si="54"/>
        <v>111.72883288819892</v>
      </c>
    </row>
    <row r="622" spans="3:22">
      <c r="C622" t="s">
        <v>1657</v>
      </c>
      <c r="D622" s="9" t="s">
        <v>30</v>
      </c>
      <c r="G622">
        <v>966261221</v>
      </c>
      <c r="H622" t="s">
        <v>259</v>
      </c>
      <c r="I622" t="s">
        <v>1584</v>
      </c>
      <c r="J622" t="s">
        <v>1510</v>
      </c>
      <c r="K622" t="s">
        <v>67</v>
      </c>
      <c r="L622" s="23">
        <v>45360</v>
      </c>
      <c r="M622" s="23">
        <v>45364</v>
      </c>
      <c r="N622" t="s">
        <v>28</v>
      </c>
      <c r="O622">
        <v>385.2</v>
      </c>
      <c r="P622">
        <v>147.88</v>
      </c>
      <c r="Q622">
        <f>+$P$622/$P$660</f>
        <v>1.2586324585548359E-2</v>
      </c>
      <c r="R622" s="5">
        <f t="shared" si="55"/>
        <v>4.5914912088080415</v>
      </c>
      <c r="S622" s="5">
        <f t="shared" si="56"/>
        <v>0.18187239026117377</v>
      </c>
      <c r="T622" s="5">
        <f t="shared" si="53"/>
        <v>143.1066364009308</v>
      </c>
      <c r="U622" s="5">
        <f t="shared" si="57"/>
        <v>0.31465811463870896</v>
      </c>
      <c r="V622" s="5">
        <f t="shared" si="54"/>
        <v>142.79197828629208</v>
      </c>
    </row>
    <row r="623" spans="3:22">
      <c r="C623" t="s">
        <v>1657</v>
      </c>
      <c r="D623" s="9" t="s">
        <v>30</v>
      </c>
      <c r="G623">
        <v>975790295</v>
      </c>
      <c r="H623" t="s">
        <v>1637</v>
      </c>
      <c r="I623" t="s">
        <v>1585</v>
      </c>
      <c r="J623" t="s">
        <v>1511</v>
      </c>
      <c r="K623" t="s">
        <v>61</v>
      </c>
      <c r="L623" s="23">
        <v>45363</v>
      </c>
      <c r="M623" s="23">
        <v>45365</v>
      </c>
      <c r="N623" t="s">
        <v>28</v>
      </c>
      <c r="O623">
        <v>583.72</v>
      </c>
      <c r="P623">
        <v>112.04</v>
      </c>
      <c r="Q623">
        <f>+$P$623/$P$660</f>
        <v>9.5359197089859241E-3</v>
      </c>
      <c r="R623" s="5">
        <f t="shared" si="55"/>
        <v>3.4787035098380654</v>
      </c>
      <c r="S623" s="5">
        <f t="shared" si="56"/>
        <v>0.13779403979484658</v>
      </c>
      <c r="T623" s="5">
        <f t="shared" si="53"/>
        <v>108.4235024503671</v>
      </c>
      <c r="U623" s="5">
        <f t="shared" si="57"/>
        <v>0.23839799272464809</v>
      </c>
      <c r="V623" s="5">
        <f t="shared" si="54"/>
        <v>108.18510445764245</v>
      </c>
    </row>
    <row r="624" spans="3:22">
      <c r="C624" t="s">
        <v>1657</v>
      </c>
      <c r="D624" s="9" t="s">
        <v>30</v>
      </c>
      <c r="G624">
        <v>954223090</v>
      </c>
      <c r="H624" t="s">
        <v>1638</v>
      </c>
      <c r="I624" t="s">
        <v>1586</v>
      </c>
      <c r="J624" t="s">
        <v>1512</v>
      </c>
      <c r="K624" t="s">
        <v>1439</v>
      </c>
      <c r="L624" s="23">
        <v>45359</v>
      </c>
      <c r="M624" s="23">
        <v>45366</v>
      </c>
      <c r="N624" t="s">
        <v>26</v>
      </c>
      <c r="O624">
        <v>241.71</v>
      </c>
      <c r="P624">
        <v>164.09</v>
      </c>
      <c r="Q624">
        <f>+$P$624/$P$660</f>
        <v>1.3965985942944485E-2</v>
      </c>
      <c r="R624" s="5">
        <f t="shared" si="55"/>
        <v>5.0947916719861484</v>
      </c>
      <c r="S624" s="5">
        <f t="shared" si="56"/>
        <v>0.2018084968755478</v>
      </c>
      <c r="T624" s="5">
        <f t="shared" ref="T624:T657" si="58">+P624-R624-S624</f>
        <v>158.79339983113832</v>
      </c>
      <c r="U624" s="5">
        <f t="shared" si="57"/>
        <v>0.34914964857361214</v>
      </c>
      <c r="V624" s="5">
        <f t="shared" ref="V624:V657" si="59">+T624-U624</f>
        <v>158.4442501825647</v>
      </c>
    </row>
    <row r="625" spans="3:22">
      <c r="C625" t="s">
        <v>1657</v>
      </c>
      <c r="D625" s="9" t="s">
        <v>30</v>
      </c>
      <c r="G625">
        <v>955989420</v>
      </c>
      <c r="H625" t="s">
        <v>1638</v>
      </c>
      <c r="I625" t="s">
        <v>1587</v>
      </c>
      <c r="J625" t="s">
        <v>1513</v>
      </c>
      <c r="K625" t="s">
        <v>1439</v>
      </c>
      <c r="L625" s="23">
        <v>45359</v>
      </c>
      <c r="M625" s="23">
        <v>45366</v>
      </c>
      <c r="N625" t="s">
        <v>26</v>
      </c>
      <c r="O625">
        <v>245.29</v>
      </c>
      <c r="P625">
        <v>166.52</v>
      </c>
      <c r="Q625">
        <f>+$P$625/$P$660</f>
        <v>1.4172807478939092E-2</v>
      </c>
      <c r="R625" s="5">
        <f t="shared" ref="R625:R657" si="60">364.8*Q625</f>
        <v>5.1702401683169814</v>
      </c>
      <c r="S625" s="5">
        <f t="shared" ref="S625:S656" si="61">14.45*Q625</f>
        <v>0.20479706807066989</v>
      </c>
      <c r="T625" s="5">
        <f t="shared" si="58"/>
        <v>161.14496276361237</v>
      </c>
      <c r="U625" s="5">
        <f t="shared" ref="U625:U657" si="62">25*Q625</f>
        <v>0.35432018697347734</v>
      </c>
      <c r="V625" s="5">
        <f t="shared" si="59"/>
        <v>160.7906425766389</v>
      </c>
    </row>
    <row r="626" spans="3:22">
      <c r="C626" t="s">
        <v>1657</v>
      </c>
      <c r="D626" s="9" t="s">
        <v>30</v>
      </c>
      <c r="G626">
        <v>955989650</v>
      </c>
      <c r="H626" t="s">
        <v>1638</v>
      </c>
      <c r="I626" t="s">
        <v>1588</v>
      </c>
      <c r="J626" t="s">
        <v>1514</v>
      </c>
      <c r="K626" t="s">
        <v>1439</v>
      </c>
      <c r="L626" s="23">
        <v>45359</v>
      </c>
      <c r="M626" s="23">
        <v>45366</v>
      </c>
      <c r="N626" t="s">
        <v>26</v>
      </c>
      <c r="O626">
        <v>259.70999999999998</v>
      </c>
      <c r="P626">
        <v>176.31</v>
      </c>
      <c r="Q626">
        <f>+$P$626/$P$660</f>
        <v>1.5006051444942057E-2</v>
      </c>
      <c r="R626" s="5">
        <f t="shared" si="60"/>
        <v>5.4742075671148624</v>
      </c>
      <c r="S626" s="5">
        <f t="shared" si="61"/>
        <v>0.21683744337941271</v>
      </c>
      <c r="T626" s="5">
        <f t="shared" si="58"/>
        <v>170.61895498950574</v>
      </c>
      <c r="U626" s="5">
        <f t="shared" si="62"/>
        <v>0.37515128612355142</v>
      </c>
      <c r="V626" s="5">
        <f t="shared" si="59"/>
        <v>170.24380370338218</v>
      </c>
    </row>
    <row r="627" spans="3:22">
      <c r="C627" t="s">
        <v>1657</v>
      </c>
      <c r="D627" s="9" t="s">
        <v>30</v>
      </c>
      <c r="G627">
        <v>959323207</v>
      </c>
      <c r="H627" t="s">
        <v>814</v>
      </c>
      <c r="I627" t="s">
        <v>857</v>
      </c>
      <c r="J627" t="s">
        <v>1515</v>
      </c>
      <c r="K627" t="s">
        <v>1050</v>
      </c>
      <c r="L627" s="23">
        <v>45364</v>
      </c>
      <c r="M627" s="23">
        <v>45366</v>
      </c>
      <c r="N627" t="s">
        <v>28</v>
      </c>
      <c r="O627">
        <v>90</v>
      </c>
      <c r="P627">
        <v>17.27</v>
      </c>
      <c r="Q627">
        <f>+$P$627/$P$660</f>
        <v>1.4698798051962414E-3</v>
      </c>
      <c r="R627" s="5">
        <f t="shared" si="60"/>
        <v>0.53621215293558888</v>
      </c>
      <c r="S627" s="5">
        <f t="shared" si="61"/>
        <v>2.1239763185085688E-2</v>
      </c>
      <c r="T627" s="5">
        <f t="shared" si="58"/>
        <v>16.712548083879323</v>
      </c>
      <c r="U627" s="5">
        <f t="shared" si="62"/>
        <v>3.6746995129906035E-2</v>
      </c>
      <c r="V627" s="5">
        <f t="shared" si="59"/>
        <v>16.675801088749417</v>
      </c>
    </row>
    <row r="628" spans="3:22">
      <c r="C628" t="s">
        <v>1657</v>
      </c>
      <c r="D628" s="9" t="s">
        <v>30</v>
      </c>
      <c r="G628">
        <v>966261223</v>
      </c>
      <c r="H628" t="s">
        <v>48</v>
      </c>
      <c r="I628" t="s">
        <v>1589</v>
      </c>
      <c r="J628" t="s">
        <v>1516</v>
      </c>
      <c r="K628" t="s">
        <v>66</v>
      </c>
      <c r="L628" s="23">
        <v>45365</v>
      </c>
      <c r="M628" s="23">
        <v>45366</v>
      </c>
      <c r="N628" t="s">
        <v>28</v>
      </c>
      <c r="O628">
        <v>958</v>
      </c>
      <c r="P628">
        <v>91.94</v>
      </c>
      <c r="Q628">
        <f>+$P$628/$P$660</f>
        <v>7.8251736705120117E-3</v>
      </c>
      <c r="R628" s="5">
        <f t="shared" si="60"/>
        <v>2.854623355002782</v>
      </c>
      <c r="S628" s="5">
        <f t="shared" si="61"/>
        <v>0.11307375953889856</v>
      </c>
      <c r="T628" s="5">
        <f t="shared" si="58"/>
        <v>88.972302885458319</v>
      </c>
      <c r="U628" s="5">
        <f t="shared" si="62"/>
        <v>0.19562934176280028</v>
      </c>
      <c r="V628" s="5">
        <f t="shared" si="59"/>
        <v>88.776673543695523</v>
      </c>
    </row>
    <row r="629" spans="3:22">
      <c r="C629" t="s">
        <v>1657</v>
      </c>
      <c r="D629" s="9" t="s">
        <v>30</v>
      </c>
      <c r="G629">
        <v>966265970</v>
      </c>
      <c r="H629" t="s">
        <v>828</v>
      </c>
      <c r="I629" t="s">
        <v>1590</v>
      </c>
      <c r="J629" t="s">
        <v>1517</v>
      </c>
      <c r="K629" t="s">
        <v>1066</v>
      </c>
      <c r="L629" s="23">
        <v>45362</v>
      </c>
      <c r="M629" s="23">
        <v>45366</v>
      </c>
      <c r="N629" t="s">
        <v>28</v>
      </c>
      <c r="O629">
        <v>216.81</v>
      </c>
      <c r="P629">
        <v>66.58</v>
      </c>
      <c r="Q629">
        <f>+$P$629/$P$660</f>
        <v>5.666739862765822E-3</v>
      </c>
      <c r="R629" s="5">
        <f t="shared" si="60"/>
        <v>2.0672267019369719</v>
      </c>
      <c r="S629" s="5">
        <f t="shared" si="61"/>
        <v>8.1884391016966124E-2</v>
      </c>
      <c r="T629" s="5">
        <f t="shared" si="58"/>
        <v>64.430888907046054</v>
      </c>
      <c r="U629" s="5">
        <f t="shared" si="62"/>
        <v>0.14166849656914554</v>
      </c>
      <c r="V629" s="5">
        <f t="shared" si="59"/>
        <v>64.289220410476915</v>
      </c>
    </row>
    <row r="630" spans="3:22">
      <c r="C630" t="s">
        <v>1657</v>
      </c>
      <c r="D630" s="9" t="s">
        <v>30</v>
      </c>
      <c r="G630">
        <v>966823266</v>
      </c>
      <c r="H630" t="s">
        <v>828</v>
      </c>
      <c r="I630" t="s">
        <v>1591</v>
      </c>
      <c r="J630" t="s">
        <v>1518</v>
      </c>
      <c r="K630" t="s">
        <v>1066</v>
      </c>
      <c r="L630" s="23">
        <v>45361</v>
      </c>
      <c r="M630" s="23">
        <v>45366</v>
      </c>
      <c r="N630" t="s">
        <v>28</v>
      </c>
      <c r="O630">
        <v>216.81</v>
      </c>
      <c r="P630">
        <v>83.22</v>
      </c>
      <c r="Q630">
        <f>+$P$630/$P$660</f>
        <v>7.0829992697412402E-3</v>
      </c>
      <c r="R630" s="5">
        <f t="shared" si="60"/>
        <v>2.5838781336016043</v>
      </c>
      <c r="S630" s="5">
        <f t="shared" si="61"/>
        <v>0.10234933944776091</v>
      </c>
      <c r="T630" s="5">
        <f t="shared" si="58"/>
        <v>80.533772526950642</v>
      </c>
      <c r="U630" s="5">
        <f t="shared" si="62"/>
        <v>0.17707498174353101</v>
      </c>
      <c r="V630" s="5">
        <f t="shared" si="59"/>
        <v>80.356697545207112</v>
      </c>
    </row>
    <row r="631" spans="3:22">
      <c r="C631" t="s">
        <v>1657</v>
      </c>
      <c r="D631" s="9" t="s">
        <v>30</v>
      </c>
      <c r="G631">
        <v>975796755</v>
      </c>
      <c r="H631" t="s">
        <v>1639</v>
      </c>
      <c r="I631" t="s">
        <v>1592</v>
      </c>
      <c r="J631" t="s">
        <v>1519</v>
      </c>
      <c r="K631" t="s">
        <v>53</v>
      </c>
      <c r="L631" s="23">
        <v>45362</v>
      </c>
      <c r="M631" s="23">
        <v>45366</v>
      </c>
      <c r="N631" t="s">
        <v>28</v>
      </c>
      <c r="O631">
        <v>546.87</v>
      </c>
      <c r="P631">
        <v>209.94</v>
      </c>
      <c r="Q631">
        <f>+$P$631/$P$660</f>
        <v>1.7868359369015572E-2</v>
      </c>
      <c r="R631" s="5">
        <f t="shared" si="60"/>
        <v>6.5183774978168811</v>
      </c>
      <c r="S631" s="5">
        <f t="shared" si="61"/>
        <v>0.25819779288227501</v>
      </c>
      <c r="T631" s="5">
        <f t="shared" si="58"/>
        <v>203.16342470930084</v>
      </c>
      <c r="U631" s="5">
        <f t="shared" si="62"/>
        <v>0.44670898422538929</v>
      </c>
      <c r="V631" s="5">
        <f t="shared" si="59"/>
        <v>202.71671572507546</v>
      </c>
    </row>
    <row r="632" spans="3:22">
      <c r="C632" t="s">
        <v>1657</v>
      </c>
      <c r="D632" s="9" t="s">
        <v>30</v>
      </c>
      <c r="G632">
        <v>959104064</v>
      </c>
      <c r="H632" t="s">
        <v>1640</v>
      </c>
      <c r="I632" t="s">
        <v>1593</v>
      </c>
      <c r="J632" t="s">
        <v>1520</v>
      </c>
      <c r="K632" t="s">
        <v>1440</v>
      </c>
      <c r="L632" s="23">
        <v>45361</v>
      </c>
      <c r="M632" s="23">
        <v>45367</v>
      </c>
      <c r="N632" t="s">
        <v>28</v>
      </c>
      <c r="O632">
        <v>775.67</v>
      </c>
      <c r="P632">
        <v>446.78</v>
      </c>
      <c r="Q632">
        <f>+$P$632/$P$660</f>
        <v>3.8026224630317122E-2</v>
      </c>
      <c r="R632" s="5">
        <f t="shared" si="60"/>
        <v>13.871966745139687</v>
      </c>
      <c r="S632" s="5">
        <f t="shared" si="61"/>
        <v>0.54947894590808244</v>
      </c>
      <c r="T632" s="5">
        <f t="shared" si="58"/>
        <v>432.35855430895219</v>
      </c>
      <c r="U632" s="5">
        <f t="shared" si="62"/>
        <v>0.95065561575792801</v>
      </c>
      <c r="V632" s="5">
        <f t="shared" si="59"/>
        <v>431.40789869319428</v>
      </c>
    </row>
    <row r="633" spans="3:22">
      <c r="C633" t="s">
        <v>1657</v>
      </c>
      <c r="D633" s="9" t="s">
        <v>30</v>
      </c>
      <c r="G633">
        <v>955337960</v>
      </c>
      <c r="H633" t="s">
        <v>1641</v>
      </c>
      <c r="I633" t="s">
        <v>1582</v>
      </c>
      <c r="J633" t="s">
        <v>1521</v>
      </c>
      <c r="K633" t="s">
        <v>1441</v>
      </c>
      <c r="L633" s="23">
        <v>45366</v>
      </c>
      <c r="M633" s="23">
        <v>45368</v>
      </c>
      <c r="N633" t="s">
        <v>26</v>
      </c>
      <c r="O633">
        <v>600</v>
      </c>
      <c r="P633">
        <v>115.72</v>
      </c>
      <c r="Q633">
        <f>+$P$633/$P$660</f>
        <v>9.8491309239901025E-3</v>
      </c>
      <c r="R633" s="5">
        <f t="shared" si="60"/>
        <v>3.5929629610715894</v>
      </c>
      <c r="S633" s="5">
        <f t="shared" si="61"/>
        <v>0.14231994185165697</v>
      </c>
      <c r="T633" s="5">
        <f t="shared" si="58"/>
        <v>111.98471709707675</v>
      </c>
      <c r="U633" s="5">
        <f t="shared" si="62"/>
        <v>0.24622827309975256</v>
      </c>
      <c r="V633" s="5">
        <f t="shared" si="59"/>
        <v>111.73848882397701</v>
      </c>
    </row>
    <row r="634" spans="3:22">
      <c r="C634" t="s">
        <v>1657</v>
      </c>
      <c r="D634" s="9" t="s">
        <v>30</v>
      </c>
      <c r="G634">
        <v>955337961</v>
      </c>
      <c r="H634" t="s">
        <v>1641</v>
      </c>
      <c r="I634" t="s">
        <v>1582</v>
      </c>
      <c r="J634" t="s">
        <v>1522</v>
      </c>
      <c r="K634" t="s">
        <v>1441</v>
      </c>
      <c r="L634" s="23">
        <v>45366</v>
      </c>
      <c r="M634" s="23">
        <v>45368</v>
      </c>
      <c r="N634" t="s">
        <v>26</v>
      </c>
      <c r="O634">
        <v>900</v>
      </c>
      <c r="P634">
        <v>173.58</v>
      </c>
      <c r="Q634">
        <f>+$P$634/$P$660</f>
        <v>1.4773696385985155E-2</v>
      </c>
      <c r="R634" s="5">
        <f t="shared" si="60"/>
        <v>5.3894444416073846</v>
      </c>
      <c r="S634" s="5">
        <f t="shared" si="61"/>
        <v>0.21347991277748549</v>
      </c>
      <c r="T634" s="5">
        <f t="shared" si="58"/>
        <v>167.97707564561514</v>
      </c>
      <c r="U634" s="5">
        <f t="shared" si="62"/>
        <v>0.36934240964962889</v>
      </c>
      <c r="V634" s="5">
        <f t="shared" si="59"/>
        <v>167.60773323596553</v>
      </c>
    </row>
    <row r="635" spans="3:22">
      <c r="C635" t="s">
        <v>1657</v>
      </c>
      <c r="D635" s="9" t="s">
        <v>30</v>
      </c>
      <c r="G635">
        <v>957688106</v>
      </c>
      <c r="H635" t="s">
        <v>1642</v>
      </c>
      <c r="I635" t="s">
        <v>1594</v>
      </c>
      <c r="J635" t="s">
        <v>1523</v>
      </c>
      <c r="K635" t="s">
        <v>52</v>
      </c>
      <c r="L635" s="23">
        <v>45364</v>
      </c>
      <c r="M635" s="23">
        <v>45368</v>
      </c>
      <c r="N635" t="s">
        <v>28</v>
      </c>
      <c r="O635">
        <v>463.6</v>
      </c>
      <c r="P635">
        <v>177.98</v>
      </c>
      <c r="Q635">
        <f>+$P$635/$P$660</f>
        <v>1.5148188056098844E-2</v>
      </c>
      <c r="R635" s="5">
        <f t="shared" si="60"/>
        <v>5.5260590028648586</v>
      </c>
      <c r="S635" s="5">
        <f t="shared" si="61"/>
        <v>0.21889131741062828</v>
      </c>
      <c r="T635" s="5">
        <f t="shared" si="58"/>
        <v>172.23504967972451</v>
      </c>
      <c r="U635" s="5">
        <f t="shared" si="62"/>
        <v>0.37870470140247109</v>
      </c>
      <c r="V635" s="5">
        <f t="shared" si="59"/>
        <v>171.85634497832203</v>
      </c>
    </row>
    <row r="636" spans="3:22">
      <c r="C636" t="s">
        <v>1657</v>
      </c>
      <c r="D636" s="9" t="s">
        <v>30</v>
      </c>
      <c r="G636">
        <v>966659613</v>
      </c>
      <c r="H636" t="s">
        <v>1643</v>
      </c>
      <c r="I636" t="s">
        <v>1595</v>
      </c>
      <c r="J636" t="s">
        <v>1524</v>
      </c>
      <c r="K636" t="s">
        <v>557</v>
      </c>
      <c r="L636" s="23">
        <v>45365</v>
      </c>
      <c r="M636" s="23">
        <v>45369</v>
      </c>
      <c r="N636" t="s">
        <v>791</v>
      </c>
      <c r="O636">
        <v>2374</v>
      </c>
      <c r="P636">
        <v>52.14</v>
      </c>
      <c r="Q636">
        <f>+$P$636/$P$660</f>
        <v>4.4377262908472511E-3</v>
      </c>
      <c r="R636" s="5">
        <f t="shared" si="60"/>
        <v>1.6188825509010774</v>
      </c>
      <c r="S636" s="5">
        <f t="shared" si="61"/>
        <v>6.4125144902742778E-2</v>
      </c>
      <c r="T636" s="5">
        <f t="shared" si="58"/>
        <v>50.456992304196184</v>
      </c>
      <c r="U636" s="5">
        <f t="shared" si="62"/>
        <v>0.11094315727118127</v>
      </c>
      <c r="V636" s="5">
        <f t="shared" si="59"/>
        <v>50.346049146925004</v>
      </c>
    </row>
    <row r="637" spans="3:22">
      <c r="C637" t="s">
        <v>1657</v>
      </c>
      <c r="D637" s="9" t="s">
        <v>30</v>
      </c>
      <c r="G637">
        <v>969737365</v>
      </c>
      <c r="H637" t="s">
        <v>1644</v>
      </c>
      <c r="I637" t="s">
        <v>1596</v>
      </c>
      <c r="J637" t="s">
        <v>1525</v>
      </c>
      <c r="K637" t="s">
        <v>66</v>
      </c>
      <c r="L637" s="23">
        <v>45370</v>
      </c>
      <c r="M637" s="23">
        <v>45371</v>
      </c>
      <c r="N637" t="s">
        <v>28</v>
      </c>
      <c r="O637">
        <v>720</v>
      </c>
      <c r="P637">
        <v>69.099999999999994</v>
      </c>
      <c r="Q637">
        <f>+$P$637/$P$660</f>
        <v>5.8812214556491181E-3</v>
      </c>
      <c r="R637" s="5">
        <f t="shared" si="60"/>
        <v>2.1454695870207985</v>
      </c>
      <c r="S637" s="5">
        <f t="shared" si="61"/>
        <v>8.4983650034129748E-2</v>
      </c>
      <c r="T637" s="5">
        <f t="shared" si="58"/>
        <v>66.869546762945063</v>
      </c>
      <c r="U637" s="5">
        <f t="shared" si="62"/>
        <v>0.14703053639122796</v>
      </c>
      <c r="V637" s="5">
        <f t="shared" si="59"/>
        <v>66.722516226553836</v>
      </c>
    </row>
    <row r="638" spans="3:22">
      <c r="C638" t="s">
        <v>1657</v>
      </c>
      <c r="D638" s="9" t="s">
        <v>30</v>
      </c>
      <c r="G638">
        <v>969848323</v>
      </c>
      <c r="H638" t="s">
        <v>1645</v>
      </c>
      <c r="I638" t="s">
        <v>1597</v>
      </c>
      <c r="J638" t="s">
        <v>1526</v>
      </c>
      <c r="K638" t="s">
        <v>85</v>
      </c>
      <c r="L638" s="23">
        <v>45370</v>
      </c>
      <c r="M638" s="23">
        <v>45371</v>
      </c>
      <c r="N638" t="s">
        <v>28</v>
      </c>
      <c r="O638">
        <v>139</v>
      </c>
      <c r="P638">
        <v>10.68</v>
      </c>
      <c r="Q638">
        <f>+$P$638/$P$660</f>
        <v>9.0899341745777991E-4</v>
      </c>
      <c r="R638" s="5">
        <f t="shared" si="60"/>
        <v>0.3316007986885981</v>
      </c>
      <c r="S638" s="5">
        <f t="shared" si="61"/>
        <v>1.313495488226492E-2</v>
      </c>
      <c r="T638" s="5">
        <f t="shared" si="58"/>
        <v>10.335264246429137</v>
      </c>
      <c r="U638" s="5">
        <f t="shared" si="62"/>
        <v>2.2724835436444497E-2</v>
      </c>
      <c r="V638" s="5">
        <f t="shared" si="59"/>
        <v>10.312539410992693</v>
      </c>
    </row>
    <row r="639" spans="3:22">
      <c r="C639" t="s">
        <v>1657</v>
      </c>
      <c r="D639" s="9" t="s">
        <v>30</v>
      </c>
      <c r="G639">
        <v>978722688</v>
      </c>
      <c r="H639" t="s">
        <v>1646</v>
      </c>
      <c r="I639" t="s">
        <v>1154</v>
      </c>
      <c r="J639" t="s">
        <v>1527</v>
      </c>
      <c r="K639" t="s">
        <v>1442</v>
      </c>
      <c r="L639" s="23">
        <v>45365</v>
      </c>
      <c r="M639" s="23">
        <v>45371</v>
      </c>
      <c r="N639" t="s">
        <v>26</v>
      </c>
      <c r="O639">
        <v>2260</v>
      </c>
      <c r="P639">
        <v>1307.6199999999999</v>
      </c>
      <c r="Q639">
        <f>+$P$639/$P$660</f>
        <v>0.11129381765319682</v>
      </c>
      <c r="R639" s="5">
        <f t="shared" si="60"/>
        <v>40.599984679886198</v>
      </c>
      <c r="S639" s="5">
        <f t="shared" si="61"/>
        <v>1.6081956650886939</v>
      </c>
      <c r="T639" s="5">
        <f t="shared" si="58"/>
        <v>1265.4118196550251</v>
      </c>
      <c r="U639" s="5">
        <f t="shared" si="62"/>
        <v>2.7823454413299205</v>
      </c>
      <c r="V639" s="5">
        <f t="shared" si="59"/>
        <v>1262.6294742136952</v>
      </c>
    </row>
    <row r="640" spans="3:22">
      <c r="C640" t="s">
        <v>1657</v>
      </c>
      <c r="D640" s="9" t="s">
        <v>30</v>
      </c>
      <c r="G640">
        <v>969421430</v>
      </c>
      <c r="H640" t="s">
        <v>508</v>
      </c>
      <c r="I640" t="s">
        <v>642</v>
      </c>
      <c r="J640" t="s">
        <v>1528</v>
      </c>
      <c r="K640" t="s">
        <v>557</v>
      </c>
      <c r="L640" s="23">
        <v>45371</v>
      </c>
      <c r="M640" s="23">
        <v>45372</v>
      </c>
      <c r="N640" t="s">
        <v>28</v>
      </c>
      <c r="O640">
        <v>359</v>
      </c>
      <c r="P640">
        <v>27.56</v>
      </c>
      <c r="Q640">
        <f>+$P$640/$P$660</f>
        <v>2.345679642803035E-3</v>
      </c>
      <c r="R640" s="5">
        <f t="shared" si="60"/>
        <v>0.85570393369454723</v>
      </c>
      <c r="S640" s="5">
        <f t="shared" si="61"/>
        <v>3.3895070838503856E-2</v>
      </c>
      <c r="T640" s="5">
        <f t="shared" si="58"/>
        <v>26.670400995466949</v>
      </c>
      <c r="U640" s="5">
        <f t="shared" si="62"/>
        <v>5.8641991070075873E-2</v>
      </c>
      <c r="V640" s="5">
        <f t="shared" si="59"/>
        <v>26.611759004396873</v>
      </c>
    </row>
    <row r="641" spans="3:22">
      <c r="C641" t="s">
        <v>1657</v>
      </c>
      <c r="D641" s="9" t="s">
        <v>30</v>
      </c>
      <c r="G641">
        <v>963681495</v>
      </c>
      <c r="H641" t="s">
        <v>1647</v>
      </c>
      <c r="I641" t="s">
        <v>1598</v>
      </c>
      <c r="J641" t="s">
        <v>1529</v>
      </c>
      <c r="K641" t="s">
        <v>64</v>
      </c>
      <c r="L641" s="23">
        <v>45371</v>
      </c>
      <c r="M641" s="23">
        <v>45373</v>
      </c>
      <c r="N641" t="s">
        <v>28</v>
      </c>
      <c r="O641">
        <v>90</v>
      </c>
      <c r="P641">
        <v>17.27</v>
      </c>
      <c r="Q641">
        <f>+$P$641/$P$660</f>
        <v>1.4698798051962414E-3</v>
      </c>
      <c r="R641" s="5">
        <f t="shared" si="60"/>
        <v>0.53621215293558888</v>
      </c>
      <c r="S641" s="5">
        <f t="shared" si="61"/>
        <v>2.1239763185085688E-2</v>
      </c>
      <c r="T641" s="5">
        <f t="shared" si="58"/>
        <v>16.712548083879323</v>
      </c>
      <c r="U641" s="5">
        <f t="shared" si="62"/>
        <v>3.6746995129906035E-2</v>
      </c>
      <c r="V641" s="5">
        <f t="shared" si="59"/>
        <v>16.675801088749417</v>
      </c>
    </row>
    <row r="642" spans="3:22">
      <c r="C642" t="s">
        <v>1657</v>
      </c>
      <c r="D642" s="9" t="s">
        <v>30</v>
      </c>
      <c r="G642">
        <v>979076593</v>
      </c>
      <c r="H642" t="s">
        <v>499</v>
      </c>
      <c r="I642" t="s">
        <v>1599</v>
      </c>
      <c r="J642" t="s">
        <v>1530</v>
      </c>
      <c r="K642" t="s">
        <v>58</v>
      </c>
      <c r="L642" s="23">
        <v>45371</v>
      </c>
      <c r="M642" s="23">
        <v>45373</v>
      </c>
      <c r="N642" t="s">
        <v>26</v>
      </c>
      <c r="O642">
        <v>1732.5</v>
      </c>
      <c r="P642">
        <v>339.84</v>
      </c>
      <c r="Q642">
        <f>+$P$642/$P$660</f>
        <v>2.8924374811690252E-2</v>
      </c>
      <c r="R642" s="5">
        <f t="shared" si="60"/>
        <v>10.551611931304604</v>
      </c>
      <c r="S642" s="5">
        <f t="shared" si="61"/>
        <v>0.41795721602892411</v>
      </c>
      <c r="T642" s="5">
        <f t="shared" si="58"/>
        <v>328.87043085266646</v>
      </c>
      <c r="U642" s="5">
        <f t="shared" si="62"/>
        <v>0.7231093702922563</v>
      </c>
      <c r="V642" s="5">
        <f t="shared" si="59"/>
        <v>328.1473214823742</v>
      </c>
    </row>
    <row r="643" spans="3:22">
      <c r="C643" t="s">
        <v>1657</v>
      </c>
      <c r="D643" s="9" t="s">
        <v>30</v>
      </c>
      <c r="G643">
        <v>965685286</v>
      </c>
      <c r="H643" t="s">
        <v>1648</v>
      </c>
      <c r="I643" t="s">
        <v>1600</v>
      </c>
      <c r="J643" t="s">
        <v>1531</v>
      </c>
      <c r="K643" t="s">
        <v>1443</v>
      </c>
      <c r="L643" s="23">
        <v>45374</v>
      </c>
      <c r="M643" s="23">
        <v>45375</v>
      </c>
      <c r="N643" t="s">
        <v>26</v>
      </c>
      <c r="O643">
        <v>105</v>
      </c>
      <c r="P643">
        <v>2.69</v>
      </c>
      <c r="Q643">
        <f>+$P$643/$P$660</f>
        <v>2.2895058922859811E-4</v>
      </c>
      <c r="R643" s="5">
        <f t="shared" si="60"/>
        <v>8.3521174950592594E-2</v>
      </c>
      <c r="S643" s="5">
        <f t="shared" si="61"/>
        <v>3.3083360143532424E-3</v>
      </c>
      <c r="T643" s="5">
        <f t="shared" si="58"/>
        <v>2.6031704890350542</v>
      </c>
      <c r="U643" s="5">
        <f t="shared" si="62"/>
        <v>5.7237647307149531E-3</v>
      </c>
      <c r="V643" s="5">
        <f t="shared" si="59"/>
        <v>2.5974467243043393</v>
      </c>
    </row>
    <row r="644" spans="3:22">
      <c r="C644" t="s">
        <v>1657</v>
      </c>
      <c r="D644" s="9" t="s">
        <v>30</v>
      </c>
      <c r="G644">
        <v>975793867</v>
      </c>
      <c r="H644" t="s">
        <v>1649</v>
      </c>
      <c r="I644" t="s">
        <v>1601</v>
      </c>
      <c r="J644" t="s">
        <v>1532</v>
      </c>
      <c r="K644" t="s">
        <v>66</v>
      </c>
      <c r="L644" s="23">
        <v>45372</v>
      </c>
      <c r="M644" s="23">
        <v>45375</v>
      </c>
      <c r="N644" t="s">
        <v>28</v>
      </c>
      <c r="O644">
        <v>374</v>
      </c>
      <c r="P644">
        <v>86.14</v>
      </c>
      <c r="Q644">
        <f>+$P$644/$P$660</f>
        <v>7.3315255599075988E-3</v>
      </c>
      <c r="R644" s="5">
        <f t="shared" si="60"/>
        <v>2.6745405242542919</v>
      </c>
      <c r="S644" s="5">
        <f t="shared" si="61"/>
        <v>0.1059405443406648</v>
      </c>
      <c r="T644" s="5">
        <f t="shared" si="58"/>
        <v>83.359518931405034</v>
      </c>
      <c r="U644" s="5">
        <f t="shared" si="62"/>
        <v>0.18328813899768998</v>
      </c>
      <c r="V644" s="5">
        <f t="shared" si="59"/>
        <v>83.176230792407338</v>
      </c>
    </row>
    <row r="645" spans="3:22">
      <c r="C645" t="s">
        <v>1657</v>
      </c>
      <c r="D645" s="9" t="s">
        <v>30</v>
      </c>
      <c r="G645">
        <v>965062096</v>
      </c>
      <c r="H645" t="s">
        <v>1650</v>
      </c>
      <c r="I645" t="s">
        <v>1569</v>
      </c>
      <c r="J645" t="s">
        <v>1533</v>
      </c>
      <c r="K645" t="s">
        <v>542</v>
      </c>
      <c r="L645" s="23">
        <v>45376</v>
      </c>
      <c r="M645" s="23">
        <v>45377</v>
      </c>
      <c r="N645" t="s">
        <v>28</v>
      </c>
      <c r="O645">
        <v>170</v>
      </c>
      <c r="P645">
        <v>13.05</v>
      </c>
      <c r="Q645">
        <f>+$P$645/$P$660</f>
        <v>1.1107082488599276E-3</v>
      </c>
      <c r="R645" s="5">
        <f t="shared" si="60"/>
        <v>0.40518636918410161</v>
      </c>
      <c r="S645" s="5">
        <f t="shared" si="61"/>
        <v>1.6049734196025952E-2</v>
      </c>
      <c r="T645" s="5">
        <f t="shared" si="58"/>
        <v>12.628763896619873</v>
      </c>
      <c r="U645" s="5">
        <f t="shared" si="62"/>
        <v>2.7767706221498191E-2</v>
      </c>
      <c r="V645" s="5">
        <f t="shared" si="59"/>
        <v>12.600996190398375</v>
      </c>
    </row>
    <row r="646" spans="3:22">
      <c r="C646" t="s">
        <v>1657</v>
      </c>
      <c r="D646" s="9" t="s">
        <v>30</v>
      </c>
      <c r="G646">
        <v>969717988</v>
      </c>
      <c r="H646" t="s">
        <v>1651</v>
      </c>
      <c r="I646" t="s">
        <v>1602</v>
      </c>
      <c r="J646" t="s">
        <v>1534</v>
      </c>
      <c r="K646" t="s">
        <v>1444</v>
      </c>
      <c r="L646" s="23">
        <v>45378</v>
      </c>
      <c r="M646" s="23">
        <v>45379</v>
      </c>
      <c r="N646" t="s">
        <v>26</v>
      </c>
      <c r="O646">
        <v>264</v>
      </c>
      <c r="P646">
        <v>25.46</v>
      </c>
      <c r="Q646">
        <f>+$P$646/$P$660</f>
        <v>2.1669449820669547E-3</v>
      </c>
      <c r="R646" s="5">
        <f t="shared" si="60"/>
        <v>0.7905015294580251</v>
      </c>
      <c r="S646" s="5">
        <f t="shared" si="61"/>
        <v>3.1312354990867493E-2</v>
      </c>
      <c r="T646" s="5">
        <f t="shared" si="58"/>
        <v>24.638186115551107</v>
      </c>
      <c r="U646" s="5">
        <f t="shared" si="62"/>
        <v>5.417362455167387E-2</v>
      </c>
      <c r="V646" s="5">
        <f t="shared" si="59"/>
        <v>24.584012490999434</v>
      </c>
    </row>
    <row r="647" spans="3:22">
      <c r="C647" t="s">
        <v>1657</v>
      </c>
      <c r="D647" s="9" t="s">
        <v>30</v>
      </c>
      <c r="G647">
        <v>979077464</v>
      </c>
      <c r="H647" t="s">
        <v>1652</v>
      </c>
      <c r="I647" t="s">
        <v>1603</v>
      </c>
      <c r="J647" t="s">
        <v>1535</v>
      </c>
      <c r="K647" t="s">
        <v>1445</v>
      </c>
      <c r="L647" s="23">
        <v>45378</v>
      </c>
      <c r="M647" s="23">
        <v>45380</v>
      </c>
      <c r="N647" t="s">
        <v>28</v>
      </c>
      <c r="O647">
        <v>1240</v>
      </c>
      <c r="P647">
        <v>238.02</v>
      </c>
      <c r="Q647">
        <f>+$P$647/$P$660</f>
        <v>2.025829711828659E-2</v>
      </c>
      <c r="R647" s="5">
        <f t="shared" si="60"/>
        <v>7.3902267887509483</v>
      </c>
      <c r="S647" s="5">
        <f t="shared" si="61"/>
        <v>0.29273239335924123</v>
      </c>
      <c r="T647" s="5">
        <f t="shared" si="58"/>
        <v>230.33704081788983</v>
      </c>
      <c r="U647" s="5">
        <f t="shared" si="62"/>
        <v>0.50645742795716475</v>
      </c>
      <c r="V647" s="5">
        <f t="shared" si="59"/>
        <v>229.83058338993266</v>
      </c>
    </row>
    <row r="648" spans="3:22">
      <c r="C648" t="s">
        <v>1657</v>
      </c>
      <c r="D648" s="9" t="s">
        <v>30</v>
      </c>
      <c r="G648">
        <v>979077465</v>
      </c>
      <c r="H648" t="s">
        <v>1652</v>
      </c>
      <c r="I648" t="s">
        <v>1603</v>
      </c>
      <c r="J648" t="s">
        <v>1536</v>
      </c>
      <c r="K648" t="s">
        <v>1445</v>
      </c>
      <c r="L648" s="23">
        <v>45378</v>
      </c>
      <c r="M648" s="23">
        <v>45380</v>
      </c>
      <c r="N648" t="s">
        <v>28</v>
      </c>
      <c r="O648">
        <v>1240</v>
      </c>
      <c r="P648">
        <v>238.02</v>
      </c>
      <c r="Q648">
        <f>+$P$648/$P$660</f>
        <v>2.025829711828659E-2</v>
      </c>
      <c r="R648" s="5">
        <f t="shared" si="60"/>
        <v>7.3902267887509483</v>
      </c>
      <c r="S648" s="5">
        <f t="shared" si="61"/>
        <v>0.29273239335924123</v>
      </c>
      <c r="T648" s="5">
        <f t="shared" si="58"/>
        <v>230.33704081788983</v>
      </c>
      <c r="U648" s="5">
        <f t="shared" si="62"/>
        <v>0.50645742795716475</v>
      </c>
      <c r="V648" s="5">
        <f t="shared" si="59"/>
        <v>229.83058338993266</v>
      </c>
    </row>
    <row r="649" spans="3:22">
      <c r="C649" t="s">
        <v>1657</v>
      </c>
      <c r="D649" s="9" t="s">
        <v>30</v>
      </c>
      <c r="G649">
        <v>969715541</v>
      </c>
      <c r="H649" t="s">
        <v>822</v>
      </c>
      <c r="I649" t="s">
        <v>1599</v>
      </c>
      <c r="J649" t="s">
        <v>1537</v>
      </c>
      <c r="K649" t="s">
        <v>53</v>
      </c>
      <c r="L649" s="23">
        <v>45373</v>
      </c>
      <c r="M649" s="23">
        <v>45382</v>
      </c>
      <c r="N649" t="s">
        <v>29</v>
      </c>
      <c r="O649">
        <v>1015.74</v>
      </c>
      <c r="P649">
        <v>1050.53</v>
      </c>
      <c r="Q649">
        <f>+$P$649/$P$660</f>
        <v>8.9412439591940215E-2</v>
      </c>
      <c r="R649" s="5">
        <f t="shared" si="60"/>
        <v>32.617657963139791</v>
      </c>
      <c r="S649" s="5">
        <f t="shared" si="61"/>
        <v>1.2920097521035361</v>
      </c>
      <c r="T649" s="5">
        <f t="shared" si="58"/>
        <v>1016.6203322847566</v>
      </c>
      <c r="U649" s="5">
        <f t="shared" si="62"/>
        <v>2.2353109897985055</v>
      </c>
      <c r="V649" s="5">
        <f t="shared" si="59"/>
        <v>1014.3850212949582</v>
      </c>
    </row>
    <row r="650" spans="3:22">
      <c r="C650" t="s">
        <v>1657</v>
      </c>
      <c r="D650" s="9" t="s">
        <v>30</v>
      </c>
      <c r="G650">
        <v>979077466</v>
      </c>
      <c r="H650" t="s">
        <v>1652</v>
      </c>
      <c r="I650" t="s">
        <v>1604</v>
      </c>
      <c r="J650" t="s">
        <v>1538</v>
      </c>
      <c r="K650" t="s">
        <v>1445</v>
      </c>
      <c r="L650" s="23">
        <v>45378</v>
      </c>
      <c r="M650" s="23">
        <v>45382</v>
      </c>
      <c r="N650" t="s">
        <v>28</v>
      </c>
      <c r="O650">
        <v>3240</v>
      </c>
      <c r="P650">
        <v>1243.8599999999999</v>
      </c>
      <c r="Q650">
        <f>+$P$650/$P$660</f>
        <v>0.10586709290627659</v>
      </c>
      <c r="R650" s="5">
        <f t="shared" si="60"/>
        <v>38.620315492209699</v>
      </c>
      <c r="S650" s="5">
        <f t="shared" si="61"/>
        <v>1.5297794924956967</v>
      </c>
      <c r="T650" s="5">
        <f t="shared" si="58"/>
        <v>1203.7099050152945</v>
      </c>
      <c r="U650" s="5">
        <f t="shared" si="62"/>
        <v>2.6466773226569149</v>
      </c>
      <c r="V650" s="5">
        <f t="shared" si="59"/>
        <v>1201.0632276926376</v>
      </c>
    </row>
    <row r="651" spans="3:22">
      <c r="C651" t="s">
        <v>1657</v>
      </c>
      <c r="D651" s="9" t="s">
        <v>30</v>
      </c>
      <c r="G651">
        <v>953571617</v>
      </c>
      <c r="H651" t="s">
        <v>1653</v>
      </c>
      <c r="I651" t="s">
        <v>1121</v>
      </c>
      <c r="J651" t="s">
        <v>1539</v>
      </c>
      <c r="K651" t="s">
        <v>1446</v>
      </c>
      <c r="L651" s="23">
        <v>45377</v>
      </c>
      <c r="M651" s="23">
        <v>45383</v>
      </c>
      <c r="N651" t="s">
        <v>28</v>
      </c>
      <c r="O651">
        <v>735.77</v>
      </c>
      <c r="P651">
        <v>423.26</v>
      </c>
      <c r="Q651">
        <f>+$P$651/$P$660</f>
        <v>3.6024396430073026E-2</v>
      </c>
      <c r="R651" s="5">
        <f t="shared" si="60"/>
        <v>13.14169981769064</v>
      </c>
      <c r="S651" s="5">
        <f t="shared" si="61"/>
        <v>0.52055252841455524</v>
      </c>
      <c r="T651" s="5">
        <f t="shared" si="58"/>
        <v>409.59774765389477</v>
      </c>
      <c r="U651" s="5">
        <f t="shared" si="62"/>
        <v>0.90060991075182562</v>
      </c>
      <c r="V651" s="5">
        <f t="shared" si="59"/>
        <v>408.69713774314295</v>
      </c>
    </row>
    <row r="652" spans="3:22">
      <c r="C652" t="s">
        <v>1657</v>
      </c>
      <c r="D652" s="9" t="s">
        <v>30</v>
      </c>
      <c r="G652">
        <v>953574776</v>
      </c>
      <c r="H652" t="s">
        <v>1653</v>
      </c>
      <c r="I652" t="s">
        <v>312</v>
      </c>
      <c r="J652" t="s">
        <v>1540</v>
      </c>
      <c r="K652" t="s">
        <v>1446</v>
      </c>
      <c r="L652" s="23">
        <v>45378</v>
      </c>
      <c r="M652" s="23">
        <v>45383</v>
      </c>
      <c r="N652" t="s">
        <v>28</v>
      </c>
      <c r="O652">
        <v>739.74</v>
      </c>
      <c r="P652">
        <v>355.11</v>
      </c>
      <c r="Q652">
        <f>+$P$652/$P$660</f>
        <v>3.0224031130471181E-2</v>
      </c>
      <c r="R652" s="5">
        <f t="shared" si="60"/>
        <v>11.025726556395886</v>
      </c>
      <c r="S652" s="5">
        <f t="shared" si="61"/>
        <v>0.43673724983530854</v>
      </c>
      <c r="T652" s="5">
        <f t="shared" si="58"/>
        <v>343.64753619376881</v>
      </c>
      <c r="U652" s="5">
        <f t="shared" si="62"/>
        <v>0.75560077826177952</v>
      </c>
      <c r="V652" s="5">
        <f t="shared" si="59"/>
        <v>342.89193541550702</v>
      </c>
    </row>
    <row r="653" spans="3:22">
      <c r="C653" t="s">
        <v>1657</v>
      </c>
      <c r="D653" s="9" t="s">
        <v>30</v>
      </c>
      <c r="G653">
        <v>979076581</v>
      </c>
      <c r="H653" t="s">
        <v>36</v>
      </c>
      <c r="I653" t="s">
        <v>1605</v>
      </c>
      <c r="J653" t="s">
        <v>1541</v>
      </c>
      <c r="K653" t="s">
        <v>63</v>
      </c>
      <c r="L653" s="23">
        <v>45382</v>
      </c>
      <c r="M653" s="23">
        <v>45383</v>
      </c>
      <c r="N653" t="s">
        <v>28</v>
      </c>
      <c r="O653">
        <v>211.91</v>
      </c>
      <c r="P653">
        <v>16.27</v>
      </c>
      <c r="Q653">
        <f>+$P$653/$P$660</f>
        <v>1.3847680619885842E-3</v>
      </c>
      <c r="R653" s="5">
        <f t="shared" si="60"/>
        <v>0.50516338901343549</v>
      </c>
      <c r="S653" s="5">
        <f t="shared" si="61"/>
        <v>2.0009898495735041E-2</v>
      </c>
      <c r="T653" s="5">
        <f t="shared" si="58"/>
        <v>15.744826712490829</v>
      </c>
      <c r="U653" s="5">
        <f t="shared" si="62"/>
        <v>3.4619201549714602E-2</v>
      </c>
      <c r="V653" s="5">
        <f t="shared" si="59"/>
        <v>15.710207510941114</v>
      </c>
    </row>
    <row r="654" spans="3:22">
      <c r="C654" t="s">
        <v>1657</v>
      </c>
      <c r="D654" s="9" t="s">
        <v>30</v>
      </c>
      <c r="G654">
        <v>971959849</v>
      </c>
      <c r="H654" t="s">
        <v>1654</v>
      </c>
      <c r="I654" t="s">
        <v>1606</v>
      </c>
      <c r="J654" t="s">
        <v>1542</v>
      </c>
      <c r="K654" t="s">
        <v>82</v>
      </c>
      <c r="L654" s="23">
        <v>45383</v>
      </c>
      <c r="M654" s="23">
        <v>45384</v>
      </c>
      <c r="N654" t="s">
        <v>28</v>
      </c>
      <c r="O654">
        <v>316</v>
      </c>
      <c r="P654">
        <v>24.26</v>
      </c>
      <c r="Q654">
        <f>+$P$654/$P$660</f>
        <v>2.0648108902177661E-3</v>
      </c>
      <c r="R654" s="5">
        <f t="shared" si="60"/>
        <v>0.75324301275144112</v>
      </c>
      <c r="S654" s="5">
        <f t="shared" si="61"/>
        <v>2.9836517363646717E-2</v>
      </c>
      <c r="T654" s="5">
        <f t="shared" si="58"/>
        <v>23.476920469884913</v>
      </c>
      <c r="U654" s="5">
        <f t="shared" si="62"/>
        <v>5.1620272255444154E-2</v>
      </c>
      <c r="V654" s="5">
        <f t="shared" si="59"/>
        <v>23.425300197629468</v>
      </c>
    </row>
    <row r="655" spans="3:22">
      <c r="C655" t="s">
        <v>1657</v>
      </c>
      <c r="D655" s="9" t="s">
        <v>30</v>
      </c>
      <c r="G655">
        <v>969717990</v>
      </c>
      <c r="H655" t="s">
        <v>1655</v>
      </c>
      <c r="I655" t="s">
        <v>1607</v>
      </c>
      <c r="J655" t="s">
        <v>1543</v>
      </c>
      <c r="K655" t="s">
        <v>1447</v>
      </c>
      <c r="L655" s="23">
        <v>45384</v>
      </c>
      <c r="M655" s="23">
        <v>45385</v>
      </c>
      <c r="N655" t="s">
        <v>26</v>
      </c>
      <c r="O655">
        <v>713.6</v>
      </c>
      <c r="P655">
        <v>69.209999999999994</v>
      </c>
      <c r="Q655">
        <f>+$P$655/$P$660</f>
        <v>5.8905837474019611E-3</v>
      </c>
      <c r="R655" s="5">
        <f t="shared" si="60"/>
        <v>2.1488849510522354</v>
      </c>
      <c r="S655" s="5">
        <f t="shared" si="61"/>
        <v>8.511893514995833E-2</v>
      </c>
      <c r="T655" s="5">
        <f t="shared" si="58"/>
        <v>66.975996113797791</v>
      </c>
      <c r="U655" s="5">
        <f t="shared" si="62"/>
        <v>0.14726459368504902</v>
      </c>
      <c r="V655" s="5">
        <f t="shared" si="59"/>
        <v>66.82873152011274</v>
      </c>
    </row>
    <row r="656" spans="3:22">
      <c r="C656" t="s">
        <v>1657</v>
      </c>
      <c r="D656" s="9" t="s">
        <v>30</v>
      </c>
      <c r="G656">
        <v>970750039</v>
      </c>
      <c r="H656" t="s">
        <v>1635</v>
      </c>
      <c r="I656" t="s">
        <v>1608</v>
      </c>
      <c r="J656" t="s">
        <v>1544</v>
      </c>
      <c r="K656" t="s">
        <v>56</v>
      </c>
      <c r="L656" s="23">
        <v>45384</v>
      </c>
      <c r="M656" s="23">
        <v>45385</v>
      </c>
      <c r="N656" t="s">
        <v>28</v>
      </c>
      <c r="O656">
        <v>428.02</v>
      </c>
      <c r="P656">
        <v>32.86</v>
      </c>
      <c r="Q656">
        <f>+$P$656/$P$660</f>
        <v>2.7967718818036184E-3</v>
      </c>
      <c r="R656" s="5">
        <f t="shared" si="60"/>
        <v>1.0202623824819601</v>
      </c>
      <c r="S656" s="5">
        <f t="shared" si="61"/>
        <v>4.0413353692062282E-2</v>
      </c>
      <c r="T656" s="5">
        <f t="shared" si="58"/>
        <v>31.799324263825977</v>
      </c>
      <c r="U656" s="5">
        <f t="shared" si="62"/>
        <v>6.9919297045090464E-2</v>
      </c>
      <c r="V656" s="5">
        <f t="shared" si="59"/>
        <v>31.729404966780887</v>
      </c>
    </row>
    <row r="657" spans="3:22">
      <c r="C657" t="s">
        <v>1657</v>
      </c>
      <c r="D657" s="9" t="s">
        <v>30</v>
      </c>
      <c r="G657">
        <v>979077491</v>
      </c>
      <c r="H657" t="s">
        <v>1635</v>
      </c>
      <c r="I657" t="s">
        <v>1609</v>
      </c>
      <c r="J657" t="s">
        <v>1545</v>
      </c>
      <c r="K657" t="s">
        <v>56</v>
      </c>
      <c r="L657" s="23">
        <v>45384</v>
      </c>
      <c r="M657" s="23">
        <v>45387</v>
      </c>
      <c r="N657" t="s">
        <v>28</v>
      </c>
      <c r="O657">
        <v>420.82</v>
      </c>
      <c r="P657">
        <v>96.93</v>
      </c>
      <c r="Q657">
        <f>+$P$657/$P$660</f>
        <v>8.2498812691182213E-3</v>
      </c>
      <c r="R657" s="5">
        <f t="shared" si="60"/>
        <v>3.0095566869743271</v>
      </c>
      <c r="S657" s="5">
        <f>14.45*Q657</f>
        <v>0.1192107843387583</v>
      </c>
      <c r="T657" s="5">
        <f t="shared" si="58"/>
        <v>93.801232528686924</v>
      </c>
      <c r="U657" s="5">
        <f t="shared" si="62"/>
        <v>0.20624703172795553</v>
      </c>
      <c r="V657" s="5">
        <f t="shared" si="59"/>
        <v>93.594985496958969</v>
      </c>
    </row>
    <row r="658" spans="3:22" ht="15" thickBot="1">
      <c r="P658" s="24"/>
      <c r="Q658">
        <f>SUM(Q560:Q657)</f>
        <v>0.99999999999999944</v>
      </c>
      <c r="T658" s="24"/>
      <c r="V658" s="24"/>
    </row>
    <row r="660" spans="3:22">
      <c r="P660">
        <f>SUM(P560:P658)</f>
        <v>11749.260000000006</v>
      </c>
      <c r="T660" s="5">
        <f>SUM(T560:T659)</f>
        <v>11370.010000000002</v>
      </c>
      <c r="V660" s="5">
        <f>SUM(V560:V659)</f>
        <v>11345.010000000004</v>
      </c>
    </row>
    <row r="662" spans="3:22">
      <c r="M662" s="77" t="s">
        <v>1658</v>
      </c>
      <c r="P662" s="60">
        <f>+P660-SUM(S560:S657)</f>
        <v>11734.810000000005</v>
      </c>
    </row>
    <row r="664" spans="3:22">
      <c r="C664" t="s">
        <v>1668</v>
      </c>
      <c r="D664" s="9" t="s">
        <v>30</v>
      </c>
      <c r="G664">
        <v>987248921</v>
      </c>
      <c r="H664" t="s">
        <v>1105</v>
      </c>
      <c r="I664" t="s">
        <v>1718</v>
      </c>
      <c r="J664" t="s">
        <v>1782</v>
      </c>
      <c r="K664" t="s">
        <v>1255</v>
      </c>
      <c r="L664" s="23">
        <v>45089</v>
      </c>
      <c r="M664" s="23">
        <v>45090</v>
      </c>
      <c r="N664" t="s">
        <v>26</v>
      </c>
      <c r="O664" s="5">
        <v>11140</v>
      </c>
      <c r="P664" s="5">
        <v>1178.3800000000001</v>
      </c>
      <c r="Q664" s="83">
        <f>+$P664/$P771</f>
        <v>6.0073614877954304E-2</v>
      </c>
      <c r="R664" s="5">
        <f>671.84*Q664</f>
        <v>40.359857419604822</v>
      </c>
      <c r="S664" s="83">
        <f>14.76*Q664</f>
        <v>0.88668655559860554</v>
      </c>
      <c r="T664" s="5">
        <f t="shared" ref="T664:T727" si="63">+P664-R664-S664</f>
        <v>1137.1334560247967</v>
      </c>
      <c r="U664" s="5">
        <f>25*Q664</f>
        <v>1.5018403719488576</v>
      </c>
      <c r="V664" s="5">
        <f t="shared" ref="V664:V727" si="64">+T664-U664</f>
        <v>1135.6316156528478</v>
      </c>
    </row>
    <row r="665" spans="3:22">
      <c r="C665" t="s">
        <v>1668</v>
      </c>
      <c r="D665" s="9" t="s">
        <v>30</v>
      </c>
      <c r="G665">
        <v>892843512</v>
      </c>
      <c r="H665" t="s">
        <v>1669</v>
      </c>
      <c r="I665" t="s">
        <v>279</v>
      </c>
      <c r="J665" t="s">
        <v>1783</v>
      </c>
      <c r="K665" t="s">
        <v>61</v>
      </c>
      <c r="L665" s="23">
        <v>45198</v>
      </c>
      <c r="M665" s="23">
        <v>45203</v>
      </c>
      <c r="N665" t="s">
        <v>26</v>
      </c>
      <c r="O665" s="5">
        <v>640</v>
      </c>
      <c r="P665" s="5">
        <v>314.79000000000002</v>
      </c>
      <c r="Q665" s="83">
        <f>+$P665/$P771</f>
        <v>1.6047941434368568E-2</v>
      </c>
      <c r="R665" s="5">
        <f t="shared" ref="R665:R728" si="65">671.84*Q665</f>
        <v>10.781648973266179</v>
      </c>
      <c r="S665" s="83">
        <f t="shared" ref="S665:S728" si="66">14.76*Q665</f>
        <v>0.23686761557128005</v>
      </c>
      <c r="T665" s="5">
        <f t="shared" si="63"/>
        <v>303.77148341116259</v>
      </c>
      <c r="U665" s="5">
        <f t="shared" ref="U665:U728" si="67">25*Q665</f>
        <v>0.40119853585921422</v>
      </c>
      <c r="V665" s="5">
        <f t="shared" si="64"/>
        <v>303.37028487530335</v>
      </c>
    </row>
    <row r="666" spans="3:22">
      <c r="C666" t="s">
        <v>1668</v>
      </c>
      <c r="D666" s="9" t="s">
        <v>30</v>
      </c>
      <c r="G666">
        <v>892843937</v>
      </c>
      <c r="H666" t="s">
        <v>1669</v>
      </c>
      <c r="I666" t="s">
        <v>280</v>
      </c>
      <c r="J666" t="s">
        <v>1784</v>
      </c>
      <c r="K666" t="s">
        <v>61</v>
      </c>
      <c r="L666" s="23">
        <v>45198</v>
      </c>
      <c r="M666" s="23">
        <v>45203</v>
      </c>
      <c r="N666" t="s">
        <v>26</v>
      </c>
      <c r="O666" s="5">
        <v>640</v>
      </c>
      <c r="P666" s="5">
        <v>314.79000000000002</v>
      </c>
      <c r="Q666" s="83">
        <f>+$P666/$P771</f>
        <v>1.6047941434368568E-2</v>
      </c>
      <c r="R666" s="5">
        <f t="shared" si="65"/>
        <v>10.781648973266179</v>
      </c>
      <c r="S666" s="83">
        <f t="shared" si="66"/>
        <v>0.23686761557128005</v>
      </c>
      <c r="T666" s="5">
        <f t="shared" si="63"/>
        <v>303.77148341116259</v>
      </c>
      <c r="U666" s="5">
        <f t="shared" si="67"/>
        <v>0.40119853585921422</v>
      </c>
      <c r="V666" s="5">
        <f t="shared" si="64"/>
        <v>303.37028487530335</v>
      </c>
    </row>
    <row r="667" spans="3:22">
      <c r="C667" t="s">
        <v>1668</v>
      </c>
      <c r="D667" s="9" t="s">
        <v>30</v>
      </c>
      <c r="G667">
        <v>929446044</v>
      </c>
      <c r="H667" t="s">
        <v>1617</v>
      </c>
      <c r="I667" t="s">
        <v>1719</v>
      </c>
      <c r="J667" t="s">
        <v>1785</v>
      </c>
      <c r="K667" t="s">
        <v>1429</v>
      </c>
      <c r="L667" s="23">
        <v>45226</v>
      </c>
      <c r="M667" s="23">
        <v>45227</v>
      </c>
      <c r="N667" t="s">
        <v>26</v>
      </c>
      <c r="O667" s="5">
        <v>240.9</v>
      </c>
      <c r="P667" s="5">
        <v>23.66</v>
      </c>
      <c r="Q667" s="83">
        <f>+$P667/$P771</f>
        <v>1.206182834070842E-3</v>
      </c>
      <c r="R667" s="5">
        <f t="shared" si="65"/>
        <v>0.81036187524215453</v>
      </c>
      <c r="S667" s="83">
        <f t="shared" si="66"/>
        <v>1.7803258630885627E-2</v>
      </c>
      <c r="T667" s="5">
        <f t="shared" si="63"/>
        <v>22.831834866126961</v>
      </c>
      <c r="U667" s="5">
        <f t="shared" si="67"/>
        <v>3.0154570851771048E-2</v>
      </c>
      <c r="V667" s="5">
        <f t="shared" si="64"/>
        <v>22.80168029527519</v>
      </c>
    </row>
    <row r="668" spans="3:22">
      <c r="C668" t="s">
        <v>1668</v>
      </c>
      <c r="D668" s="9" t="s">
        <v>30</v>
      </c>
      <c r="G668">
        <v>987252675</v>
      </c>
      <c r="H668" t="s">
        <v>1670</v>
      </c>
      <c r="I668" t="s">
        <v>1720</v>
      </c>
      <c r="J668" t="s">
        <v>1786</v>
      </c>
      <c r="K668" t="s">
        <v>1887</v>
      </c>
      <c r="L668" s="23">
        <v>45282</v>
      </c>
      <c r="M668" s="23">
        <v>45283</v>
      </c>
      <c r="N668" t="s">
        <v>26</v>
      </c>
      <c r="O668" s="5">
        <v>409.1</v>
      </c>
      <c r="P668" s="5">
        <v>40.24</v>
      </c>
      <c r="Q668" s="83">
        <f>+$P668/$P771</f>
        <v>2.051428454903241E-3</v>
      </c>
      <c r="R668" s="5">
        <f t="shared" si="65"/>
        <v>1.3782316931421936</v>
      </c>
      <c r="S668" s="83">
        <f t="shared" si="66"/>
        <v>3.0279083994371837E-2</v>
      </c>
      <c r="T668" s="5">
        <f t="shared" si="63"/>
        <v>38.831489222863439</v>
      </c>
      <c r="U668" s="5">
        <f t="shared" si="67"/>
        <v>5.1285711372581026E-2</v>
      </c>
      <c r="V668" s="5">
        <f t="shared" si="64"/>
        <v>38.780203511490861</v>
      </c>
    </row>
    <row r="669" spans="3:22">
      <c r="C669" t="s">
        <v>1668</v>
      </c>
      <c r="D669" s="9" t="s">
        <v>30</v>
      </c>
      <c r="G669">
        <v>981758566</v>
      </c>
      <c r="H669" t="s">
        <v>1671</v>
      </c>
      <c r="I669" t="s">
        <v>1721</v>
      </c>
      <c r="J669" t="s">
        <v>1787</v>
      </c>
      <c r="K669" t="s">
        <v>1888</v>
      </c>
      <c r="L669" s="23">
        <v>45311</v>
      </c>
      <c r="M669" s="23">
        <v>45313</v>
      </c>
      <c r="N669" t="s">
        <v>1906</v>
      </c>
      <c r="O669" s="5">
        <v>1568</v>
      </c>
      <c r="P669" s="5">
        <v>27.74</v>
      </c>
      <c r="Q669" s="83">
        <f>+$P669/$P771</f>
        <v>1.4141805501743513E-3</v>
      </c>
      <c r="R669" s="5">
        <f t="shared" si="65"/>
        <v>0.9501030608291362</v>
      </c>
      <c r="S669" s="83">
        <f t="shared" si="66"/>
        <v>2.0873304920573425E-2</v>
      </c>
      <c r="T669" s="5">
        <f t="shared" si="63"/>
        <v>26.769023634250289</v>
      </c>
      <c r="U669" s="5">
        <f t="shared" si="67"/>
        <v>3.5354513754358781E-2</v>
      </c>
      <c r="V669" s="5">
        <f t="shared" si="64"/>
        <v>26.733669120495929</v>
      </c>
    </row>
    <row r="670" spans="3:22">
      <c r="C670" t="s">
        <v>1668</v>
      </c>
      <c r="D670" s="9" t="s">
        <v>30</v>
      </c>
      <c r="G670">
        <v>954200958</v>
      </c>
      <c r="H670" t="s">
        <v>1672</v>
      </c>
      <c r="I670" t="s">
        <v>1157</v>
      </c>
      <c r="J670" t="s">
        <v>1788</v>
      </c>
      <c r="K670" t="s">
        <v>561</v>
      </c>
      <c r="L670" s="23">
        <v>45324</v>
      </c>
      <c r="M670" s="23">
        <v>45326</v>
      </c>
      <c r="N670" t="s">
        <v>26</v>
      </c>
      <c r="O670" s="5">
        <v>324.5</v>
      </c>
      <c r="P670" s="5">
        <v>63.33</v>
      </c>
      <c r="Q670" s="83">
        <f>+$P670/$P771</f>
        <v>3.2285527845184454E-3</v>
      </c>
      <c r="R670" s="5">
        <f t="shared" si="65"/>
        <v>2.1690709027508723</v>
      </c>
      <c r="S670" s="83">
        <f t="shared" si="66"/>
        <v>4.7653439099492254E-2</v>
      </c>
      <c r="T670" s="5">
        <f t="shared" si="63"/>
        <v>61.113275658149632</v>
      </c>
      <c r="U670" s="5">
        <f t="shared" si="67"/>
        <v>8.0713819612961132E-2</v>
      </c>
      <c r="V670" s="5">
        <f t="shared" si="64"/>
        <v>61.032561838536672</v>
      </c>
    </row>
    <row r="671" spans="3:22">
      <c r="C671" t="s">
        <v>1668</v>
      </c>
      <c r="D671" s="9" t="s">
        <v>30</v>
      </c>
      <c r="G671">
        <v>981237830</v>
      </c>
      <c r="H671" t="s">
        <v>475</v>
      </c>
      <c r="I671" t="s">
        <v>1722</v>
      </c>
      <c r="J671" t="s">
        <v>1789</v>
      </c>
      <c r="K671" t="s">
        <v>58</v>
      </c>
      <c r="L671" s="23">
        <v>45346</v>
      </c>
      <c r="M671" s="23">
        <v>45349</v>
      </c>
      <c r="N671" t="s">
        <v>26</v>
      </c>
      <c r="O671" s="5">
        <v>239.45</v>
      </c>
      <c r="P671" s="5">
        <v>71.430000000000007</v>
      </c>
      <c r="Q671" s="83">
        <f>+$P671/$P771</f>
        <v>3.6414894267827662E-3</v>
      </c>
      <c r="R671" s="5">
        <f t="shared" si="65"/>
        <v>2.446498256489734</v>
      </c>
      <c r="S671" s="83">
        <f t="shared" si="66"/>
        <v>5.3748383939313631E-2</v>
      </c>
      <c r="T671" s="5">
        <f t="shared" si="63"/>
        <v>68.929753359570967</v>
      </c>
      <c r="U671" s="5">
        <f t="shared" si="67"/>
        <v>9.1037235669569158E-2</v>
      </c>
      <c r="V671" s="5">
        <f t="shared" si="64"/>
        <v>68.838716123901392</v>
      </c>
    </row>
    <row r="672" spans="3:22">
      <c r="C672" t="s">
        <v>1668</v>
      </c>
      <c r="D672" s="9" t="s">
        <v>30</v>
      </c>
      <c r="G672">
        <v>981237832</v>
      </c>
      <c r="H672" t="s">
        <v>475</v>
      </c>
      <c r="I672" t="s">
        <v>49</v>
      </c>
      <c r="J672" t="s">
        <v>1790</v>
      </c>
      <c r="K672" t="s">
        <v>58</v>
      </c>
      <c r="L672" s="23">
        <v>45348</v>
      </c>
      <c r="M672" s="23">
        <v>45350</v>
      </c>
      <c r="N672" t="s">
        <v>26</v>
      </c>
      <c r="O672" s="5">
        <v>366.72</v>
      </c>
      <c r="P672" s="5">
        <v>72.930000000000007</v>
      </c>
      <c r="Q672" s="83">
        <f>+$P672/$P771</f>
        <v>3.7179591753502329E-3</v>
      </c>
      <c r="R672" s="5">
        <f t="shared" si="65"/>
        <v>2.4978736923673006</v>
      </c>
      <c r="S672" s="83">
        <f t="shared" si="66"/>
        <v>5.4877077428169434E-2</v>
      </c>
      <c r="T672" s="5">
        <f t="shared" si="63"/>
        <v>70.377249230204526</v>
      </c>
      <c r="U672" s="5">
        <f t="shared" si="67"/>
        <v>9.294897938375582E-2</v>
      </c>
      <c r="V672" s="5">
        <f t="shared" si="64"/>
        <v>70.284300250820777</v>
      </c>
    </row>
    <row r="673" spans="3:22">
      <c r="C673" t="s">
        <v>1668</v>
      </c>
      <c r="D673" s="9" t="s">
        <v>30</v>
      </c>
      <c r="G673">
        <v>981761520</v>
      </c>
      <c r="H673" t="s">
        <v>1673</v>
      </c>
      <c r="I673" t="s">
        <v>1723</v>
      </c>
      <c r="J673" t="s">
        <v>1791</v>
      </c>
      <c r="K673" t="s">
        <v>1889</v>
      </c>
      <c r="L673" s="23">
        <v>45350</v>
      </c>
      <c r="M673" s="23">
        <v>45354</v>
      </c>
      <c r="N673" t="s">
        <v>28</v>
      </c>
      <c r="O673" s="5">
        <v>426.75</v>
      </c>
      <c r="P673" s="5">
        <v>163.87</v>
      </c>
      <c r="Q673" s="83">
        <f>+$P673/$P771</f>
        <v>8.3540651318338485E-3</v>
      </c>
      <c r="R673" s="5">
        <f t="shared" si="65"/>
        <v>5.612595118171253</v>
      </c>
      <c r="S673" s="83">
        <f t="shared" si="66"/>
        <v>0.1233060013458676</v>
      </c>
      <c r="T673" s="5">
        <f t="shared" si="63"/>
        <v>158.1340988804829</v>
      </c>
      <c r="U673" s="5">
        <f t="shared" si="67"/>
        <v>0.20885162829584622</v>
      </c>
      <c r="V673" s="5">
        <f t="shared" si="64"/>
        <v>157.92524725218706</v>
      </c>
    </row>
    <row r="674" spans="3:22">
      <c r="C674" t="s">
        <v>1668</v>
      </c>
      <c r="D674" s="9" t="s">
        <v>30</v>
      </c>
      <c r="G674">
        <v>954217938</v>
      </c>
      <c r="H674" t="s">
        <v>96</v>
      </c>
      <c r="I674" t="s">
        <v>1724</v>
      </c>
      <c r="J674" t="s">
        <v>1792</v>
      </c>
      <c r="K674" t="s">
        <v>95</v>
      </c>
      <c r="L674" s="23">
        <v>45351</v>
      </c>
      <c r="M674" s="23">
        <v>45356</v>
      </c>
      <c r="N674" t="s">
        <v>32</v>
      </c>
      <c r="O674" s="5">
        <v>319</v>
      </c>
      <c r="P674" s="5">
        <v>105.32</v>
      </c>
      <c r="Q674" s="83">
        <f>+$P674/$P771</f>
        <v>5.3691959460837307E-3</v>
      </c>
      <c r="R674" s="5">
        <f t="shared" si="65"/>
        <v>3.6072406044168939</v>
      </c>
      <c r="S674" s="83">
        <f t="shared" si="66"/>
        <v>7.9249332164195857E-2</v>
      </c>
      <c r="T674" s="5">
        <f t="shared" si="63"/>
        <v>101.63351006341891</v>
      </c>
      <c r="U674" s="5">
        <f t="shared" si="67"/>
        <v>0.13422989865209325</v>
      </c>
      <c r="V674" s="5">
        <f t="shared" si="64"/>
        <v>101.49928016476682</v>
      </c>
    </row>
    <row r="675" spans="3:22">
      <c r="C675" t="s">
        <v>1668</v>
      </c>
      <c r="D675" s="9" t="s">
        <v>30</v>
      </c>
      <c r="G675">
        <v>954217939</v>
      </c>
      <c r="H675" t="s">
        <v>96</v>
      </c>
      <c r="I675" t="s">
        <v>1724</v>
      </c>
      <c r="J675" t="s">
        <v>1793</v>
      </c>
      <c r="K675" t="s">
        <v>95</v>
      </c>
      <c r="L675" s="23">
        <v>45356</v>
      </c>
      <c r="M675" s="23">
        <v>45357</v>
      </c>
      <c r="N675" t="s">
        <v>32</v>
      </c>
      <c r="O675" s="5">
        <v>329</v>
      </c>
      <c r="P675" s="5">
        <v>21.72</v>
      </c>
      <c r="Q675" s="83">
        <f>+$P675/$P771</f>
        <v>1.1072819592569181E-3</v>
      </c>
      <c r="R675" s="5">
        <f t="shared" si="65"/>
        <v>0.74391631150716797</v>
      </c>
      <c r="S675" s="83">
        <f t="shared" si="66"/>
        <v>1.6343481718632112E-2</v>
      </c>
      <c r="T675" s="5">
        <f t="shared" si="63"/>
        <v>20.9597402067742</v>
      </c>
      <c r="U675" s="5">
        <f t="shared" si="67"/>
        <v>2.7682048981422954E-2</v>
      </c>
      <c r="V675" s="5">
        <f t="shared" si="64"/>
        <v>20.932058157792778</v>
      </c>
    </row>
    <row r="676" spans="3:22">
      <c r="C676" t="s">
        <v>1668</v>
      </c>
      <c r="D676" s="9" t="s">
        <v>30</v>
      </c>
      <c r="G676">
        <v>987247866</v>
      </c>
      <c r="H676" t="s">
        <v>1674</v>
      </c>
      <c r="I676" t="s">
        <v>1725</v>
      </c>
      <c r="J676" t="s">
        <v>1794</v>
      </c>
      <c r="K676" t="s">
        <v>61</v>
      </c>
      <c r="L676" s="23">
        <v>45353</v>
      </c>
      <c r="M676" s="23">
        <v>45357</v>
      </c>
      <c r="N676" t="s">
        <v>26</v>
      </c>
      <c r="O676" s="5">
        <v>345.75</v>
      </c>
      <c r="P676" s="5">
        <v>136.05000000000001</v>
      </c>
      <c r="Q676" s="83">
        <f>+$P676/$P771</f>
        <v>6.9358061950692334E-3</v>
      </c>
      <c r="R676" s="5">
        <f t="shared" si="65"/>
        <v>4.6597520340953142</v>
      </c>
      <c r="S676" s="83">
        <f t="shared" si="66"/>
        <v>0.10237249943922189</v>
      </c>
      <c r="T676" s="5">
        <f t="shared" si="63"/>
        <v>131.28787546646549</v>
      </c>
      <c r="U676" s="5">
        <f t="shared" si="67"/>
        <v>0.17339515487673082</v>
      </c>
      <c r="V676" s="5">
        <f t="shared" si="64"/>
        <v>131.11448031158875</v>
      </c>
    </row>
    <row r="677" spans="3:22">
      <c r="C677" t="s">
        <v>1668</v>
      </c>
      <c r="D677" s="9" t="s">
        <v>30</v>
      </c>
      <c r="G677">
        <v>987247867</v>
      </c>
      <c r="H677" t="s">
        <v>1674</v>
      </c>
      <c r="I677" t="s">
        <v>1725</v>
      </c>
      <c r="J677" t="s">
        <v>1795</v>
      </c>
      <c r="K677" t="s">
        <v>61</v>
      </c>
      <c r="L677" s="23">
        <v>45353</v>
      </c>
      <c r="M677" s="23">
        <v>45357</v>
      </c>
      <c r="N677" t="s">
        <v>26</v>
      </c>
      <c r="O677" s="5">
        <v>283.75</v>
      </c>
      <c r="P677" s="5">
        <v>111.65</v>
      </c>
      <c r="Q677" s="83">
        <f>+$P677/$P771</f>
        <v>5.6918982850384407E-3</v>
      </c>
      <c r="R677" s="5">
        <f t="shared" si="65"/>
        <v>3.8240449438202262</v>
      </c>
      <c r="S677" s="83">
        <f t="shared" si="66"/>
        <v>8.4012418687167384E-2</v>
      </c>
      <c r="T677" s="5">
        <f t="shared" si="63"/>
        <v>107.74194263749261</v>
      </c>
      <c r="U677" s="5">
        <f t="shared" si="67"/>
        <v>0.14229745712596101</v>
      </c>
      <c r="V677" s="5">
        <f t="shared" si="64"/>
        <v>107.59964518036665</v>
      </c>
    </row>
    <row r="678" spans="3:22">
      <c r="C678" t="s">
        <v>1668</v>
      </c>
      <c r="D678" s="9" t="s">
        <v>30</v>
      </c>
      <c r="G678">
        <v>955989419</v>
      </c>
      <c r="H678" t="s">
        <v>1675</v>
      </c>
      <c r="I678" t="s">
        <v>1726</v>
      </c>
      <c r="J678" t="s">
        <v>1796</v>
      </c>
      <c r="K678" t="s">
        <v>58</v>
      </c>
      <c r="L678" s="23">
        <v>45354</v>
      </c>
      <c r="M678" s="23">
        <v>45359</v>
      </c>
      <c r="N678" t="s">
        <v>26</v>
      </c>
      <c r="O678" s="5">
        <v>110.86</v>
      </c>
      <c r="P678" s="5">
        <v>56.72</v>
      </c>
      <c r="Q678" s="83">
        <f>+$P678/$P771</f>
        <v>2.8915760924978088E-3</v>
      </c>
      <c r="R678" s="5">
        <f t="shared" si="65"/>
        <v>1.9426764819837279</v>
      </c>
      <c r="S678" s="83">
        <f t="shared" si="66"/>
        <v>4.2679663125267657E-2</v>
      </c>
      <c r="T678" s="5">
        <f t="shared" si="63"/>
        <v>54.734643854891004</v>
      </c>
      <c r="U678" s="5">
        <f t="shared" si="67"/>
        <v>7.2289402312445225E-2</v>
      </c>
      <c r="V678" s="5">
        <f t="shared" si="64"/>
        <v>54.662354452578562</v>
      </c>
    </row>
    <row r="679" spans="3:22">
      <c r="C679" t="s">
        <v>1668</v>
      </c>
      <c r="D679" s="9" t="s">
        <v>30</v>
      </c>
      <c r="G679">
        <v>959336293</v>
      </c>
      <c r="H679" t="s">
        <v>1676</v>
      </c>
      <c r="I679" t="s">
        <v>860</v>
      </c>
      <c r="J679" t="s">
        <v>1797</v>
      </c>
      <c r="K679" t="s">
        <v>1890</v>
      </c>
      <c r="L679" s="23">
        <v>45362</v>
      </c>
      <c r="M679" s="23">
        <v>45363</v>
      </c>
      <c r="N679" t="s">
        <v>28</v>
      </c>
      <c r="O679" s="5">
        <v>85</v>
      </c>
      <c r="P679" s="5">
        <v>8.16</v>
      </c>
      <c r="Q679" s="83">
        <f>+$P679/$P771</f>
        <v>4.1599543220701904E-4</v>
      </c>
      <c r="R679" s="5">
        <f t="shared" si="65"/>
        <v>0.27948237117396368</v>
      </c>
      <c r="S679" s="83">
        <f t="shared" si="66"/>
        <v>6.1400925793756011E-3</v>
      </c>
      <c r="T679" s="5">
        <f t="shared" si="63"/>
        <v>7.8743775362466613</v>
      </c>
      <c r="U679" s="5">
        <f t="shared" si="67"/>
        <v>1.0399885805175476E-2</v>
      </c>
      <c r="V679" s="5">
        <f t="shared" si="64"/>
        <v>7.8639776504414858</v>
      </c>
    </row>
    <row r="680" spans="3:22">
      <c r="C680" t="s">
        <v>1668</v>
      </c>
      <c r="D680" s="9" t="s">
        <v>30</v>
      </c>
      <c r="G680">
        <v>964049781</v>
      </c>
      <c r="H680" t="s">
        <v>1677</v>
      </c>
      <c r="I680" t="s">
        <v>1727</v>
      </c>
      <c r="J680" t="s">
        <v>1798</v>
      </c>
      <c r="K680" t="s">
        <v>58</v>
      </c>
      <c r="L680" s="23">
        <v>45364</v>
      </c>
      <c r="M680" s="23">
        <v>45368</v>
      </c>
      <c r="N680" t="s">
        <v>26</v>
      </c>
      <c r="O680" s="5">
        <v>272.27</v>
      </c>
      <c r="P680" s="5">
        <v>106.06</v>
      </c>
      <c r="Q680" s="83">
        <f>+$P680/$P771</f>
        <v>5.4069210220436814E-3</v>
      </c>
      <c r="R680" s="5">
        <f t="shared" si="65"/>
        <v>3.6325858194498273</v>
      </c>
      <c r="S680" s="83">
        <f t="shared" si="66"/>
        <v>7.9806154285364736E-2</v>
      </c>
      <c r="T680" s="5">
        <f t="shared" si="63"/>
        <v>102.34760802626481</v>
      </c>
      <c r="U680" s="5">
        <f t="shared" si="67"/>
        <v>0.13517302555109204</v>
      </c>
      <c r="V680" s="5">
        <f t="shared" si="64"/>
        <v>102.21243500071371</v>
      </c>
    </row>
    <row r="681" spans="3:22">
      <c r="C681" t="s">
        <v>1668</v>
      </c>
      <c r="D681" s="9" t="s">
        <v>30</v>
      </c>
      <c r="G681">
        <v>981237831</v>
      </c>
      <c r="H681" t="s">
        <v>475</v>
      </c>
      <c r="I681" t="s">
        <v>1722</v>
      </c>
      <c r="J681" t="s">
        <v>1799</v>
      </c>
      <c r="K681" t="s">
        <v>58</v>
      </c>
      <c r="L681" s="23">
        <v>45365</v>
      </c>
      <c r="M681" s="23">
        <v>45368</v>
      </c>
      <c r="N681" t="s">
        <v>26</v>
      </c>
      <c r="O681" s="5">
        <v>294</v>
      </c>
      <c r="P681" s="5">
        <v>86.76</v>
      </c>
      <c r="Q681" s="83">
        <f>+$P681/$P771</f>
        <v>4.423010257142276E-3</v>
      </c>
      <c r="R681" s="5">
        <f t="shared" si="65"/>
        <v>2.9715552111584667</v>
      </c>
      <c r="S681" s="83">
        <f t="shared" si="66"/>
        <v>6.5283631395419997E-2</v>
      </c>
      <c r="T681" s="5">
        <f t="shared" si="63"/>
        <v>83.723161157446128</v>
      </c>
      <c r="U681" s="5">
        <f t="shared" si="67"/>
        <v>0.1105752564285569</v>
      </c>
      <c r="V681" s="5">
        <f t="shared" si="64"/>
        <v>83.612585901017567</v>
      </c>
    </row>
    <row r="682" spans="3:22">
      <c r="C682" t="s">
        <v>1668</v>
      </c>
      <c r="D682" s="9" t="s">
        <v>30</v>
      </c>
      <c r="G682">
        <v>970547126</v>
      </c>
      <c r="H682" t="s">
        <v>1678</v>
      </c>
      <c r="I682" t="s">
        <v>292</v>
      </c>
      <c r="J682" t="s">
        <v>1800</v>
      </c>
      <c r="K682" t="s">
        <v>1891</v>
      </c>
      <c r="L682" s="23">
        <v>45374</v>
      </c>
      <c r="M682" s="23">
        <v>45375</v>
      </c>
      <c r="N682" t="s">
        <v>26</v>
      </c>
      <c r="O682" s="5">
        <v>75.3</v>
      </c>
      <c r="P682" s="5">
        <v>7.32</v>
      </c>
      <c r="Q682" s="83">
        <f>+$P682/$P771</f>
        <v>3.7317237300923766E-4</v>
      </c>
      <c r="R682" s="5">
        <f t="shared" si="65"/>
        <v>0.25071212708252621</v>
      </c>
      <c r="S682" s="83">
        <f t="shared" si="66"/>
        <v>5.5080242256163479E-3</v>
      </c>
      <c r="T682" s="5">
        <f t="shared" si="63"/>
        <v>7.0637798486918584</v>
      </c>
      <c r="U682" s="5">
        <f t="shared" si="67"/>
        <v>9.329309325230942E-3</v>
      </c>
      <c r="V682" s="5">
        <f t="shared" si="64"/>
        <v>7.054450539366627</v>
      </c>
    </row>
    <row r="683" spans="3:22">
      <c r="C683" t="s">
        <v>1668</v>
      </c>
      <c r="D683" s="9" t="s">
        <v>30</v>
      </c>
      <c r="G683">
        <v>981236936</v>
      </c>
      <c r="H683" t="s">
        <v>1679</v>
      </c>
      <c r="I683" t="s">
        <v>1728</v>
      </c>
      <c r="J683" t="s">
        <v>1801</v>
      </c>
      <c r="K683" t="s">
        <v>58</v>
      </c>
      <c r="L683" s="23">
        <v>45370</v>
      </c>
      <c r="M683" s="23">
        <v>45375</v>
      </c>
      <c r="N683" t="s">
        <v>26</v>
      </c>
      <c r="O683" s="5">
        <v>358.4</v>
      </c>
      <c r="P683" s="5">
        <v>175.75</v>
      </c>
      <c r="Q683" s="83">
        <f>+$P683/$P771</f>
        <v>8.9597055404881856E-3</v>
      </c>
      <c r="R683" s="5">
        <f t="shared" si="65"/>
        <v>6.0194885703215828</v>
      </c>
      <c r="S683" s="83">
        <f t="shared" si="66"/>
        <v>0.13224525377760563</v>
      </c>
      <c r="T683" s="5">
        <f t="shared" si="63"/>
        <v>169.59826617590082</v>
      </c>
      <c r="U683" s="5">
        <f t="shared" si="67"/>
        <v>0.22399263851220463</v>
      </c>
      <c r="V683" s="5">
        <f t="shared" si="64"/>
        <v>169.3742735373886</v>
      </c>
    </row>
    <row r="684" spans="3:22">
      <c r="C684" t="s">
        <v>1668</v>
      </c>
      <c r="D684" s="9" t="s">
        <v>30</v>
      </c>
      <c r="G684">
        <v>987248711</v>
      </c>
      <c r="H684" t="s">
        <v>1625</v>
      </c>
      <c r="I684" t="s">
        <v>1729</v>
      </c>
      <c r="J684" t="s">
        <v>1802</v>
      </c>
      <c r="K684" t="s">
        <v>87</v>
      </c>
      <c r="L684" s="23">
        <v>45375</v>
      </c>
      <c r="M684" s="23">
        <v>45376</v>
      </c>
      <c r="N684" t="s">
        <v>28</v>
      </c>
      <c r="O684" s="5">
        <v>198.4</v>
      </c>
      <c r="P684" s="5">
        <v>19.05</v>
      </c>
      <c r="Q684" s="83">
        <f>+$P684/$P771</f>
        <v>9.7116580680682747E-4</v>
      </c>
      <c r="R684" s="5">
        <f t="shared" si="65"/>
        <v>0.65246803564509903</v>
      </c>
      <c r="S684" s="83">
        <f t="shared" si="66"/>
        <v>1.4334407308468773E-2</v>
      </c>
      <c r="T684" s="5">
        <f t="shared" si="63"/>
        <v>18.383197557046433</v>
      </c>
      <c r="U684" s="5">
        <f t="shared" si="67"/>
        <v>2.4279145170170685E-2</v>
      </c>
      <c r="V684" s="5">
        <f t="shared" si="64"/>
        <v>18.358918411876264</v>
      </c>
    </row>
    <row r="685" spans="3:22">
      <c r="C685" t="s">
        <v>1668</v>
      </c>
      <c r="D685" s="9" t="s">
        <v>30</v>
      </c>
      <c r="G685">
        <v>947462097</v>
      </c>
      <c r="H685" t="s">
        <v>1680</v>
      </c>
      <c r="I685" t="s">
        <v>1730</v>
      </c>
      <c r="J685" t="s">
        <v>1803</v>
      </c>
      <c r="K685" t="s">
        <v>55</v>
      </c>
      <c r="L685" s="23">
        <v>45378</v>
      </c>
      <c r="M685" s="23">
        <v>45383</v>
      </c>
      <c r="N685" t="s">
        <v>28</v>
      </c>
      <c r="O685" s="5">
        <v>333</v>
      </c>
      <c r="P685" s="5">
        <v>159.78</v>
      </c>
      <c r="Q685" s="83">
        <f>+$P685/$P771</f>
        <v>8.1455576174065559E-3</v>
      </c>
      <c r="R685" s="5">
        <f t="shared" si="65"/>
        <v>5.4725114296784207</v>
      </c>
      <c r="S685" s="83">
        <f t="shared" si="66"/>
        <v>0.12022843043292077</v>
      </c>
      <c r="T685" s="5">
        <f t="shared" si="63"/>
        <v>154.18726013988865</v>
      </c>
      <c r="U685" s="5">
        <f t="shared" si="67"/>
        <v>0.2036389404351639</v>
      </c>
      <c r="V685" s="5">
        <f t="shared" si="64"/>
        <v>153.98362119945349</v>
      </c>
    </row>
    <row r="686" spans="3:22">
      <c r="C686" t="s">
        <v>1668</v>
      </c>
      <c r="D686" s="9" t="s">
        <v>30</v>
      </c>
      <c r="G686">
        <v>947462098</v>
      </c>
      <c r="H686" t="s">
        <v>1680</v>
      </c>
      <c r="I686" t="s">
        <v>1731</v>
      </c>
      <c r="J686" t="s">
        <v>1804</v>
      </c>
      <c r="K686" t="s">
        <v>55</v>
      </c>
      <c r="L686" s="23">
        <v>45378</v>
      </c>
      <c r="M686" s="23">
        <v>45383</v>
      </c>
      <c r="N686" t="s">
        <v>28</v>
      </c>
      <c r="O686" s="5">
        <v>404</v>
      </c>
      <c r="P686" s="5">
        <v>193.84</v>
      </c>
      <c r="Q686" s="83">
        <f>+$P686/$P771</f>
        <v>9.8819307082118335E-3</v>
      </c>
      <c r="R686" s="5">
        <f t="shared" si="65"/>
        <v>6.6390763270050384</v>
      </c>
      <c r="S686" s="83">
        <f t="shared" si="66"/>
        <v>0.14585729725320665</v>
      </c>
      <c r="T686" s="5">
        <f t="shared" si="63"/>
        <v>187.05506637574177</v>
      </c>
      <c r="U686" s="5">
        <f t="shared" si="67"/>
        <v>0.24704826770529584</v>
      </c>
      <c r="V686" s="5">
        <f t="shared" si="64"/>
        <v>186.80801810803646</v>
      </c>
    </row>
    <row r="687" spans="3:22">
      <c r="C687" t="s">
        <v>1668</v>
      </c>
      <c r="D687" s="9" t="s">
        <v>30</v>
      </c>
      <c r="G687">
        <v>970750036</v>
      </c>
      <c r="H687" t="s">
        <v>1681</v>
      </c>
      <c r="I687" t="s">
        <v>1609</v>
      </c>
      <c r="J687" t="s">
        <v>1805</v>
      </c>
      <c r="K687" t="s">
        <v>1892</v>
      </c>
      <c r="L687" s="23">
        <v>45381</v>
      </c>
      <c r="M687" s="23">
        <v>45384</v>
      </c>
      <c r="N687" t="s">
        <v>26</v>
      </c>
      <c r="O687" s="5">
        <v>727</v>
      </c>
      <c r="P687" s="5">
        <v>214.27</v>
      </c>
      <c r="Q687" s="83">
        <f>+$P687/$P771</f>
        <v>1.0923448683700732E-2</v>
      </c>
      <c r="R687" s="5">
        <f t="shared" si="65"/>
        <v>7.3388097636575003</v>
      </c>
      <c r="S687" s="83">
        <f t="shared" si="66"/>
        <v>0.16123010257142281</v>
      </c>
      <c r="T687" s="5">
        <f t="shared" si="63"/>
        <v>206.76996013377109</v>
      </c>
      <c r="U687" s="5">
        <f t="shared" si="67"/>
        <v>0.27308621709251829</v>
      </c>
      <c r="V687" s="5">
        <f t="shared" si="64"/>
        <v>206.49687391667857</v>
      </c>
    </row>
    <row r="688" spans="3:22">
      <c r="C688" t="s">
        <v>1668</v>
      </c>
      <c r="D688" s="9" t="s">
        <v>30</v>
      </c>
      <c r="G688">
        <v>970750037</v>
      </c>
      <c r="H688" t="s">
        <v>1681</v>
      </c>
      <c r="I688" t="s">
        <v>1608</v>
      </c>
      <c r="J688" t="s">
        <v>1806</v>
      </c>
      <c r="K688" t="s">
        <v>1892</v>
      </c>
      <c r="L688" s="23">
        <v>45381</v>
      </c>
      <c r="M688" s="23">
        <v>45384</v>
      </c>
      <c r="N688" t="s">
        <v>26</v>
      </c>
      <c r="O688" s="5">
        <v>573</v>
      </c>
      <c r="P688" s="5">
        <v>168.88</v>
      </c>
      <c r="Q688" s="83">
        <f>+$P688/$P771</f>
        <v>8.6094740920491866E-3</v>
      </c>
      <c r="R688" s="5">
        <f t="shared" si="65"/>
        <v>5.7841890740023256</v>
      </c>
      <c r="S688" s="83">
        <f t="shared" si="66"/>
        <v>0.12707583759864599</v>
      </c>
      <c r="T688" s="5">
        <f t="shared" si="63"/>
        <v>162.96873508839903</v>
      </c>
      <c r="U688" s="5">
        <f t="shared" si="67"/>
        <v>0.21523685230122966</v>
      </c>
      <c r="V688" s="5">
        <f t="shared" si="64"/>
        <v>162.75349823609781</v>
      </c>
    </row>
    <row r="689" spans="3:22">
      <c r="C689" t="s">
        <v>1668</v>
      </c>
      <c r="D689" s="9" t="s">
        <v>30</v>
      </c>
      <c r="G689">
        <v>970245105</v>
      </c>
      <c r="H689" t="s">
        <v>1652</v>
      </c>
      <c r="I689" t="s">
        <v>906</v>
      </c>
      <c r="J689" t="s">
        <v>1807</v>
      </c>
      <c r="K689" t="s">
        <v>1445</v>
      </c>
      <c r="L689" s="23">
        <v>45380</v>
      </c>
      <c r="M689" s="23">
        <v>45385</v>
      </c>
      <c r="N689" t="s">
        <v>28</v>
      </c>
      <c r="O689" s="5">
        <v>2250</v>
      </c>
      <c r="P689" s="5">
        <v>1080</v>
      </c>
      <c r="Q689" s="83">
        <f>+$P689/$P771</f>
        <v>5.5058218968576045E-2</v>
      </c>
      <c r="R689" s="5">
        <f t="shared" si="65"/>
        <v>36.990313831848134</v>
      </c>
      <c r="S689" s="83">
        <f t="shared" si="66"/>
        <v>0.81265931197618246</v>
      </c>
      <c r="T689" s="5">
        <f t="shared" si="63"/>
        <v>1042.1970268561756</v>
      </c>
      <c r="U689" s="5">
        <f t="shared" si="67"/>
        <v>1.3764554742144011</v>
      </c>
      <c r="V689" s="5">
        <f t="shared" si="64"/>
        <v>1040.8205713819611</v>
      </c>
    </row>
    <row r="690" spans="3:22">
      <c r="C690" t="s">
        <v>1668</v>
      </c>
      <c r="D690" s="9" t="s">
        <v>30</v>
      </c>
      <c r="G690">
        <v>946997411</v>
      </c>
      <c r="H690" t="s">
        <v>1682</v>
      </c>
      <c r="I690" t="s">
        <v>1732</v>
      </c>
      <c r="J690" t="s">
        <v>1808</v>
      </c>
      <c r="K690" t="s">
        <v>1893</v>
      </c>
      <c r="L690" s="23">
        <v>45387</v>
      </c>
      <c r="M690" s="23">
        <v>45388</v>
      </c>
      <c r="N690" t="s">
        <v>28</v>
      </c>
      <c r="O690" s="5">
        <v>229</v>
      </c>
      <c r="P690" s="5">
        <v>17.28</v>
      </c>
      <c r="Q690" s="83">
        <f>+$P690/$P771</f>
        <v>8.8093150349721674E-4</v>
      </c>
      <c r="R690" s="5">
        <f t="shared" si="65"/>
        <v>0.59184502130957017</v>
      </c>
      <c r="S690" s="83">
        <f t="shared" si="66"/>
        <v>1.3002548991618918E-2</v>
      </c>
      <c r="T690" s="5">
        <f t="shared" si="63"/>
        <v>16.675152429698812</v>
      </c>
      <c r="U690" s="5">
        <f t="shared" si="67"/>
        <v>2.2023287587430419E-2</v>
      </c>
      <c r="V690" s="5">
        <f t="shared" si="64"/>
        <v>16.653129142111382</v>
      </c>
    </row>
    <row r="691" spans="3:22">
      <c r="C691" t="s">
        <v>1668</v>
      </c>
      <c r="D691" s="9" t="s">
        <v>30</v>
      </c>
      <c r="G691">
        <v>947022905</v>
      </c>
      <c r="H691" t="s">
        <v>1682</v>
      </c>
      <c r="I691" t="s">
        <v>1733</v>
      </c>
      <c r="J691" t="s">
        <v>1809</v>
      </c>
      <c r="K691" t="s">
        <v>1893</v>
      </c>
      <c r="L691" s="23">
        <v>45387</v>
      </c>
      <c r="M691" s="23">
        <v>45388</v>
      </c>
      <c r="N691" t="s">
        <v>28</v>
      </c>
      <c r="O691" s="5">
        <v>229</v>
      </c>
      <c r="P691" s="5">
        <v>17.28</v>
      </c>
      <c r="Q691" s="83">
        <f>+$P691/$P771</f>
        <v>8.8093150349721674E-4</v>
      </c>
      <c r="R691" s="5">
        <f t="shared" si="65"/>
        <v>0.59184502130957017</v>
      </c>
      <c r="S691" s="83">
        <f t="shared" si="66"/>
        <v>1.3002548991618918E-2</v>
      </c>
      <c r="T691" s="5">
        <f t="shared" si="63"/>
        <v>16.675152429698812</v>
      </c>
      <c r="U691" s="5">
        <f t="shared" si="67"/>
        <v>2.2023287587430419E-2</v>
      </c>
      <c r="V691" s="5">
        <f t="shared" si="64"/>
        <v>16.653129142111382</v>
      </c>
    </row>
    <row r="692" spans="3:22">
      <c r="C692" t="s">
        <v>1668</v>
      </c>
      <c r="D692" s="9" t="s">
        <v>30</v>
      </c>
      <c r="G692">
        <v>972120384</v>
      </c>
      <c r="H692" t="s">
        <v>1683</v>
      </c>
      <c r="I692" t="s">
        <v>1734</v>
      </c>
      <c r="J692" t="s">
        <v>1810</v>
      </c>
      <c r="K692" t="s">
        <v>1894</v>
      </c>
      <c r="L692" s="23">
        <v>45383</v>
      </c>
      <c r="M692" s="23">
        <v>45389</v>
      </c>
      <c r="N692" t="s">
        <v>28</v>
      </c>
      <c r="O692" s="5">
        <v>85</v>
      </c>
      <c r="P692" s="5">
        <v>48.95</v>
      </c>
      <c r="Q692" s="83">
        <f>+$P692/$P771</f>
        <v>2.4954627949183312E-3</v>
      </c>
      <c r="R692" s="5">
        <f t="shared" si="65"/>
        <v>1.6765517241379317</v>
      </c>
      <c r="S692" s="83">
        <f t="shared" si="66"/>
        <v>3.6833030852994567E-2</v>
      </c>
      <c r="T692" s="5">
        <f t="shared" si="63"/>
        <v>47.236615245009077</v>
      </c>
      <c r="U692" s="5">
        <f t="shared" si="67"/>
        <v>6.2386569872958278E-2</v>
      </c>
      <c r="V692" s="5">
        <f t="shared" si="64"/>
        <v>47.174228675136121</v>
      </c>
    </row>
    <row r="693" spans="3:22">
      <c r="C693" t="s">
        <v>1668</v>
      </c>
      <c r="D693" s="9" t="s">
        <v>30</v>
      </c>
      <c r="G693">
        <v>981238639</v>
      </c>
      <c r="H693" t="s">
        <v>1684</v>
      </c>
      <c r="I693" t="s">
        <v>1735</v>
      </c>
      <c r="J693" t="s">
        <v>1811</v>
      </c>
      <c r="K693" t="s">
        <v>87</v>
      </c>
      <c r="L693" s="23">
        <v>45387</v>
      </c>
      <c r="M693" s="23">
        <v>45389</v>
      </c>
      <c r="N693" t="s">
        <v>28</v>
      </c>
      <c r="O693" s="5">
        <v>571.20000000000005</v>
      </c>
      <c r="P693" s="5">
        <v>109.65</v>
      </c>
      <c r="Q693" s="83">
        <f>+$P693/$P771</f>
        <v>5.5899386202818181E-3</v>
      </c>
      <c r="R693" s="5">
        <f t="shared" si="65"/>
        <v>3.755544362650137</v>
      </c>
      <c r="S693" s="83">
        <f t="shared" si="66"/>
        <v>8.2507494035359633E-2</v>
      </c>
      <c r="T693" s="5">
        <f t="shared" si="63"/>
        <v>105.81194814331451</v>
      </c>
      <c r="U693" s="5">
        <f t="shared" si="67"/>
        <v>0.13974846550704545</v>
      </c>
      <c r="V693" s="5">
        <f t="shared" si="64"/>
        <v>105.67219967780747</v>
      </c>
    </row>
    <row r="694" spans="3:22">
      <c r="C694" t="s">
        <v>1668</v>
      </c>
      <c r="D694" s="9" t="s">
        <v>30</v>
      </c>
      <c r="G694">
        <v>986574719</v>
      </c>
      <c r="H694" t="s">
        <v>499</v>
      </c>
      <c r="I694" t="s">
        <v>1599</v>
      </c>
      <c r="J694" t="s">
        <v>1812</v>
      </c>
      <c r="K694" t="s">
        <v>58</v>
      </c>
      <c r="L694" s="23">
        <v>45382</v>
      </c>
      <c r="M694" s="23">
        <v>45390</v>
      </c>
      <c r="N694" t="s">
        <v>26</v>
      </c>
      <c r="O694" s="5">
        <v>945</v>
      </c>
      <c r="P694" s="5">
        <v>732.21</v>
      </c>
      <c r="Q694" s="83">
        <f>+$P694/$P771</f>
        <v>3.7327943065723214E-2</v>
      </c>
      <c r="R694" s="5">
        <f t="shared" si="65"/>
        <v>25.078405269275486</v>
      </c>
      <c r="S694" s="83">
        <f t="shared" si="66"/>
        <v>0.55096043965007468</v>
      </c>
      <c r="T694" s="5">
        <f t="shared" si="63"/>
        <v>706.58063429107449</v>
      </c>
      <c r="U694" s="5">
        <f t="shared" si="67"/>
        <v>0.93319857664308037</v>
      </c>
      <c r="V694" s="5">
        <f t="shared" si="64"/>
        <v>705.64743571443137</v>
      </c>
    </row>
    <row r="695" spans="3:22">
      <c r="C695" t="s">
        <v>1668</v>
      </c>
      <c r="D695" s="9" t="s">
        <v>30</v>
      </c>
      <c r="G695">
        <v>987705679</v>
      </c>
      <c r="H695" t="s">
        <v>1685</v>
      </c>
      <c r="I695" t="s">
        <v>929</v>
      </c>
      <c r="J695" s="84" t="s">
        <v>1813</v>
      </c>
      <c r="K695" t="s">
        <v>58</v>
      </c>
      <c r="L695" s="23">
        <v>45385</v>
      </c>
      <c r="M695" s="23">
        <v>45390</v>
      </c>
      <c r="N695" t="s">
        <v>26</v>
      </c>
      <c r="O695" s="5">
        <v>960</v>
      </c>
      <c r="P695" s="5">
        <v>468.9</v>
      </c>
      <c r="Q695" s="83">
        <f>+$P695/$P771</f>
        <v>2.3904443402190098E-2</v>
      </c>
      <c r="R695" s="5">
        <f t="shared" si="65"/>
        <v>16.059961255327398</v>
      </c>
      <c r="S695" s="83">
        <f t="shared" si="66"/>
        <v>0.35282958461632585</v>
      </c>
      <c r="T695" s="5">
        <f t="shared" si="63"/>
        <v>452.4872091600563</v>
      </c>
      <c r="U695" s="5">
        <f t="shared" si="67"/>
        <v>0.59761108505475247</v>
      </c>
      <c r="V695" s="5">
        <f t="shared" si="64"/>
        <v>451.88959807500152</v>
      </c>
    </row>
    <row r="696" spans="3:22">
      <c r="C696" t="s">
        <v>1668</v>
      </c>
      <c r="D696" s="9" t="s">
        <v>30</v>
      </c>
      <c r="G696">
        <v>971443249</v>
      </c>
      <c r="H696" t="s">
        <v>1686</v>
      </c>
      <c r="I696" t="s">
        <v>1736</v>
      </c>
      <c r="J696" t="s">
        <v>1814</v>
      </c>
      <c r="K696" t="s">
        <v>1895</v>
      </c>
      <c r="L696" s="23">
        <v>45389</v>
      </c>
      <c r="M696" s="23">
        <v>45392</v>
      </c>
      <c r="N696" t="s">
        <v>28</v>
      </c>
      <c r="O696" s="5">
        <v>199.67</v>
      </c>
      <c r="P696" s="5">
        <v>45.99</v>
      </c>
      <c r="Q696" s="83">
        <f>+$P696/$P771</f>
        <v>2.34456249107853E-3</v>
      </c>
      <c r="R696" s="5">
        <f t="shared" si="65"/>
        <v>1.5751708640061997</v>
      </c>
      <c r="S696" s="83">
        <f t="shared" si="66"/>
        <v>3.4605742368319099E-2</v>
      </c>
      <c r="T696" s="5">
        <f t="shared" si="63"/>
        <v>44.380223393625485</v>
      </c>
      <c r="U696" s="5">
        <f t="shared" si="67"/>
        <v>5.8614062276963252E-2</v>
      </c>
      <c r="V696" s="5">
        <f t="shared" si="64"/>
        <v>44.321609331348519</v>
      </c>
    </row>
    <row r="697" spans="3:22">
      <c r="C697" t="s">
        <v>1668</v>
      </c>
      <c r="D697" s="9" t="s">
        <v>30</v>
      </c>
      <c r="G697">
        <v>973175967</v>
      </c>
      <c r="H697" t="s">
        <v>482</v>
      </c>
      <c r="I697" t="s">
        <v>1737</v>
      </c>
      <c r="J697" t="s">
        <v>1815</v>
      </c>
      <c r="K697" t="s">
        <v>55</v>
      </c>
      <c r="L697" s="23">
        <v>45389</v>
      </c>
      <c r="M697" s="23">
        <v>45392</v>
      </c>
      <c r="N697" t="s">
        <v>28</v>
      </c>
      <c r="O697" s="5">
        <v>1045</v>
      </c>
      <c r="P697" s="5">
        <v>300.88</v>
      </c>
      <c r="Q697" s="83">
        <f>+$P697/$P771</f>
        <v>1.5338811965986259E-2</v>
      </c>
      <c r="R697" s="5">
        <f t="shared" si="65"/>
        <v>10.305227431228209</v>
      </c>
      <c r="S697" s="83">
        <f t="shared" si="66"/>
        <v>0.22640086461795716</v>
      </c>
      <c r="T697" s="5">
        <f t="shared" si="63"/>
        <v>290.34837170415381</v>
      </c>
      <c r="U697" s="5">
        <f t="shared" si="67"/>
        <v>0.38347029914965647</v>
      </c>
      <c r="V697" s="5">
        <f t="shared" si="64"/>
        <v>289.96490140500413</v>
      </c>
    </row>
    <row r="698" spans="3:22">
      <c r="C698" t="s">
        <v>1668</v>
      </c>
      <c r="D698" s="9" t="s">
        <v>30</v>
      </c>
      <c r="G698">
        <v>974615160</v>
      </c>
      <c r="H698" t="s">
        <v>1686</v>
      </c>
      <c r="I698" t="s">
        <v>1738</v>
      </c>
      <c r="J698" t="s">
        <v>1816</v>
      </c>
      <c r="K698" t="s">
        <v>1895</v>
      </c>
      <c r="L698" s="23">
        <v>45389</v>
      </c>
      <c r="M698" s="23">
        <v>45392</v>
      </c>
      <c r="N698" t="s">
        <v>28</v>
      </c>
      <c r="O698" s="5">
        <v>199.67</v>
      </c>
      <c r="P698" s="5">
        <v>45.99</v>
      </c>
      <c r="Q698" s="83">
        <f>+$P698/$P771</f>
        <v>2.34456249107853E-3</v>
      </c>
      <c r="R698" s="5">
        <f t="shared" si="65"/>
        <v>1.5751708640061997</v>
      </c>
      <c r="S698" s="83">
        <f t="shared" si="66"/>
        <v>3.4605742368319099E-2</v>
      </c>
      <c r="T698" s="5">
        <f t="shared" si="63"/>
        <v>44.380223393625485</v>
      </c>
      <c r="U698" s="5">
        <f t="shared" si="67"/>
        <v>5.8614062276963252E-2</v>
      </c>
      <c r="V698" s="5">
        <f t="shared" si="64"/>
        <v>44.321609331348519</v>
      </c>
    </row>
    <row r="699" spans="3:22">
      <c r="C699" t="s">
        <v>1668</v>
      </c>
      <c r="D699" s="9" t="s">
        <v>30</v>
      </c>
      <c r="G699">
        <v>974615161</v>
      </c>
      <c r="H699" t="s">
        <v>1687</v>
      </c>
      <c r="I699" t="s">
        <v>1739</v>
      </c>
      <c r="J699" t="s">
        <v>1817</v>
      </c>
      <c r="K699" t="s">
        <v>1895</v>
      </c>
      <c r="L699" s="23">
        <v>45390</v>
      </c>
      <c r="M699" s="23">
        <v>45392</v>
      </c>
      <c r="N699" t="s">
        <v>26</v>
      </c>
      <c r="O699" s="5">
        <v>169.1</v>
      </c>
      <c r="P699" s="5">
        <v>33</v>
      </c>
      <c r="Q699" s="83">
        <f>+$P699/$P771</f>
        <v>1.682334468484268E-3</v>
      </c>
      <c r="R699" s="5">
        <f t="shared" si="65"/>
        <v>1.1302595893064706</v>
      </c>
      <c r="S699" s="83">
        <f t="shared" si="66"/>
        <v>2.4831256754827797E-2</v>
      </c>
      <c r="T699" s="5">
        <f t="shared" si="63"/>
        <v>31.844909153938705</v>
      </c>
      <c r="U699" s="5">
        <f t="shared" si="67"/>
        <v>4.2058361712106702E-2</v>
      </c>
      <c r="V699" s="5">
        <f t="shared" si="64"/>
        <v>31.802850792226597</v>
      </c>
    </row>
    <row r="700" spans="3:22">
      <c r="C700" t="s">
        <v>1668</v>
      </c>
      <c r="D700" s="9" t="s">
        <v>30</v>
      </c>
      <c r="G700">
        <v>966780040</v>
      </c>
      <c r="H700" t="s">
        <v>1688</v>
      </c>
      <c r="I700" t="s">
        <v>1740</v>
      </c>
      <c r="J700" t="s">
        <v>1818</v>
      </c>
      <c r="K700" t="s">
        <v>57</v>
      </c>
      <c r="L700" s="23">
        <v>45389</v>
      </c>
      <c r="M700" s="23">
        <v>45394</v>
      </c>
      <c r="N700" t="s">
        <v>26</v>
      </c>
      <c r="O700" s="5">
        <v>150</v>
      </c>
      <c r="P700" s="5">
        <v>13.26</v>
      </c>
      <c r="Q700" s="83">
        <f>+$P700/$P771</f>
        <v>6.7599257733640583E-4</v>
      </c>
      <c r="R700" s="5">
        <f t="shared" si="65"/>
        <v>0.45415885315769089</v>
      </c>
      <c r="S700" s="83">
        <f t="shared" si="66"/>
        <v>9.9776504414853494E-3</v>
      </c>
      <c r="T700" s="5">
        <f t="shared" si="63"/>
        <v>12.795863496400823</v>
      </c>
      <c r="U700" s="5">
        <f t="shared" si="67"/>
        <v>1.6899814433410147E-2</v>
      </c>
      <c r="V700" s="5">
        <f t="shared" si="64"/>
        <v>12.778963681967413</v>
      </c>
    </row>
    <row r="701" spans="3:22">
      <c r="C701" t="s">
        <v>1668</v>
      </c>
      <c r="D701" s="9" t="s">
        <v>30</v>
      </c>
      <c r="G701">
        <v>970751182</v>
      </c>
      <c r="H701" t="s">
        <v>1689</v>
      </c>
      <c r="I701" t="s">
        <v>1741</v>
      </c>
      <c r="J701" t="s">
        <v>1819</v>
      </c>
      <c r="K701" t="s">
        <v>53</v>
      </c>
      <c r="L701" s="23">
        <v>45392</v>
      </c>
      <c r="M701" s="23">
        <v>45394</v>
      </c>
      <c r="N701" t="s">
        <v>28</v>
      </c>
      <c r="O701" s="5">
        <v>643.35</v>
      </c>
      <c r="P701" s="5">
        <v>123.49</v>
      </c>
      <c r="Q701" s="83">
        <f>+$P701/$P771</f>
        <v>6.2954995003976439E-3</v>
      </c>
      <c r="R701" s="5">
        <f t="shared" si="65"/>
        <v>4.2295683843471537</v>
      </c>
      <c r="S701" s="83">
        <f t="shared" si="66"/>
        <v>9.2921572625869225E-2</v>
      </c>
      <c r="T701" s="5">
        <f t="shared" si="63"/>
        <v>119.16751004302697</v>
      </c>
      <c r="U701" s="5">
        <f t="shared" si="67"/>
        <v>0.15738748750994111</v>
      </c>
      <c r="V701" s="5">
        <f t="shared" si="64"/>
        <v>119.01012255551703</v>
      </c>
    </row>
    <row r="702" spans="3:22">
      <c r="C702" t="s">
        <v>1668</v>
      </c>
      <c r="D702" s="9" t="s">
        <v>30</v>
      </c>
      <c r="G702">
        <v>982794584</v>
      </c>
      <c r="H702" t="s">
        <v>1688</v>
      </c>
      <c r="I702" t="s">
        <v>1742</v>
      </c>
      <c r="J702" t="s">
        <v>1820</v>
      </c>
      <c r="K702" t="s">
        <v>57</v>
      </c>
      <c r="L702" s="23">
        <v>45389</v>
      </c>
      <c r="M702" s="23">
        <v>45394</v>
      </c>
      <c r="N702" t="s">
        <v>26</v>
      </c>
      <c r="O702" s="5">
        <v>150</v>
      </c>
      <c r="P702" s="5">
        <v>13.26</v>
      </c>
      <c r="Q702" s="83">
        <f>+$P702/$P771</f>
        <v>6.7599257733640583E-4</v>
      </c>
      <c r="R702" s="5">
        <f t="shared" si="65"/>
        <v>0.45415885315769089</v>
      </c>
      <c r="S702" s="83">
        <f t="shared" si="66"/>
        <v>9.9776504414853494E-3</v>
      </c>
      <c r="T702" s="5">
        <f t="shared" si="63"/>
        <v>12.795863496400823</v>
      </c>
      <c r="U702" s="5">
        <f t="shared" si="67"/>
        <v>1.6899814433410147E-2</v>
      </c>
      <c r="V702" s="5">
        <f t="shared" si="64"/>
        <v>12.778963681967413</v>
      </c>
    </row>
    <row r="703" spans="3:22">
      <c r="C703" t="s">
        <v>1668</v>
      </c>
      <c r="D703" s="9" t="s">
        <v>30</v>
      </c>
      <c r="G703">
        <v>964983185</v>
      </c>
      <c r="H703" t="s">
        <v>828</v>
      </c>
      <c r="I703" t="s">
        <v>1743</v>
      </c>
      <c r="J703" t="s">
        <v>1821</v>
      </c>
      <c r="K703" t="s">
        <v>1066</v>
      </c>
      <c r="L703" s="23">
        <v>45389</v>
      </c>
      <c r="M703" s="23">
        <v>45395</v>
      </c>
      <c r="N703" t="s">
        <v>28</v>
      </c>
      <c r="O703" s="5">
        <v>214.57</v>
      </c>
      <c r="P703" s="5">
        <v>98.83</v>
      </c>
      <c r="Q703" s="83">
        <f>+$P703/$P771</f>
        <v>5.038336833948491E-3</v>
      </c>
      <c r="R703" s="5">
        <f t="shared" si="65"/>
        <v>3.3849562185199544</v>
      </c>
      <c r="S703" s="83">
        <f t="shared" si="66"/>
        <v>7.4365851669079733E-2</v>
      </c>
      <c r="T703" s="5">
        <f t="shared" si="63"/>
        <v>95.370677929810952</v>
      </c>
      <c r="U703" s="5">
        <f t="shared" si="67"/>
        <v>0.12595842084871228</v>
      </c>
      <c r="V703" s="5">
        <f t="shared" si="64"/>
        <v>95.244719508962234</v>
      </c>
    </row>
    <row r="704" spans="3:22">
      <c r="C704" t="s">
        <v>1668</v>
      </c>
      <c r="D704" s="9" t="s">
        <v>30</v>
      </c>
      <c r="G704">
        <v>966780041</v>
      </c>
      <c r="H704" t="s">
        <v>1690</v>
      </c>
      <c r="I704" t="s">
        <v>1742</v>
      </c>
      <c r="J704" t="s">
        <v>1822</v>
      </c>
      <c r="K704" t="s">
        <v>1896</v>
      </c>
      <c r="L704" s="23">
        <v>45394</v>
      </c>
      <c r="M704" s="23">
        <v>45395</v>
      </c>
      <c r="N704" t="s">
        <v>26</v>
      </c>
      <c r="O704" s="5">
        <v>114</v>
      </c>
      <c r="P704" s="5">
        <v>8.83</v>
      </c>
      <c r="Q704" s="83">
        <f>+$P704/$P771</f>
        <v>4.5015191990048747E-4</v>
      </c>
      <c r="R704" s="5">
        <f t="shared" si="65"/>
        <v>0.30243006586594351</v>
      </c>
      <c r="S704" s="83">
        <f t="shared" si="66"/>
        <v>6.6442423377311953E-3</v>
      </c>
      <c r="T704" s="5">
        <f t="shared" si="63"/>
        <v>8.5209256917963252</v>
      </c>
      <c r="U704" s="5">
        <f t="shared" si="67"/>
        <v>1.1253797997512187E-2</v>
      </c>
      <c r="V704" s="5">
        <f t="shared" si="64"/>
        <v>8.5096718937988136</v>
      </c>
    </row>
    <row r="705" spans="3:22">
      <c r="C705" t="s">
        <v>1668</v>
      </c>
      <c r="D705" s="9" t="s">
        <v>30</v>
      </c>
      <c r="G705">
        <v>966780042</v>
      </c>
      <c r="H705" t="s">
        <v>1690</v>
      </c>
      <c r="I705" t="s">
        <v>1740</v>
      </c>
      <c r="J705" t="s">
        <v>1823</v>
      </c>
      <c r="K705" t="s">
        <v>1896</v>
      </c>
      <c r="L705" s="23">
        <v>45394</v>
      </c>
      <c r="M705" s="23">
        <v>45395</v>
      </c>
      <c r="N705" t="s">
        <v>26</v>
      </c>
      <c r="O705" s="5">
        <v>114</v>
      </c>
      <c r="P705" s="5">
        <v>8.83</v>
      </c>
      <c r="Q705" s="83">
        <f>+$P705/$P771</f>
        <v>4.5015191990048747E-4</v>
      </c>
      <c r="R705" s="5">
        <f t="shared" si="65"/>
        <v>0.30243006586594351</v>
      </c>
      <c r="S705" s="83">
        <f t="shared" si="66"/>
        <v>6.6442423377311953E-3</v>
      </c>
      <c r="T705" s="5">
        <f t="shared" si="63"/>
        <v>8.5209256917963252</v>
      </c>
      <c r="U705" s="5">
        <f t="shared" si="67"/>
        <v>1.1253797997512187E-2</v>
      </c>
      <c r="V705" s="5">
        <f t="shared" si="64"/>
        <v>8.5096718937988136</v>
      </c>
    </row>
    <row r="706" spans="3:22">
      <c r="C706" t="s">
        <v>1668</v>
      </c>
      <c r="D706" s="9" t="s">
        <v>30</v>
      </c>
      <c r="G706">
        <v>966814067</v>
      </c>
      <c r="H706" t="s">
        <v>1691</v>
      </c>
      <c r="I706" t="s">
        <v>1744</v>
      </c>
      <c r="J706" t="s">
        <v>1824</v>
      </c>
      <c r="K706" t="s">
        <v>1431</v>
      </c>
      <c r="L706" s="23">
        <v>45394</v>
      </c>
      <c r="M706" s="23">
        <v>45395</v>
      </c>
      <c r="N706" t="s">
        <v>26</v>
      </c>
      <c r="O706" s="5">
        <v>377.1</v>
      </c>
      <c r="P706" s="5">
        <v>37.1</v>
      </c>
      <c r="Q706" s="83">
        <f>+$P706/$P771</f>
        <v>1.8913517812353439E-3</v>
      </c>
      <c r="R706" s="5">
        <f t="shared" si="65"/>
        <v>1.2706857807051535</v>
      </c>
      <c r="S706" s="83">
        <f t="shared" si="66"/>
        <v>2.7916352291033675E-2</v>
      </c>
      <c r="T706" s="5">
        <f t="shared" si="63"/>
        <v>35.801397867003814</v>
      </c>
      <c r="U706" s="5">
        <f t="shared" si="67"/>
        <v>4.7283794530883598E-2</v>
      </c>
      <c r="V706" s="5">
        <f t="shared" si="64"/>
        <v>35.75411407247293</v>
      </c>
    </row>
    <row r="707" spans="3:22">
      <c r="C707" t="s">
        <v>1668</v>
      </c>
      <c r="D707" s="9" t="s">
        <v>30</v>
      </c>
      <c r="G707">
        <v>982792299</v>
      </c>
      <c r="H707" t="s">
        <v>1692</v>
      </c>
      <c r="I707" t="s">
        <v>1581</v>
      </c>
      <c r="J707" t="s">
        <v>1825</v>
      </c>
      <c r="K707" t="s">
        <v>1897</v>
      </c>
      <c r="L707" s="23">
        <v>45392</v>
      </c>
      <c r="M707" s="23">
        <v>45395</v>
      </c>
      <c r="N707" t="s">
        <v>28</v>
      </c>
      <c r="O707" s="5">
        <v>376.77</v>
      </c>
      <c r="P707" s="5">
        <v>86.78</v>
      </c>
      <c r="Q707" s="83">
        <f>+$P707/$P771</f>
        <v>4.4240298537898421E-3</v>
      </c>
      <c r="R707" s="5">
        <f t="shared" si="65"/>
        <v>2.9722402169701678</v>
      </c>
      <c r="S707" s="83">
        <f t="shared" si="66"/>
        <v>6.529868064193807E-2</v>
      </c>
      <c r="T707" s="5">
        <f t="shared" si="63"/>
        <v>83.742461102387892</v>
      </c>
      <c r="U707" s="5">
        <f t="shared" si="67"/>
        <v>0.11060074634474605</v>
      </c>
      <c r="V707" s="5">
        <f t="shared" si="64"/>
        <v>83.631860356043148</v>
      </c>
    </row>
    <row r="708" spans="3:22">
      <c r="C708" t="s">
        <v>1668</v>
      </c>
      <c r="D708" s="9" t="s">
        <v>30</v>
      </c>
      <c r="G708">
        <v>982792300</v>
      </c>
      <c r="H708" t="s">
        <v>1692</v>
      </c>
      <c r="I708" t="s">
        <v>1745</v>
      </c>
      <c r="J708" t="s">
        <v>1826</v>
      </c>
      <c r="K708" t="s">
        <v>1897</v>
      </c>
      <c r="L708" s="23">
        <v>45392</v>
      </c>
      <c r="M708" s="23">
        <v>45395</v>
      </c>
      <c r="N708" t="s">
        <v>28</v>
      </c>
      <c r="O708" s="5">
        <v>350.76</v>
      </c>
      <c r="P708" s="5">
        <v>80.78</v>
      </c>
      <c r="Q708" s="83">
        <f>+$P708/$P771</f>
        <v>4.1181508595199753E-3</v>
      </c>
      <c r="R708" s="5">
        <f t="shared" si="65"/>
        <v>2.7667384734599003</v>
      </c>
      <c r="S708" s="83">
        <f t="shared" si="66"/>
        <v>6.0783906686514837E-2</v>
      </c>
      <c r="T708" s="5">
        <f t="shared" si="63"/>
        <v>77.952477619853596</v>
      </c>
      <c r="U708" s="5">
        <f t="shared" si="67"/>
        <v>0.10295377148799938</v>
      </c>
      <c r="V708" s="5">
        <f t="shared" si="64"/>
        <v>77.849523848365592</v>
      </c>
    </row>
    <row r="709" spans="3:22">
      <c r="C709" t="s">
        <v>1668</v>
      </c>
      <c r="D709" s="9" t="s">
        <v>30</v>
      </c>
      <c r="G709">
        <v>966679517</v>
      </c>
      <c r="H709" t="s">
        <v>1693</v>
      </c>
      <c r="I709" t="s">
        <v>1578</v>
      </c>
      <c r="J709" t="s">
        <v>1827</v>
      </c>
      <c r="K709" t="s">
        <v>534</v>
      </c>
      <c r="L709" s="23">
        <v>45395</v>
      </c>
      <c r="M709" s="23">
        <v>45397</v>
      </c>
      <c r="N709" t="s">
        <v>28</v>
      </c>
      <c r="O709" s="5">
        <v>218</v>
      </c>
      <c r="P709" s="5">
        <v>33.47</v>
      </c>
      <c r="Q709" s="83">
        <f>+$P709/$P771</f>
        <v>1.7062949897020743E-3</v>
      </c>
      <c r="R709" s="5">
        <f t="shared" si="65"/>
        <v>1.1463572258814416</v>
      </c>
      <c r="S709" s="83">
        <f t="shared" si="66"/>
        <v>2.5184914048002615E-2</v>
      </c>
      <c r="T709" s="5">
        <f t="shared" si="63"/>
        <v>32.298457860070549</v>
      </c>
      <c r="U709" s="5">
        <f t="shared" si="67"/>
        <v>4.2657374742551858E-2</v>
      </c>
      <c r="V709" s="5">
        <f t="shared" si="64"/>
        <v>32.255800485327995</v>
      </c>
    </row>
    <row r="710" spans="3:22">
      <c r="C710" t="s">
        <v>1668</v>
      </c>
      <c r="D710" s="9" t="s">
        <v>30</v>
      </c>
      <c r="G710">
        <v>966780043</v>
      </c>
      <c r="H710" t="s">
        <v>1694</v>
      </c>
      <c r="I710" t="s">
        <v>1742</v>
      </c>
      <c r="J710" t="s">
        <v>1828</v>
      </c>
      <c r="K710" t="s">
        <v>54</v>
      </c>
      <c r="L710" s="23">
        <v>45395</v>
      </c>
      <c r="M710" s="23">
        <v>45397</v>
      </c>
      <c r="N710" t="s">
        <v>26</v>
      </c>
      <c r="O710" s="5">
        <v>89.3</v>
      </c>
      <c r="P710" s="5">
        <v>5.35</v>
      </c>
      <c r="Q710" s="83">
        <f>+$P710/$P771</f>
        <v>2.7274210322396467E-4</v>
      </c>
      <c r="R710" s="5">
        <f t="shared" si="65"/>
        <v>0.18323905462998843</v>
      </c>
      <c r="S710" s="83">
        <f t="shared" si="66"/>
        <v>4.0256734435857181E-3</v>
      </c>
      <c r="T710" s="5">
        <f t="shared" si="63"/>
        <v>5.1627352719264259</v>
      </c>
      <c r="U710" s="5">
        <f t="shared" si="67"/>
        <v>6.8185525805991168E-3</v>
      </c>
      <c r="V710" s="5">
        <f t="shared" si="64"/>
        <v>5.1559167193458268</v>
      </c>
    </row>
    <row r="711" spans="3:22">
      <c r="C711" t="s">
        <v>1668</v>
      </c>
      <c r="D711" s="9" t="s">
        <v>30</v>
      </c>
      <c r="G711">
        <v>966780044</v>
      </c>
      <c r="H711" t="s">
        <v>1694</v>
      </c>
      <c r="I711" t="s">
        <v>1740</v>
      </c>
      <c r="J711" t="s">
        <v>1829</v>
      </c>
      <c r="K711" t="s">
        <v>54</v>
      </c>
      <c r="L711" s="23">
        <v>45395</v>
      </c>
      <c r="M711" s="23">
        <v>45397</v>
      </c>
      <c r="N711" t="s">
        <v>26</v>
      </c>
      <c r="O711" s="5">
        <v>89.3</v>
      </c>
      <c r="P711" s="5">
        <v>5.35</v>
      </c>
      <c r="Q711" s="83">
        <f>+$P711/$P771</f>
        <v>2.7274210322396467E-4</v>
      </c>
      <c r="R711" s="5">
        <f t="shared" si="65"/>
        <v>0.18323905462998843</v>
      </c>
      <c r="S711" s="83">
        <f t="shared" si="66"/>
        <v>4.0256734435857181E-3</v>
      </c>
      <c r="T711" s="5">
        <f t="shared" si="63"/>
        <v>5.1627352719264259</v>
      </c>
      <c r="U711" s="5">
        <f t="shared" si="67"/>
        <v>6.8185525805991168E-3</v>
      </c>
      <c r="V711" s="5">
        <f t="shared" si="64"/>
        <v>5.1559167193458268</v>
      </c>
    </row>
    <row r="712" spans="3:22">
      <c r="C712" t="s">
        <v>1668</v>
      </c>
      <c r="D712" s="9" t="s">
        <v>30</v>
      </c>
      <c r="G712">
        <v>972166522</v>
      </c>
      <c r="H712" t="s">
        <v>1695</v>
      </c>
      <c r="I712" t="s">
        <v>887</v>
      </c>
      <c r="J712" t="s">
        <v>1830</v>
      </c>
      <c r="K712" t="s">
        <v>55</v>
      </c>
      <c r="L712" s="23">
        <v>45392</v>
      </c>
      <c r="M712" s="23">
        <v>45397</v>
      </c>
      <c r="N712" t="s">
        <v>28</v>
      </c>
      <c r="O712" s="5">
        <v>953</v>
      </c>
      <c r="P712" s="5">
        <v>457.26</v>
      </c>
      <c r="Q712" s="83">
        <f>+$P712/$P771</f>
        <v>2.3311038153306558E-2</v>
      </c>
      <c r="R712" s="5">
        <f t="shared" si="65"/>
        <v>15.661287872917478</v>
      </c>
      <c r="S712" s="83">
        <f t="shared" si="66"/>
        <v>0.3440709231428048</v>
      </c>
      <c r="T712" s="5">
        <f t="shared" si="63"/>
        <v>441.25464120393974</v>
      </c>
      <c r="U712" s="5">
        <f t="shared" si="67"/>
        <v>0.5827759538326639</v>
      </c>
      <c r="V712" s="5">
        <f t="shared" si="64"/>
        <v>440.67186525010709</v>
      </c>
    </row>
    <row r="713" spans="3:22">
      <c r="C713" t="s">
        <v>1668</v>
      </c>
      <c r="D713" s="9" t="s">
        <v>30</v>
      </c>
      <c r="G713">
        <v>974934015</v>
      </c>
      <c r="H713" t="s">
        <v>259</v>
      </c>
      <c r="I713" t="s">
        <v>1746</v>
      </c>
      <c r="J713" t="s">
        <v>1831</v>
      </c>
      <c r="K713" t="s">
        <v>67</v>
      </c>
      <c r="L713" s="23">
        <v>45394</v>
      </c>
      <c r="M713" s="23">
        <v>45398</v>
      </c>
      <c r="N713" t="s">
        <v>28</v>
      </c>
      <c r="O713" s="5">
        <v>656.5</v>
      </c>
      <c r="P713" s="5">
        <v>251.98</v>
      </c>
      <c r="Q713" s="83">
        <f>+$P713/$P771</f>
        <v>1.2845898162686845E-2</v>
      </c>
      <c r="R713" s="5">
        <f t="shared" si="65"/>
        <v>8.6303882216195298</v>
      </c>
      <c r="S713" s="83">
        <f t="shared" si="66"/>
        <v>0.18960545688125782</v>
      </c>
      <c r="T713" s="5">
        <f t="shared" si="63"/>
        <v>243.1600063214992</v>
      </c>
      <c r="U713" s="5">
        <f t="shared" si="67"/>
        <v>0.3211474540671711</v>
      </c>
      <c r="V713" s="5">
        <f t="shared" si="64"/>
        <v>242.83885886743204</v>
      </c>
    </row>
    <row r="714" spans="3:22">
      <c r="C714" t="s">
        <v>1668</v>
      </c>
      <c r="D714" s="9" t="s">
        <v>30</v>
      </c>
      <c r="G714">
        <v>974934016</v>
      </c>
      <c r="H714" t="s">
        <v>259</v>
      </c>
      <c r="I714" t="s">
        <v>1746</v>
      </c>
      <c r="J714" t="s">
        <v>1832</v>
      </c>
      <c r="K714" t="s">
        <v>67</v>
      </c>
      <c r="L714" s="23">
        <v>45394</v>
      </c>
      <c r="M714" s="23">
        <v>45398</v>
      </c>
      <c r="N714" t="s">
        <v>28</v>
      </c>
      <c r="O714" s="5">
        <v>684</v>
      </c>
      <c r="P714" s="5">
        <v>262.54000000000002</v>
      </c>
      <c r="Q714" s="83">
        <f>+$P714/$P771</f>
        <v>1.3384245192601811E-2</v>
      </c>
      <c r="R714" s="5">
        <f t="shared" si="65"/>
        <v>8.9920712901976003</v>
      </c>
      <c r="S714" s="83">
        <f t="shared" si="66"/>
        <v>0.19755145904280272</v>
      </c>
      <c r="T714" s="5">
        <f t="shared" si="63"/>
        <v>253.35037725075961</v>
      </c>
      <c r="U714" s="5">
        <f t="shared" si="67"/>
        <v>0.33460612981504528</v>
      </c>
      <c r="V714" s="5">
        <f t="shared" si="64"/>
        <v>253.01577112094455</v>
      </c>
    </row>
    <row r="715" spans="3:22">
      <c r="C715" t="s">
        <v>1668</v>
      </c>
      <c r="D715" s="9" t="s">
        <v>30</v>
      </c>
      <c r="G715">
        <v>975982242</v>
      </c>
      <c r="H715" t="s">
        <v>1696</v>
      </c>
      <c r="I715" t="s">
        <v>1747</v>
      </c>
      <c r="J715" t="s">
        <v>1833</v>
      </c>
      <c r="K715" t="s">
        <v>1256</v>
      </c>
      <c r="L715" s="23">
        <v>45395</v>
      </c>
      <c r="M715" s="23">
        <v>45398</v>
      </c>
      <c r="N715" t="s">
        <v>28</v>
      </c>
      <c r="O715" s="5">
        <v>239</v>
      </c>
      <c r="P715" s="5">
        <v>55.05</v>
      </c>
      <c r="Q715" s="83">
        <f>+$P715/$P771</f>
        <v>2.8064397724260289E-3</v>
      </c>
      <c r="R715" s="5">
        <f t="shared" si="65"/>
        <v>1.8854784967067033</v>
      </c>
      <c r="S715" s="83">
        <f t="shared" si="66"/>
        <v>4.1423051041008185E-2</v>
      </c>
      <c r="T715" s="5">
        <f t="shared" si="63"/>
        <v>53.123098452252286</v>
      </c>
      <c r="U715" s="5">
        <f t="shared" si="67"/>
        <v>7.0160994310650718E-2</v>
      </c>
      <c r="V715" s="5">
        <f t="shared" si="64"/>
        <v>53.052937457941638</v>
      </c>
    </row>
    <row r="716" spans="3:22">
      <c r="C716" t="s">
        <v>1668</v>
      </c>
      <c r="D716" s="9" t="s">
        <v>30</v>
      </c>
      <c r="G716">
        <v>975880346</v>
      </c>
      <c r="H716" t="s">
        <v>836</v>
      </c>
      <c r="I716" t="s">
        <v>903</v>
      </c>
      <c r="J716" t="s">
        <v>1834</v>
      </c>
      <c r="K716" t="s">
        <v>1070</v>
      </c>
      <c r="L716" s="23">
        <v>45397</v>
      </c>
      <c r="M716" s="23">
        <v>45399</v>
      </c>
      <c r="N716" t="s">
        <v>28</v>
      </c>
      <c r="O716" s="5">
        <v>88.5</v>
      </c>
      <c r="P716" s="5">
        <v>16.98</v>
      </c>
      <c r="Q716" s="83">
        <f>+$P716/$P771</f>
        <v>8.6563755378372335E-4</v>
      </c>
      <c r="R716" s="5">
        <f t="shared" si="65"/>
        <v>0.58156993413405678</v>
      </c>
      <c r="S716" s="83">
        <f t="shared" si="66"/>
        <v>1.2776810293847756E-2</v>
      </c>
      <c r="T716" s="5">
        <f t="shared" si="63"/>
        <v>16.385653255572098</v>
      </c>
      <c r="U716" s="5">
        <f t="shared" si="67"/>
        <v>2.1640938844593085E-2</v>
      </c>
      <c r="V716" s="5">
        <f t="shared" si="64"/>
        <v>16.364012316727504</v>
      </c>
    </row>
    <row r="717" spans="3:22">
      <c r="C717" t="s">
        <v>1668</v>
      </c>
      <c r="D717" s="9" t="s">
        <v>30</v>
      </c>
      <c r="G717">
        <v>984188209</v>
      </c>
      <c r="H717" t="s">
        <v>502</v>
      </c>
      <c r="I717" t="s">
        <v>1569</v>
      </c>
      <c r="J717" t="s">
        <v>1835</v>
      </c>
      <c r="K717" t="s">
        <v>552</v>
      </c>
      <c r="L717" s="23">
        <v>45395</v>
      </c>
      <c r="M717" s="23">
        <v>45399</v>
      </c>
      <c r="N717" t="s">
        <v>28</v>
      </c>
      <c r="O717" s="5">
        <v>364</v>
      </c>
      <c r="P717" s="5">
        <v>139.75</v>
      </c>
      <c r="Q717" s="83">
        <f>+$P717/$P771</f>
        <v>7.1244315748689837E-3</v>
      </c>
      <c r="R717" s="5">
        <f t="shared" si="65"/>
        <v>4.7864781092599786</v>
      </c>
      <c r="S717" s="83">
        <f t="shared" si="66"/>
        <v>0.1051566100450662</v>
      </c>
      <c r="T717" s="5">
        <f t="shared" si="63"/>
        <v>134.85836528069495</v>
      </c>
      <c r="U717" s="5">
        <f t="shared" si="67"/>
        <v>0.17811078937172459</v>
      </c>
      <c r="V717" s="5">
        <f t="shared" si="64"/>
        <v>134.68025449132324</v>
      </c>
    </row>
    <row r="718" spans="3:22">
      <c r="C718" t="s">
        <v>1668</v>
      </c>
      <c r="D718" s="9" t="s">
        <v>30</v>
      </c>
      <c r="G718">
        <v>956243679</v>
      </c>
      <c r="H718" t="s">
        <v>835</v>
      </c>
      <c r="I718" t="s">
        <v>1748</v>
      </c>
      <c r="J718" t="s">
        <v>1836</v>
      </c>
      <c r="K718" t="s">
        <v>65</v>
      </c>
      <c r="L718" s="23">
        <v>45396</v>
      </c>
      <c r="M718" s="23">
        <v>45400</v>
      </c>
      <c r="N718" t="s">
        <v>28</v>
      </c>
      <c r="O718" s="5">
        <v>344</v>
      </c>
      <c r="P718" s="5">
        <v>132.06</v>
      </c>
      <c r="Q718" s="83">
        <f>+$P718/$P771</f>
        <v>6.7323966638797713E-3</v>
      </c>
      <c r="R718" s="5">
        <f t="shared" si="65"/>
        <v>4.523093374660986</v>
      </c>
      <c r="S718" s="83">
        <f t="shared" si="66"/>
        <v>9.9370174758865421E-2</v>
      </c>
      <c r="T718" s="5">
        <f t="shared" si="63"/>
        <v>127.43753645058015</v>
      </c>
      <c r="U718" s="5">
        <f t="shared" si="67"/>
        <v>0.16830991659699429</v>
      </c>
      <c r="V718" s="5">
        <f t="shared" si="64"/>
        <v>127.26922653398316</v>
      </c>
    </row>
    <row r="719" spans="3:22">
      <c r="C719" t="s">
        <v>1668</v>
      </c>
      <c r="D719" s="9" t="s">
        <v>30</v>
      </c>
      <c r="G719">
        <v>958947284</v>
      </c>
      <c r="H719" t="s">
        <v>835</v>
      </c>
      <c r="I719" t="s">
        <v>92</v>
      </c>
      <c r="J719" t="s">
        <v>1837</v>
      </c>
      <c r="K719" t="s">
        <v>65</v>
      </c>
      <c r="L719" s="23">
        <v>45396</v>
      </c>
      <c r="M719" s="23">
        <v>45400</v>
      </c>
      <c r="N719" t="s">
        <v>28</v>
      </c>
      <c r="O719" s="5">
        <v>366.5</v>
      </c>
      <c r="P719" s="5">
        <v>140.69999999999999</v>
      </c>
      <c r="Q719" s="83">
        <f>+$P719/$P771</f>
        <v>7.1728624156283784E-3</v>
      </c>
      <c r="R719" s="5">
        <f t="shared" si="65"/>
        <v>4.8190158853157703</v>
      </c>
      <c r="S719" s="83">
        <f t="shared" si="66"/>
        <v>0.10587144925467486</v>
      </c>
      <c r="T719" s="5">
        <f t="shared" si="63"/>
        <v>135.77511266542956</v>
      </c>
      <c r="U719" s="5">
        <f t="shared" si="67"/>
        <v>0.17932156039070946</v>
      </c>
      <c r="V719" s="5">
        <f t="shared" si="64"/>
        <v>135.59579110503884</v>
      </c>
    </row>
    <row r="720" spans="3:22">
      <c r="C720" t="s">
        <v>1668</v>
      </c>
      <c r="D720" s="9" t="s">
        <v>30</v>
      </c>
      <c r="G720">
        <v>960239711</v>
      </c>
      <c r="H720" t="s">
        <v>835</v>
      </c>
      <c r="I720" t="s">
        <v>1749</v>
      </c>
      <c r="J720" t="s">
        <v>1838</v>
      </c>
      <c r="K720" t="s">
        <v>65</v>
      </c>
      <c r="L720" s="23">
        <v>45396</v>
      </c>
      <c r="M720" s="23">
        <v>45400</v>
      </c>
      <c r="N720" t="s">
        <v>28</v>
      </c>
      <c r="O720" s="5">
        <v>379</v>
      </c>
      <c r="P720" s="5">
        <v>145.49</v>
      </c>
      <c r="Q720" s="83">
        <f>+$P720/$P771</f>
        <v>7.4170558127204904E-3</v>
      </c>
      <c r="R720" s="5">
        <f t="shared" si="65"/>
        <v>4.9830747772181345</v>
      </c>
      <c r="S720" s="83">
        <f t="shared" si="66"/>
        <v>0.10947574379575443</v>
      </c>
      <c r="T720" s="5">
        <f t="shared" si="63"/>
        <v>140.39744947898615</v>
      </c>
      <c r="U720" s="5">
        <f t="shared" si="67"/>
        <v>0.18542639531801225</v>
      </c>
      <c r="V720" s="5">
        <f t="shared" si="64"/>
        <v>140.21202308366813</v>
      </c>
    </row>
    <row r="721" spans="3:22">
      <c r="C721" t="s">
        <v>1668</v>
      </c>
      <c r="D721" s="9" t="s">
        <v>30</v>
      </c>
      <c r="G721">
        <v>966780045</v>
      </c>
      <c r="H721" t="s">
        <v>1697</v>
      </c>
      <c r="I721" t="s">
        <v>1742</v>
      </c>
      <c r="J721" t="s">
        <v>1839</v>
      </c>
      <c r="K721" t="s">
        <v>80</v>
      </c>
      <c r="L721" s="23">
        <v>45397</v>
      </c>
      <c r="M721" s="23">
        <v>45400</v>
      </c>
      <c r="N721" t="s">
        <v>26</v>
      </c>
      <c r="O721" s="5">
        <v>124.8</v>
      </c>
      <c r="P721" s="5">
        <v>8.0299999999999994</v>
      </c>
      <c r="Q721" s="83">
        <f>+$P721/$P771</f>
        <v>4.0936805399783855E-4</v>
      </c>
      <c r="R721" s="5">
        <f t="shared" si="65"/>
        <v>0.27502983339790787</v>
      </c>
      <c r="S721" s="83">
        <f t="shared" si="66"/>
        <v>6.0422724770080967E-3</v>
      </c>
      <c r="T721" s="5">
        <f t="shared" si="63"/>
        <v>7.7489278941250834</v>
      </c>
      <c r="U721" s="5">
        <f t="shared" si="67"/>
        <v>1.0234201349945963E-2</v>
      </c>
      <c r="V721" s="5">
        <f t="shared" si="64"/>
        <v>7.7386936927751373</v>
      </c>
    </row>
    <row r="722" spans="3:22">
      <c r="C722" t="s">
        <v>1668</v>
      </c>
      <c r="D722" s="9" t="s">
        <v>30</v>
      </c>
      <c r="G722">
        <v>966780046</v>
      </c>
      <c r="H722" t="s">
        <v>1697</v>
      </c>
      <c r="I722" t="s">
        <v>1740</v>
      </c>
      <c r="J722" t="s">
        <v>1840</v>
      </c>
      <c r="K722" t="s">
        <v>80</v>
      </c>
      <c r="L722" s="23">
        <v>45397</v>
      </c>
      <c r="M722" s="23">
        <v>45400</v>
      </c>
      <c r="N722" t="s">
        <v>26</v>
      </c>
      <c r="O722" s="5">
        <v>124.8</v>
      </c>
      <c r="P722" s="5">
        <v>8.0299999999999994</v>
      </c>
      <c r="Q722" s="83">
        <f>+$P722/$P771</f>
        <v>4.0936805399783855E-4</v>
      </c>
      <c r="R722" s="5">
        <f t="shared" si="65"/>
        <v>0.27502983339790787</v>
      </c>
      <c r="S722" s="83">
        <f t="shared" si="66"/>
        <v>6.0422724770080967E-3</v>
      </c>
      <c r="T722" s="5">
        <f t="shared" si="63"/>
        <v>7.7489278941250834</v>
      </c>
      <c r="U722" s="5">
        <f t="shared" si="67"/>
        <v>1.0234201349945963E-2</v>
      </c>
      <c r="V722" s="5">
        <f t="shared" si="64"/>
        <v>7.7386936927751373</v>
      </c>
    </row>
    <row r="723" spans="3:22">
      <c r="C723" t="s">
        <v>1668</v>
      </c>
      <c r="D723" s="9" t="s">
        <v>30</v>
      </c>
      <c r="G723">
        <v>983252778</v>
      </c>
      <c r="H723" t="s">
        <v>1698</v>
      </c>
      <c r="I723" t="s">
        <v>1750</v>
      </c>
      <c r="J723" t="s">
        <v>1841</v>
      </c>
      <c r="K723" t="s">
        <v>56</v>
      </c>
      <c r="L723" s="23">
        <v>45397</v>
      </c>
      <c r="M723" s="23">
        <v>45400</v>
      </c>
      <c r="N723" t="s">
        <v>26</v>
      </c>
      <c r="O723" s="5">
        <v>1557</v>
      </c>
      <c r="P723" s="5">
        <v>455.76</v>
      </c>
      <c r="Q723" s="83">
        <f>+$P723/$P771</f>
        <v>2.323456840473909E-2</v>
      </c>
      <c r="R723" s="5">
        <f t="shared" si="65"/>
        <v>15.609912437039911</v>
      </c>
      <c r="S723" s="83">
        <f t="shared" si="66"/>
        <v>0.34294222965394894</v>
      </c>
      <c r="T723" s="5">
        <f t="shared" si="63"/>
        <v>439.80714533330615</v>
      </c>
      <c r="U723" s="5">
        <f t="shared" si="67"/>
        <v>0.58086421011847722</v>
      </c>
      <c r="V723" s="5">
        <f t="shared" si="64"/>
        <v>439.22628112318768</v>
      </c>
    </row>
    <row r="724" spans="3:22">
      <c r="C724" t="s">
        <v>1668</v>
      </c>
      <c r="D724" s="9" t="s">
        <v>30</v>
      </c>
      <c r="G724">
        <v>983252779</v>
      </c>
      <c r="H724" t="s">
        <v>1698</v>
      </c>
      <c r="I724" t="s">
        <v>1751</v>
      </c>
      <c r="J724" t="s">
        <v>1842</v>
      </c>
      <c r="K724" t="s">
        <v>56</v>
      </c>
      <c r="L724" s="23">
        <v>45397</v>
      </c>
      <c r="M724" s="23">
        <v>45400</v>
      </c>
      <c r="N724" t="s">
        <v>26</v>
      </c>
      <c r="O724" s="5">
        <v>1557</v>
      </c>
      <c r="P724" s="5">
        <v>455.76</v>
      </c>
      <c r="Q724" s="83">
        <f>+$P724/$P771</f>
        <v>2.323456840473909E-2</v>
      </c>
      <c r="R724" s="5">
        <f t="shared" si="65"/>
        <v>15.609912437039911</v>
      </c>
      <c r="S724" s="83">
        <f t="shared" si="66"/>
        <v>0.34294222965394894</v>
      </c>
      <c r="T724" s="5">
        <f t="shared" si="63"/>
        <v>439.80714533330615</v>
      </c>
      <c r="U724" s="5">
        <f t="shared" si="67"/>
        <v>0.58086421011847722</v>
      </c>
      <c r="V724" s="5">
        <f t="shared" si="64"/>
        <v>439.22628112318768</v>
      </c>
    </row>
    <row r="725" spans="3:22">
      <c r="C725" t="s">
        <v>1668</v>
      </c>
      <c r="D725" s="9" t="s">
        <v>30</v>
      </c>
      <c r="G725">
        <v>967114887</v>
      </c>
      <c r="H725" t="s">
        <v>1699</v>
      </c>
      <c r="I725" t="s">
        <v>1752</v>
      </c>
      <c r="J725" t="s">
        <v>1843</v>
      </c>
      <c r="K725" t="s">
        <v>87</v>
      </c>
      <c r="L725" s="23">
        <v>45397</v>
      </c>
      <c r="M725" s="23">
        <v>45401</v>
      </c>
      <c r="N725" t="s">
        <v>28</v>
      </c>
      <c r="O725" s="5">
        <v>75.650000000000006</v>
      </c>
      <c r="P725" s="5">
        <v>23.23</v>
      </c>
      <c r="Q725" s="83">
        <f>+$P725/$P771</f>
        <v>1.1842615061481681E-3</v>
      </c>
      <c r="R725" s="5">
        <f t="shared" si="65"/>
        <v>0.79563425029058532</v>
      </c>
      <c r="S725" s="83">
        <f t="shared" si="66"/>
        <v>1.7479699830746962E-2</v>
      </c>
      <c r="T725" s="5">
        <f t="shared" si="63"/>
        <v>22.416886049878666</v>
      </c>
      <c r="U725" s="5">
        <f t="shared" si="67"/>
        <v>2.9606537653704204E-2</v>
      </c>
      <c r="V725" s="5">
        <f t="shared" si="64"/>
        <v>22.387279512224961</v>
      </c>
    </row>
    <row r="726" spans="3:22">
      <c r="C726" t="s">
        <v>1668</v>
      </c>
      <c r="D726" s="9" t="s">
        <v>30</v>
      </c>
      <c r="G726">
        <v>970247878</v>
      </c>
      <c r="H726" t="s">
        <v>1700</v>
      </c>
      <c r="I726" t="s">
        <v>1753</v>
      </c>
      <c r="J726" t="s">
        <v>1844</v>
      </c>
      <c r="K726" t="s">
        <v>537</v>
      </c>
      <c r="L726" s="23">
        <v>45397</v>
      </c>
      <c r="M726" s="23">
        <v>45401</v>
      </c>
      <c r="N726" t="s">
        <v>28</v>
      </c>
      <c r="O726" s="5">
        <v>189</v>
      </c>
      <c r="P726" s="5">
        <v>58.05</v>
      </c>
      <c r="Q726" s="83">
        <f>+$P726/$P771</f>
        <v>2.9593792695609624E-3</v>
      </c>
      <c r="R726" s="5">
        <f t="shared" si="65"/>
        <v>1.9882293684618371</v>
      </c>
      <c r="S726" s="83">
        <f t="shared" si="66"/>
        <v>4.3680438018719805E-2</v>
      </c>
      <c r="T726" s="5">
        <f t="shared" si="63"/>
        <v>56.018090193519441</v>
      </c>
      <c r="U726" s="5">
        <f t="shared" si="67"/>
        <v>7.3984481739024055E-2</v>
      </c>
      <c r="V726" s="5">
        <f t="shared" si="64"/>
        <v>55.944105711780416</v>
      </c>
    </row>
    <row r="727" spans="3:22">
      <c r="C727" t="s">
        <v>1668</v>
      </c>
      <c r="D727" s="9" t="s">
        <v>30</v>
      </c>
      <c r="G727">
        <v>983252694</v>
      </c>
      <c r="H727" t="s">
        <v>1701</v>
      </c>
      <c r="I727" t="s">
        <v>1754</v>
      </c>
      <c r="J727" t="s">
        <v>1845</v>
      </c>
      <c r="K727" t="s">
        <v>1898</v>
      </c>
      <c r="L727" s="23">
        <v>45400</v>
      </c>
      <c r="M727" s="23">
        <v>45403</v>
      </c>
      <c r="N727" t="s">
        <v>26</v>
      </c>
      <c r="O727" s="5">
        <v>954.53</v>
      </c>
      <c r="P727" s="5">
        <v>279.41000000000003</v>
      </c>
      <c r="Q727" s="83">
        <f>+$P727/$P771</f>
        <v>1.424427496482392E-2</v>
      </c>
      <c r="R727" s="5">
        <f t="shared" si="65"/>
        <v>9.5698736923673025</v>
      </c>
      <c r="S727" s="83">
        <f t="shared" si="66"/>
        <v>0.21024549848080104</v>
      </c>
      <c r="T727" s="5">
        <f t="shared" si="63"/>
        <v>269.62988080915193</v>
      </c>
      <c r="U727" s="5">
        <f t="shared" si="67"/>
        <v>0.35610687412059799</v>
      </c>
      <c r="V727" s="5">
        <f t="shared" si="64"/>
        <v>269.27377393503133</v>
      </c>
    </row>
    <row r="728" spans="3:22">
      <c r="C728" t="s">
        <v>1668</v>
      </c>
      <c r="D728" s="9" t="s">
        <v>30</v>
      </c>
      <c r="G728">
        <v>983252695</v>
      </c>
      <c r="H728" t="s">
        <v>1701</v>
      </c>
      <c r="I728" t="s">
        <v>1751</v>
      </c>
      <c r="J728" t="s">
        <v>1846</v>
      </c>
      <c r="K728" t="s">
        <v>1898</v>
      </c>
      <c r="L728" s="23">
        <v>45400</v>
      </c>
      <c r="M728" s="23">
        <v>45403</v>
      </c>
      <c r="N728" t="s">
        <v>26</v>
      </c>
      <c r="O728" s="5">
        <v>954.53</v>
      </c>
      <c r="P728" s="5">
        <v>279.41000000000003</v>
      </c>
      <c r="Q728" s="83">
        <f>+$P728/$P771</f>
        <v>1.424427496482392E-2</v>
      </c>
      <c r="R728" s="5">
        <f t="shared" si="65"/>
        <v>9.5698736923673025</v>
      </c>
      <c r="S728" s="83">
        <f t="shared" si="66"/>
        <v>0.21024549848080104</v>
      </c>
      <c r="T728" s="5">
        <f t="shared" ref="T728:T768" si="68">+P728-R728-S728</f>
        <v>269.62988080915193</v>
      </c>
      <c r="U728" s="5">
        <f t="shared" si="67"/>
        <v>0.35610687412059799</v>
      </c>
      <c r="V728" s="5">
        <f t="shared" ref="V728:V768" si="69">+T728-U728</f>
        <v>269.27377393503133</v>
      </c>
    </row>
    <row r="729" spans="3:22">
      <c r="C729" t="s">
        <v>1668</v>
      </c>
      <c r="D729" s="9" t="s">
        <v>30</v>
      </c>
      <c r="G729">
        <v>984183876</v>
      </c>
      <c r="H729" t="s">
        <v>36</v>
      </c>
      <c r="I729" t="s">
        <v>1605</v>
      </c>
      <c r="J729" t="s">
        <v>1847</v>
      </c>
      <c r="K729" t="s">
        <v>63</v>
      </c>
      <c r="L729" s="23">
        <v>45402</v>
      </c>
      <c r="M729" s="23">
        <v>45403</v>
      </c>
      <c r="N729" t="s">
        <v>28</v>
      </c>
      <c r="O729" s="5">
        <v>245.39</v>
      </c>
      <c r="P729" s="5">
        <v>18.84</v>
      </c>
      <c r="Q729" s="83">
        <f>+$P729/$P771</f>
        <v>9.6046004200738217E-4</v>
      </c>
      <c r="R729" s="5">
        <f t="shared" ref="R729:R768" si="70">671.84*Q729</f>
        <v>0.64527547462223966</v>
      </c>
      <c r="S729" s="83">
        <f t="shared" ref="S729:S768" si="71">14.76*Q729</f>
        <v>1.4176390220028961E-2</v>
      </c>
      <c r="T729" s="5">
        <f t="shared" si="68"/>
        <v>18.180548135157732</v>
      </c>
      <c r="U729" s="5">
        <f t="shared" ref="U729:U768" si="72">25*Q729</f>
        <v>2.4011501050184555E-2</v>
      </c>
      <c r="V729" s="5">
        <f t="shared" si="69"/>
        <v>18.156536634107546</v>
      </c>
    </row>
    <row r="730" spans="3:22">
      <c r="C730" t="s">
        <v>1668</v>
      </c>
      <c r="D730" s="9" t="s">
        <v>30</v>
      </c>
      <c r="G730">
        <v>977958429</v>
      </c>
      <c r="H730" t="s">
        <v>1081</v>
      </c>
      <c r="I730" t="s">
        <v>1120</v>
      </c>
      <c r="J730" t="s">
        <v>1848</v>
      </c>
      <c r="K730" t="s">
        <v>58</v>
      </c>
      <c r="L730" s="23">
        <v>45403</v>
      </c>
      <c r="M730" s="23">
        <v>45404</v>
      </c>
      <c r="N730" t="s">
        <v>26</v>
      </c>
      <c r="O730" s="5">
        <v>477.3</v>
      </c>
      <c r="P730" s="5">
        <v>46.57</v>
      </c>
      <c r="Q730" s="83">
        <f>+$P730/$P771</f>
        <v>2.3741307938579506E-3</v>
      </c>
      <c r="R730" s="5">
        <f t="shared" si="70"/>
        <v>1.5950360325455257</v>
      </c>
      <c r="S730" s="83">
        <f t="shared" si="71"/>
        <v>3.5042170517343353E-2</v>
      </c>
      <c r="T730" s="5">
        <f t="shared" si="68"/>
        <v>44.939921796937128</v>
      </c>
      <c r="U730" s="5">
        <f t="shared" si="72"/>
        <v>5.9353269846448765E-2</v>
      </c>
      <c r="V730" s="5">
        <f t="shared" si="69"/>
        <v>44.880568527090681</v>
      </c>
    </row>
    <row r="731" spans="3:22">
      <c r="C731" t="s">
        <v>1668</v>
      </c>
      <c r="D731" s="9" t="s">
        <v>30</v>
      </c>
      <c r="G731">
        <v>976838926</v>
      </c>
      <c r="H731" t="s">
        <v>1702</v>
      </c>
      <c r="I731" t="s">
        <v>1755</v>
      </c>
      <c r="J731" t="s">
        <v>1849</v>
      </c>
      <c r="K731" t="s">
        <v>1899</v>
      </c>
      <c r="L731" s="23">
        <v>45404</v>
      </c>
      <c r="M731" s="23">
        <v>45405</v>
      </c>
      <c r="N731" t="s">
        <v>28</v>
      </c>
      <c r="O731" s="5">
        <v>229</v>
      </c>
      <c r="P731" s="5">
        <v>21.98</v>
      </c>
      <c r="Q731" s="83">
        <f>+$P731/$P771</f>
        <v>1.1205367156752791E-3</v>
      </c>
      <c r="R731" s="5">
        <f t="shared" si="70"/>
        <v>0.75282138705927959</v>
      </c>
      <c r="S731" s="83">
        <f t="shared" si="71"/>
        <v>1.6539121923367119E-2</v>
      </c>
      <c r="T731" s="5">
        <f t="shared" si="68"/>
        <v>21.210639491017357</v>
      </c>
      <c r="U731" s="5">
        <f t="shared" si="72"/>
        <v>2.8013417891881977E-2</v>
      </c>
      <c r="V731" s="5">
        <f t="shared" si="69"/>
        <v>21.182626073125476</v>
      </c>
    </row>
    <row r="732" spans="3:22">
      <c r="C732" t="s">
        <v>1668</v>
      </c>
      <c r="D732" s="9" t="s">
        <v>30</v>
      </c>
      <c r="G732">
        <v>987705680</v>
      </c>
      <c r="H732" t="s">
        <v>1685</v>
      </c>
      <c r="I732" t="s">
        <v>1599</v>
      </c>
      <c r="J732" t="s">
        <v>1850</v>
      </c>
      <c r="K732" t="s">
        <v>58</v>
      </c>
      <c r="L732" s="23">
        <v>45390</v>
      </c>
      <c r="M732" s="23">
        <v>45406</v>
      </c>
      <c r="N732" t="s">
        <v>26</v>
      </c>
      <c r="O732" s="5">
        <v>2250</v>
      </c>
      <c r="P732" s="5">
        <v>3516.78</v>
      </c>
      <c r="Q732" s="83">
        <f>+$P732/$P771</f>
        <v>0.17928485491139712</v>
      </c>
      <c r="R732" s="5">
        <f t="shared" si="70"/>
        <v>120.45073692367305</v>
      </c>
      <c r="S732" s="83">
        <f t="shared" si="71"/>
        <v>2.6462444584922213</v>
      </c>
      <c r="T732" s="5">
        <f t="shared" si="68"/>
        <v>3393.6830186178349</v>
      </c>
      <c r="U732" s="5">
        <f t="shared" si="72"/>
        <v>4.4821213727849276</v>
      </c>
      <c r="V732" s="5">
        <f t="shared" si="69"/>
        <v>3389.2008972450499</v>
      </c>
    </row>
    <row r="733" spans="3:22">
      <c r="C733" t="s">
        <v>1668</v>
      </c>
      <c r="D733" s="9" t="s">
        <v>30</v>
      </c>
      <c r="G733">
        <v>987705678</v>
      </c>
      <c r="H733" t="s">
        <v>1685</v>
      </c>
      <c r="I733" t="s">
        <v>929</v>
      </c>
      <c r="J733" s="84" t="s">
        <v>1851</v>
      </c>
      <c r="K733" t="s">
        <v>58</v>
      </c>
      <c r="L733" s="23">
        <v>45400</v>
      </c>
      <c r="M733" s="23">
        <v>45407</v>
      </c>
      <c r="N733" t="s">
        <v>26</v>
      </c>
      <c r="O733" s="5">
        <v>1242.8599999999999</v>
      </c>
      <c r="P733" s="5">
        <v>849.88</v>
      </c>
      <c r="Q733" s="83">
        <f>+$P733/$P771</f>
        <v>4.3326739941679085E-2</v>
      </c>
      <c r="R733" s="5">
        <f t="shared" si="70"/>
        <v>29.108636962417677</v>
      </c>
      <c r="S733" s="83">
        <f t="shared" si="71"/>
        <v>0.63950268153918333</v>
      </c>
      <c r="T733" s="5">
        <f t="shared" si="68"/>
        <v>820.13186035604315</v>
      </c>
      <c r="U733" s="5">
        <f t="shared" si="72"/>
        <v>1.0831684985419772</v>
      </c>
      <c r="V733" s="5">
        <f t="shared" si="69"/>
        <v>819.04869185750113</v>
      </c>
    </row>
    <row r="734" spans="3:22">
      <c r="C734" t="s">
        <v>1668</v>
      </c>
      <c r="D734" s="9" t="s">
        <v>30</v>
      </c>
      <c r="G734">
        <v>973624201</v>
      </c>
      <c r="H734" t="s">
        <v>1703</v>
      </c>
      <c r="I734" t="s">
        <v>1756</v>
      </c>
      <c r="J734" t="s">
        <v>1852</v>
      </c>
      <c r="K734" t="s">
        <v>99</v>
      </c>
      <c r="L734" s="23">
        <v>45405</v>
      </c>
      <c r="M734" s="23">
        <v>45408</v>
      </c>
      <c r="N734" t="s">
        <v>26</v>
      </c>
      <c r="O734" s="5">
        <v>82.84</v>
      </c>
      <c r="P734" s="5">
        <v>8.0399999999999991</v>
      </c>
      <c r="Q734" s="83">
        <f>+$P734/$P771</f>
        <v>4.0987785232162165E-4</v>
      </c>
      <c r="R734" s="5">
        <f t="shared" si="70"/>
        <v>0.27537233630375829</v>
      </c>
      <c r="S734" s="83">
        <f t="shared" si="71"/>
        <v>6.0497971002671357E-3</v>
      </c>
      <c r="T734" s="5">
        <f t="shared" si="68"/>
        <v>7.7585778665959735</v>
      </c>
      <c r="U734" s="5">
        <f t="shared" si="72"/>
        <v>1.0246946308040541E-2</v>
      </c>
      <c r="V734" s="5">
        <f t="shared" si="69"/>
        <v>7.7483309202879331</v>
      </c>
    </row>
    <row r="735" spans="3:22">
      <c r="C735" t="s">
        <v>1668</v>
      </c>
      <c r="D735" s="9" t="s">
        <v>30</v>
      </c>
      <c r="G735">
        <v>973893762</v>
      </c>
      <c r="H735" t="s">
        <v>1704</v>
      </c>
      <c r="I735" t="s">
        <v>1757</v>
      </c>
      <c r="J735" t="s">
        <v>1853</v>
      </c>
      <c r="K735" t="s">
        <v>1900</v>
      </c>
      <c r="L735" s="23">
        <v>45404</v>
      </c>
      <c r="M735" s="23">
        <v>45408</v>
      </c>
      <c r="N735" t="s">
        <v>32</v>
      </c>
      <c r="O735" s="5">
        <v>524</v>
      </c>
      <c r="P735" s="5">
        <v>139.58000000000001</v>
      </c>
      <c r="Q735" s="83">
        <f>+$P735/$P771</f>
        <v>7.1157650033646718E-3</v>
      </c>
      <c r="R735" s="5">
        <f t="shared" si="70"/>
        <v>4.7806555598605209</v>
      </c>
      <c r="S735" s="83">
        <f t="shared" si="71"/>
        <v>0.10502869144966255</v>
      </c>
      <c r="T735" s="5">
        <f t="shared" si="68"/>
        <v>134.69431574868983</v>
      </c>
      <c r="U735" s="5">
        <f t="shared" si="72"/>
        <v>0.17789412508411678</v>
      </c>
      <c r="V735" s="5">
        <f t="shared" si="69"/>
        <v>134.51642162360571</v>
      </c>
    </row>
    <row r="736" spans="3:22">
      <c r="C736" t="s">
        <v>1668</v>
      </c>
      <c r="D736" s="9" t="s">
        <v>30</v>
      </c>
      <c r="G736">
        <v>974967381</v>
      </c>
      <c r="H736" t="s">
        <v>1705</v>
      </c>
      <c r="I736" t="s">
        <v>1758</v>
      </c>
      <c r="J736" t="s">
        <v>1854</v>
      </c>
      <c r="K736" t="s">
        <v>527</v>
      </c>
      <c r="L736" s="23">
        <v>45405</v>
      </c>
      <c r="M736" s="23">
        <v>45408</v>
      </c>
      <c r="N736" t="s">
        <v>26</v>
      </c>
      <c r="O736" s="5">
        <v>1363.33</v>
      </c>
      <c r="P736" s="5">
        <v>401.82</v>
      </c>
      <c r="Q736" s="83">
        <f>+$P736/$P771</f>
        <v>2.0484716246252987E-2</v>
      </c>
      <c r="R736" s="5">
        <f t="shared" si="70"/>
        <v>13.762451762882607</v>
      </c>
      <c r="S736" s="83">
        <f t="shared" si="71"/>
        <v>0.30235441179469408</v>
      </c>
      <c r="T736" s="5">
        <f t="shared" si="68"/>
        <v>387.75519382532269</v>
      </c>
      <c r="U736" s="5">
        <f t="shared" si="72"/>
        <v>0.51211790615632469</v>
      </c>
      <c r="V736" s="5">
        <f t="shared" si="69"/>
        <v>387.24307591916636</v>
      </c>
    </row>
    <row r="737" spans="3:22">
      <c r="C737" t="s">
        <v>1668</v>
      </c>
      <c r="D737" s="9" t="s">
        <v>30</v>
      </c>
      <c r="G737">
        <v>976836197</v>
      </c>
      <c r="H737" t="s">
        <v>1706</v>
      </c>
      <c r="I737" t="s">
        <v>1759</v>
      </c>
      <c r="J737" t="s">
        <v>1855</v>
      </c>
      <c r="K737" t="s">
        <v>58</v>
      </c>
      <c r="L737" s="23">
        <v>45403</v>
      </c>
      <c r="M737" s="23">
        <v>45408</v>
      </c>
      <c r="N737" t="s">
        <v>26</v>
      </c>
      <c r="O737" s="5">
        <v>301.10000000000002</v>
      </c>
      <c r="P737" s="5">
        <v>146.9</v>
      </c>
      <c r="Q737" s="83">
        <f>+$P737/$P771</f>
        <v>7.4889373763739088E-3</v>
      </c>
      <c r="R737" s="5">
        <f t="shared" si="70"/>
        <v>5.0313676869430468</v>
      </c>
      <c r="S737" s="83">
        <f t="shared" si="71"/>
        <v>0.1105367156752789</v>
      </c>
      <c r="T737" s="5">
        <f t="shared" si="68"/>
        <v>141.7580955973817</v>
      </c>
      <c r="U737" s="5">
        <f t="shared" si="72"/>
        <v>0.18722343440934772</v>
      </c>
      <c r="V737" s="5">
        <f t="shared" si="69"/>
        <v>141.57087216297234</v>
      </c>
    </row>
    <row r="738" spans="3:22">
      <c r="C738" t="s">
        <v>1668</v>
      </c>
      <c r="D738" s="9" t="s">
        <v>30</v>
      </c>
      <c r="G738">
        <v>976836198</v>
      </c>
      <c r="H738" t="s">
        <v>1706</v>
      </c>
      <c r="I738" t="s">
        <v>1760</v>
      </c>
      <c r="J738" t="s">
        <v>1856</v>
      </c>
      <c r="K738" t="s">
        <v>58</v>
      </c>
      <c r="L738" s="23">
        <v>45403</v>
      </c>
      <c r="M738" s="23">
        <v>45408</v>
      </c>
      <c r="N738" t="s">
        <v>26</v>
      </c>
      <c r="O738" s="5">
        <v>435.64</v>
      </c>
      <c r="P738" s="5">
        <v>212.53</v>
      </c>
      <c r="Q738" s="83">
        <f>+$P738/$P771</f>
        <v>1.083474377536247E-2</v>
      </c>
      <c r="R738" s="5">
        <f t="shared" si="70"/>
        <v>7.2792142580395218</v>
      </c>
      <c r="S738" s="83">
        <f t="shared" si="71"/>
        <v>0.15992081812435005</v>
      </c>
      <c r="T738" s="5">
        <f t="shared" si="68"/>
        <v>205.09086492383611</v>
      </c>
      <c r="U738" s="5">
        <f t="shared" si="72"/>
        <v>0.27086859438406174</v>
      </c>
      <c r="V738" s="5">
        <f t="shared" si="69"/>
        <v>204.81999632945204</v>
      </c>
    </row>
    <row r="739" spans="3:22">
      <c r="C739" t="s">
        <v>1668</v>
      </c>
      <c r="D739" s="9" t="s">
        <v>30</v>
      </c>
      <c r="G739">
        <v>977769569</v>
      </c>
      <c r="H739" t="s">
        <v>35</v>
      </c>
      <c r="I739" t="s">
        <v>1761</v>
      </c>
      <c r="J739" t="s">
        <v>1857</v>
      </c>
      <c r="K739" t="s">
        <v>59</v>
      </c>
      <c r="L739" s="23">
        <v>45404</v>
      </c>
      <c r="M739" s="23">
        <v>45408</v>
      </c>
      <c r="N739" t="s">
        <v>28</v>
      </c>
      <c r="O739" s="5">
        <v>139</v>
      </c>
      <c r="P739" s="5">
        <v>53.38</v>
      </c>
      <c r="Q739" s="83">
        <f>+$P739/$P771</f>
        <v>2.7213034523542495E-3</v>
      </c>
      <c r="R739" s="5">
        <f t="shared" si="70"/>
        <v>1.8282805114296792</v>
      </c>
      <c r="S739" s="83">
        <f t="shared" si="71"/>
        <v>4.0166438956748721E-2</v>
      </c>
      <c r="T739" s="5">
        <f t="shared" si="68"/>
        <v>51.511553049613575</v>
      </c>
      <c r="U739" s="5">
        <f t="shared" si="72"/>
        <v>6.8032586308856238E-2</v>
      </c>
      <c r="V739" s="5">
        <f t="shared" si="69"/>
        <v>51.443520463304715</v>
      </c>
    </row>
    <row r="740" spans="3:22">
      <c r="C740" t="s">
        <v>1668</v>
      </c>
      <c r="D740" s="9" t="s">
        <v>30</v>
      </c>
      <c r="G740">
        <v>977958431</v>
      </c>
      <c r="H740" t="s">
        <v>1081</v>
      </c>
      <c r="I740" t="s">
        <v>1120</v>
      </c>
      <c r="J740" t="s">
        <v>1858</v>
      </c>
      <c r="K740" t="s">
        <v>58</v>
      </c>
      <c r="L740" s="23">
        <v>45407</v>
      </c>
      <c r="M740" s="23">
        <v>45408</v>
      </c>
      <c r="N740" t="s">
        <v>26</v>
      </c>
      <c r="O740" s="5">
        <v>477.3</v>
      </c>
      <c r="P740" s="5">
        <v>46.9</v>
      </c>
      <c r="Q740" s="83">
        <f>+$P740/$P771</f>
        <v>2.3909541385427929E-3</v>
      </c>
      <c r="R740" s="5">
        <f t="shared" si="70"/>
        <v>1.6063386284385901</v>
      </c>
      <c r="S740" s="83">
        <f t="shared" si="71"/>
        <v>3.5290483084891626E-2</v>
      </c>
      <c r="T740" s="5">
        <f t="shared" si="68"/>
        <v>45.258370888476513</v>
      </c>
      <c r="U740" s="5">
        <f t="shared" si="72"/>
        <v>5.9773853463569823E-2</v>
      </c>
      <c r="V740" s="5">
        <f t="shared" si="69"/>
        <v>45.198597035012945</v>
      </c>
    </row>
    <row r="741" spans="3:22">
      <c r="C741" t="s">
        <v>1668</v>
      </c>
      <c r="D741" s="9" t="s">
        <v>30</v>
      </c>
      <c r="G741">
        <v>979528136</v>
      </c>
      <c r="H741" t="s">
        <v>1707</v>
      </c>
      <c r="I741" t="s">
        <v>1762</v>
      </c>
      <c r="J741" t="s">
        <v>1859</v>
      </c>
      <c r="K741" t="s">
        <v>1901</v>
      </c>
      <c r="L741" s="23">
        <v>45408</v>
      </c>
      <c r="M741" s="23">
        <v>45409</v>
      </c>
      <c r="N741" t="s">
        <v>26</v>
      </c>
      <c r="O741" s="5">
        <v>399</v>
      </c>
      <c r="P741" s="5">
        <v>39.200000000000003</v>
      </c>
      <c r="Q741" s="83">
        <f>+$P741/$P771</f>
        <v>1.9984094292297971E-3</v>
      </c>
      <c r="R741" s="5">
        <f t="shared" si="70"/>
        <v>1.3426113909337469</v>
      </c>
      <c r="S741" s="83">
        <f t="shared" si="71"/>
        <v>2.9496523175431805E-2</v>
      </c>
      <c r="T741" s="5">
        <f t="shared" si="68"/>
        <v>37.827892085890824</v>
      </c>
      <c r="U741" s="5">
        <f t="shared" si="72"/>
        <v>4.9960235730744929E-2</v>
      </c>
      <c r="V741" s="5">
        <f t="shared" si="69"/>
        <v>37.77793185016008</v>
      </c>
    </row>
    <row r="742" spans="3:22">
      <c r="C742" t="s">
        <v>1668</v>
      </c>
      <c r="D742" s="9" t="s">
        <v>30</v>
      </c>
      <c r="G742">
        <v>970779994</v>
      </c>
      <c r="H742" t="s">
        <v>1708</v>
      </c>
      <c r="I742" t="s">
        <v>103</v>
      </c>
      <c r="J742" t="s">
        <v>1860</v>
      </c>
      <c r="K742" t="s">
        <v>553</v>
      </c>
      <c r="L742" s="23">
        <v>45397</v>
      </c>
      <c r="M742" s="23">
        <v>45410</v>
      </c>
      <c r="N742" t="s">
        <v>28</v>
      </c>
      <c r="O742" s="5">
        <v>154</v>
      </c>
      <c r="P742" s="5">
        <v>153.75</v>
      </c>
      <c r="Q742" s="83">
        <f>+$P742/$P771</f>
        <v>7.8381492281653399E-3</v>
      </c>
      <c r="R742" s="5">
        <f t="shared" si="70"/>
        <v>5.2659821774506019</v>
      </c>
      <c r="S742" s="83">
        <f t="shared" si="71"/>
        <v>0.11569108260772042</v>
      </c>
      <c r="T742" s="5">
        <f t="shared" si="68"/>
        <v>148.36832673994166</v>
      </c>
      <c r="U742" s="5">
        <f t="shared" si="72"/>
        <v>0.19595373070413349</v>
      </c>
      <c r="V742" s="5">
        <f t="shared" si="69"/>
        <v>148.17237300923753</v>
      </c>
    </row>
    <row r="743" spans="3:22">
      <c r="C743" t="s">
        <v>1668</v>
      </c>
      <c r="D743" s="9" t="s">
        <v>30</v>
      </c>
      <c r="G743">
        <v>978000021</v>
      </c>
      <c r="H743" t="s">
        <v>1709</v>
      </c>
      <c r="I743" t="s">
        <v>1763</v>
      </c>
      <c r="J743" t="s">
        <v>1861</v>
      </c>
      <c r="K743" t="s">
        <v>1902</v>
      </c>
      <c r="L743" s="23">
        <v>45407</v>
      </c>
      <c r="M743" s="23">
        <v>45410</v>
      </c>
      <c r="N743" t="s">
        <v>26</v>
      </c>
      <c r="O743" s="5">
        <v>435.77</v>
      </c>
      <c r="P743" s="5">
        <v>127.56</v>
      </c>
      <c r="Q743" s="83">
        <f>+$P743/$P771</f>
        <v>6.5029874181773712E-3</v>
      </c>
      <c r="R743" s="5">
        <f t="shared" si="70"/>
        <v>4.3689670670282856</v>
      </c>
      <c r="S743" s="83">
        <f t="shared" si="71"/>
        <v>9.5984094292297997E-2</v>
      </c>
      <c r="T743" s="5">
        <f t="shared" si="68"/>
        <v>123.09504883867943</v>
      </c>
      <c r="U743" s="5">
        <f t="shared" si="72"/>
        <v>0.16257468545443429</v>
      </c>
      <c r="V743" s="5">
        <f t="shared" si="69"/>
        <v>122.932474153225</v>
      </c>
    </row>
    <row r="744" spans="3:22">
      <c r="C744" t="s">
        <v>1668</v>
      </c>
      <c r="D744" s="9" t="s">
        <v>30</v>
      </c>
      <c r="G744">
        <v>978685959</v>
      </c>
      <c r="H744" t="s">
        <v>1710</v>
      </c>
      <c r="I744" t="s">
        <v>1764</v>
      </c>
      <c r="J744" t="s">
        <v>1862</v>
      </c>
      <c r="K744" t="s">
        <v>55</v>
      </c>
      <c r="L744" s="23">
        <v>45409</v>
      </c>
      <c r="M744" s="23">
        <v>45410</v>
      </c>
      <c r="N744" t="s">
        <v>28</v>
      </c>
      <c r="O744" s="5">
        <v>1450</v>
      </c>
      <c r="P744" s="5">
        <v>139.16999999999999</v>
      </c>
      <c r="Q744" s="83">
        <f>+$P744/$P771</f>
        <v>7.0948632720895626E-3</v>
      </c>
      <c r="R744" s="5">
        <f t="shared" si="70"/>
        <v>4.7666129407206519</v>
      </c>
      <c r="S744" s="83">
        <f t="shared" si="71"/>
        <v>0.10472018189604194</v>
      </c>
      <c r="T744" s="5">
        <f t="shared" si="68"/>
        <v>134.29866687738328</v>
      </c>
      <c r="U744" s="5">
        <f t="shared" si="72"/>
        <v>0.17737158180223905</v>
      </c>
      <c r="V744" s="5">
        <f t="shared" si="69"/>
        <v>134.12129529558104</v>
      </c>
    </row>
    <row r="745" spans="3:22">
      <c r="C745" t="s">
        <v>1668</v>
      </c>
      <c r="D745" s="9" t="s">
        <v>30</v>
      </c>
      <c r="G745">
        <v>961890885</v>
      </c>
      <c r="H745" t="s">
        <v>837</v>
      </c>
      <c r="I745" t="s">
        <v>1765</v>
      </c>
      <c r="J745" t="s">
        <v>1863</v>
      </c>
      <c r="K745" t="s">
        <v>1071</v>
      </c>
      <c r="L745" s="23">
        <v>45412</v>
      </c>
      <c r="M745" s="23">
        <v>45413</v>
      </c>
      <c r="N745" t="s">
        <v>28</v>
      </c>
      <c r="O745" s="5">
        <v>384.01</v>
      </c>
      <c r="P745" s="5">
        <v>29.49</v>
      </c>
      <c r="Q745" s="83">
        <f>+$P745/$P771</f>
        <v>1.5033952568363959E-3</v>
      </c>
      <c r="R745" s="5">
        <f t="shared" si="70"/>
        <v>1.0100410693529642</v>
      </c>
      <c r="S745" s="83">
        <f t="shared" si="71"/>
        <v>2.2190113990905203E-2</v>
      </c>
      <c r="T745" s="5">
        <f t="shared" si="68"/>
        <v>28.457768816656127</v>
      </c>
      <c r="U745" s="5">
        <f t="shared" si="72"/>
        <v>3.7584881420909898E-2</v>
      </c>
      <c r="V745" s="5">
        <f t="shared" si="69"/>
        <v>28.420183935235219</v>
      </c>
    </row>
    <row r="746" spans="3:22">
      <c r="C746" t="s">
        <v>1668</v>
      </c>
      <c r="D746" s="9" t="s">
        <v>30</v>
      </c>
      <c r="G746">
        <v>978696787</v>
      </c>
      <c r="H746" t="s">
        <v>1711</v>
      </c>
      <c r="I746" t="s">
        <v>1766</v>
      </c>
      <c r="J746" t="s">
        <v>1864</v>
      </c>
      <c r="K746" t="s">
        <v>81</v>
      </c>
      <c r="L746" s="23">
        <v>45410</v>
      </c>
      <c r="M746" s="23">
        <v>45413</v>
      </c>
      <c r="N746" t="s">
        <v>28</v>
      </c>
      <c r="O746" s="5">
        <v>654.49</v>
      </c>
      <c r="P746" s="5">
        <v>188.48</v>
      </c>
      <c r="Q746" s="83">
        <f>+$P746/$P771</f>
        <v>9.6086788066640852E-3</v>
      </c>
      <c r="R746" s="5">
        <f t="shared" si="70"/>
        <v>6.4554947694691993</v>
      </c>
      <c r="S746" s="83">
        <f t="shared" si="71"/>
        <v>0.14182409918636191</v>
      </c>
      <c r="T746" s="5">
        <f t="shared" si="68"/>
        <v>181.88268113134444</v>
      </c>
      <c r="U746" s="5">
        <f t="shared" si="72"/>
        <v>0.24021697016660212</v>
      </c>
      <c r="V746" s="5">
        <f t="shared" si="69"/>
        <v>181.64246416117783</v>
      </c>
    </row>
    <row r="747" spans="3:22">
      <c r="C747" t="s">
        <v>1668</v>
      </c>
      <c r="D747" s="9" t="s">
        <v>30</v>
      </c>
      <c r="G747">
        <v>978696788</v>
      </c>
      <c r="H747" t="s">
        <v>1711</v>
      </c>
      <c r="I747" t="s">
        <v>1767</v>
      </c>
      <c r="J747" t="s">
        <v>1865</v>
      </c>
      <c r="K747" t="s">
        <v>81</v>
      </c>
      <c r="L747" s="23">
        <v>45410</v>
      </c>
      <c r="M747" s="23">
        <v>45413</v>
      </c>
      <c r="N747" t="s">
        <v>28</v>
      </c>
      <c r="O747" s="5">
        <v>654.49</v>
      </c>
      <c r="P747" s="5">
        <v>188.48</v>
      </c>
      <c r="Q747" s="83">
        <f>+$P747/$P771</f>
        <v>9.6086788066640852E-3</v>
      </c>
      <c r="R747" s="5">
        <f t="shared" si="70"/>
        <v>6.4554947694691993</v>
      </c>
      <c r="S747" s="83">
        <f t="shared" si="71"/>
        <v>0.14182409918636191</v>
      </c>
      <c r="T747" s="5">
        <f t="shared" si="68"/>
        <v>181.88268113134444</v>
      </c>
      <c r="U747" s="5">
        <f t="shared" si="72"/>
        <v>0.24021697016660212</v>
      </c>
      <c r="V747" s="5">
        <f t="shared" si="69"/>
        <v>181.64246416117783</v>
      </c>
    </row>
    <row r="748" spans="3:22">
      <c r="C748" t="s">
        <v>1668</v>
      </c>
      <c r="D748" s="9" t="s">
        <v>30</v>
      </c>
      <c r="G748">
        <v>986574712</v>
      </c>
      <c r="H748" t="s">
        <v>837</v>
      </c>
      <c r="I748" t="s">
        <v>1768</v>
      </c>
      <c r="J748" t="s">
        <v>1866</v>
      </c>
      <c r="K748" t="s">
        <v>1071</v>
      </c>
      <c r="L748" s="23">
        <v>45412</v>
      </c>
      <c r="M748" s="23">
        <v>45413</v>
      </c>
      <c r="N748" t="s">
        <v>28</v>
      </c>
      <c r="O748" s="5">
        <v>394.12</v>
      </c>
      <c r="P748" s="5">
        <v>30.27</v>
      </c>
      <c r="Q748" s="83">
        <f>+$P748/$P771</f>
        <v>1.5431595260914787E-3</v>
      </c>
      <c r="R748" s="5">
        <f t="shared" si="70"/>
        <v>1.0367562960092991</v>
      </c>
      <c r="S748" s="83">
        <f t="shared" si="71"/>
        <v>2.2777034605110224E-2</v>
      </c>
      <c r="T748" s="5">
        <f t="shared" si="68"/>
        <v>29.210466669385593</v>
      </c>
      <c r="U748" s="5">
        <f t="shared" si="72"/>
        <v>3.8578988152286969E-2</v>
      </c>
      <c r="V748" s="5">
        <f t="shared" si="69"/>
        <v>29.171887681233304</v>
      </c>
    </row>
    <row r="749" spans="3:22">
      <c r="C749" t="s">
        <v>1668</v>
      </c>
      <c r="D749" s="9" t="s">
        <v>30</v>
      </c>
      <c r="G749">
        <v>986574713</v>
      </c>
      <c r="H749" t="s">
        <v>837</v>
      </c>
      <c r="I749" t="s">
        <v>1769</v>
      </c>
      <c r="J749" t="s">
        <v>1867</v>
      </c>
      <c r="K749" t="s">
        <v>1071</v>
      </c>
      <c r="L749" s="23">
        <v>45412</v>
      </c>
      <c r="M749" s="23">
        <v>45413</v>
      </c>
      <c r="N749" t="s">
        <v>28</v>
      </c>
      <c r="O749" s="5">
        <v>394.12</v>
      </c>
      <c r="P749" s="5">
        <v>30.27</v>
      </c>
      <c r="Q749" s="83">
        <f>+$P749/$P771</f>
        <v>1.5431595260914787E-3</v>
      </c>
      <c r="R749" s="5">
        <f t="shared" si="70"/>
        <v>1.0367562960092991</v>
      </c>
      <c r="S749" s="83">
        <f t="shared" si="71"/>
        <v>2.2777034605110224E-2</v>
      </c>
      <c r="T749" s="5">
        <f t="shared" si="68"/>
        <v>29.210466669385593</v>
      </c>
      <c r="U749" s="5">
        <f t="shared" si="72"/>
        <v>3.8578988152286969E-2</v>
      </c>
      <c r="V749" s="5">
        <f t="shared" si="69"/>
        <v>29.171887681233304</v>
      </c>
    </row>
    <row r="750" spans="3:22">
      <c r="C750" t="s">
        <v>1668</v>
      </c>
      <c r="D750" s="9" t="s">
        <v>30</v>
      </c>
      <c r="G750">
        <v>978652174</v>
      </c>
      <c r="H750" t="s">
        <v>1712</v>
      </c>
      <c r="I750" t="s">
        <v>1770</v>
      </c>
      <c r="J750" t="s">
        <v>1868</v>
      </c>
      <c r="K750" t="s">
        <v>1903</v>
      </c>
      <c r="L750" s="23">
        <v>45410</v>
      </c>
      <c r="M750" s="23">
        <v>45414</v>
      </c>
      <c r="N750" t="s">
        <v>28</v>
      </c>
      <c r="O750" s="5">
        <v>294</v>
      </c>
      <c r="P750" s="5">
        <v>112.86</v>
      </c>
      <c r="Q750" s="83">
        <f>+$P750/$P771</f>
        <v>5.7535838822161964E-3</v>
      </c>
      <c r="R750" s="5">
        <f t="shared" si="70"/>
        <v>3.8654877954281295</v>
      </c>
      <c r="S750" s="83">
        <f t="shared" si="71"/>
        <v>8.492289810151106E-2</v>
      </c>
      <c r="T750" s="5">
        <f t="shared" si="68"/>
        <v>108.90958930647037</v>
      </c>
      <c r="U750" s="5">
        <f t="shared" si="72"/>
        <v>0.14383959705540492</v>
      </c>
      <c r="V750" s="5">
        <f t="shared" si="69"/>
        <v>108.76574970941496</v>
      </c>
    </row>
    <row r="751" spans="3:22">
      <c r="C751" t="s">
        <v>1668</v>
      </c>
      <c r="D751" s="9" t="s">
        <v>30</v>
      </c>
      <c r="G751">
        <v>978652175</v>
      </c>
      <c r="H751" t="s">
        <v>1712</v>
      </c>
      <c r="I751" t="s">
        <v>1771</v>
      </c>
      <c r="J751" t="s">
        <v>1869</v>
      </c>
      <c r="K751" t="s">
        <v>1903</v>
      </c>
      <c r="L751" s="23">
        <v>45410</v>
      </c>
      <c r="M751" s="23">
        <v>45414</v>
      </c>
      <c r="N751" t="s">
        <v>28</v>
      </c>
      <c r="O751" s="5">
        <v>227</v>
      </c>
      <c r="P751" s="5">
        <v>87.14</v>
      </c>
      <c r="Q751" s="83">
        <f>+$P751/$P771</f>
        <v>4.4423825934460336E-3</v>
      </c>
      <c r="R751" s="5">
        <f t="shared" si="70"/>
        <v>2.9845703215807835</v>
      </c>
      <c r="S751" s="83">
        <f t="shared" si="71"/>
        <v>6.5569567079263452E-2</v>
      </c>
      <c r="T751" s="5">
        <f t="shared" si="68"/>
        <v>84.089860111339945</v>
      </c>
      <c r="U751" s="5">
        <f t="shared" si="72"/>
        <v>0.11105956483615084</v>
      </c>
      <c r="V751" s="5">
        <f t="shared" si="69"/>
        <v>83.978800546503791</v>
      </c>
    </row>
    <row r="752" spans="3:22">
      <c r="C752" t="s">
        <v>1668</v>
      </c>
      <c r="D752" s="9" t="s">
        <v>30</v>
      </c>
      <c r="G752">
        <v>979811233</v>
      </c>
      <c r="H752" t="s">
        <v>1713</v>
      </c>
      <c r="I752" t="s">
        <v>1772</v>
      </c>
      <c r="J752" t="s">
        <v>1870</v>
      </c>
      <c r="K752" t="s">
        <v>537</v>
      </c>
      <c r="L752" s="23">
        <v>45414</v>
      </c>
      <c r="M752" s="23">
        <v>45415</v>
      </c>
      <c r="N752" t="s">
        <v>28</v>
      </c>
      <c r="O752" s="5">
        <v>170.05</v>
      </c>
      <c r="P752" s="5">
        <v>13.05</v>
      </c>
      <c r="Q752" s="83">
        <f>+$P752/$P771</f>
        <v>6.6528681253696063E-4</v>
      </c>
      <c r="R752" s="5">
        <f t="shared" si="70"/>
        <v>0.44696629213483163</v>
      </c>
      <c r="S752" s="83">
        <f t="shared" si="71"/>
        <v>9.8196333530455385E-3</v>
      </c>
      <c r="T752" s="5">
        <f t="shared" si="68"/>
        <v>12.593214074512124</v>
      </c>
      <c r="U752" s="5">
        <f t="shared" si="72"/>
        <v>1.6632170313424018E-2</v>
      </c>
      <c r="V752" s="5">
        <f t="shared" si="69"/>
        <v>12.576581904198701</v>
      </c>
    </row>
    <row r="753" spans="3:22">
      <c r="C753" t="s">
        <v>1668</v>
      </c>
      <c r="D753" s="9" t="s">
        <v>30</v>
      </c>
      <c r="G753">
        <v>986574614</v>
      </c>
      <c r="H753" t="s">
        <v>1714</v>
      </c>
      <c r="I753" t="s">
        <v>1163</v>
      </c>
      <c r="J753" t="s">
        <v>1871</v>
      </c>
      <c r="K753" t="s">
        <v>543</v>
      </c>
      <c r="L753" s="23">
        <v>45409</v>
      </c>
      <c r="M753" s="23">
        <v>45416</v>
      </c>
      <c r="N753" t="s">
        <v>28</v>
      </c>
      <c r="O753" s="5">
        <v>556.42999999999995</v>
      </c>
      <c r="P753" s="5">
        <v>373.91</v>
      </c>
      <c r="Q753" s="83">
        <f>+$P753/$P771</f>
        <v>1.9061869124574325E-2</v>
      </c>
      <c r="R753" s="5">
        <f t="shared" si="70"/>
        <v>12.806526152654016</v>
      </c>
      <c r="S753" s="83">
        <f t="shared" si="71"/>
        <v>0.28135318827871703</v>
      </c>
      <c r="T753" s="5">
        <f t="shared" si="68"/>
        <v>360.82212065906725</v>
      </c>
      <c r="U753" s="5">
        <f t="shared" si="72"/>
        <v>0.47654672811435811</v>
      </c>
      <c r="V753" s="5">
        <f t="shared" si="69"/>
        <v>360.34557393095287</v>
      </c>
    </row>
    <row r="754" spans="3:22">
      <c r="C754" t="s">
        <v>1668</v>
      </c>
      <c r="D754" s="9" t="s">
        <v>30</v>
      </c>
      <c r="G754">
        <v>986574615</v>
      </c>
      <c r="H754" t="s">
        <v>1714</v>
      </c>
      <c r="I754" t="s">
        <v>1163</v>
      </c>
      <c r="J754" t="s">
        <v>1872</v>
      </c>
      <c r="K754" t="s">
        <v>543</v>
      </c>
      <c r="L754" s="23">
        <v>45410</v>
      </c>
      <c r="M754" s="23">
        <v>45416</v>
      </c>
      <c r="N754" t="s">
        <v>28</v>
      </c>
      <c r="O754" s="5">
        <v>560.33000000000004</v>
      </c>
      <c r="P754" s="5">
        <v>322.75</v>
      </c>
      <c r="Q754" s="83">
        <f>+$P754/$P771</f>
        <v>1.6453740900099923E-2</v>
      </c>
      <c r="R754" s="5">
        <f t="shared" si="70"/>
        <v>11.054281286323134</v>
      </c>
      <c r="S754" s="83">
        <f t="shared" si="71"/>
        <v>0.24285721568547486</v>
      </c>
      <c r="T754" s="5">
        <f t="shared" si="68"/>
        <v>311.45286149799136</v>
      </c>
      <c r="U754" s="5">
        <f t="shared" si="72"/>
        <v>0.41134352250249806</v>
      </c>
      <c r="V754" s="5">
        <f t="shared" si="69"/>
        <v>311.04151797548889</v>
      </c>
    </row>
    <row r="755" spans="3:22">
      <c r="C755" t="s">
        <v>1668</v>
      </c>
      <c r="D755" s="9" t="s">
        <v>30</v>
      </c>
      <c r="G755">
        <v>974000949</v>
      </c>
      <c r="H755" t="s">
        <v>1715</v>
      </c>
      <c r="I755" t="s">
        <v>1773</v>
      </c>
      <c r="J755" t="s">
        <v>1873</v>
      </c>
      <c r="K755" t="s">
        <v>1904</v>
      </c>
      <c r="L755" s="23">
        <v>45416</v>
      </c>
      <c r="M755" s="23">
        <v>45417</v>
      </c>
      <c r="N755" t="s">
        <v>28</v>
      </c>
      <c r="O755" s="5">
        <v>238</v>
      </c>
      <c r="P755" s="5">
        <v>18.28</v>
      </c>
      <c r="Q755" s="83">
        <f>+$P755/$P771</f>
        <v>9.3191133587552791E-4</v>
      </c>
      <c r="R755" s="5">
        <f t="shared" si="70"/>
        <v>0.62609531189461465</v>
      </c>
      <c r="S755" s="83">
        <f t="shared" si="71"/>
        <v>1.3755011317522792E-2</v>
      </c>
      <c r="T755" s="5">
        <f t="shared" si="68"/>
        <v>17.64014967678786</v>
      </c>
      <c r="U755" s="5">
        <f t="shared" si="72"/>
        <v>2.3297783396888198E-2</v>
      </c>
      <c r="V755" s="5">
        <f t="shared" si="69"/>
        <v>17.616851893390972</v>
      </c>
    </row>
    <row r="756" spans="3:22">
      <c r="C756" t="s">
        <v>1668</v>
      </c>
      <c r="D756" s="9" t="s">
        <v>30</v>
      </c>
      <c r="G756">
        <v>979152408</v>
      </c>
      <c r="H756" t="s">
        <v>1691</v>
      </c>
      <c r="I756" t="s">
        <v>1774</v>
      </c>
      <c r="J756" t="s">
        <v>1874</v>
      </c>
      <c r="K756" t="s">
        <v>1431</v>
      </c>
      <c r="L756" s="23">
        <v>45415</v>
      </c>
      <c r="M756" s="23">
        <v>45417</v>
      </c>
      <c r="N756" t="s">
        <v>26</v>
      </c>
      <c r="O756" s="5">
        <v>435.25</v>
      </c>
      <c r="P756" s="5">
        <v>85.63</v>
      </c>
      <c r="Q756" s="83">
        <f>+$P756/$P771</f>
        <v>4.3654030465547838E-3</v>
      </c>
      <c r="R756" s="5">
        <f t="shared" si="70"/>
        <v>2.9328523827973663</v>
      </c>
      <c r="S756" s="83">
        <f t="shared" si="71"/>
        <v>6.4433348967148613E-2</v>
      </c>
      <c r="T756" s="5">
        <f t="shared" si="68"/>
        <v>82.632714268235489</v>
      </c>
      <c r="U756" s="5">
        <f t="shared" si="72"/>
        <v>0.1091350761638696</v>
      </c>
      <c r="V756" s="5">
        <f t="shared" si="69"/>
        <v>82.523579192071622</v>
      </c>
    </row>
    <row r="757" spans="3:22">
      <c r="C757" t="s">
        <v>1668</v>
      </c>
      <c r="D757" s="9" t="s">
        <v>30</v>
      </c>
      <c r="G757">
        <v>979152409</v>
      </c>
      <c r="H757" t="s">
        <v>1691</v>
      </c>
      <c r="I757" t="s">
        <v>1775</v>
      </c>
      <c r="J757" t="s">
        <v>1875</v>
      </c>
      <c r="K757" t="s">
        <v>1431</v>
      </c>
      <c r="L757" s="23">
        <v>45415</v>
      </c>
      <c r="M757" s="23">
        <v>45417</v>
      </c>
      <c r="N757" t="s">
        <v>26</v>
      </c>
      <c r="O757" s="5">
        <v>435.25</v>
      </c>
      <c r="P757" s="5">
        <v>85.63</v>
      </c>
      <c r="Q757" s="83">
        <f>+$P757/$P771</f>
        <v>4.3654030465547838E-3</v>
      </c>
      <c r="R757" s="5">
        <f t="shared" si="70"/>
        <v>2.9328523827973663</v>
      </c>
      <c r="S757" s="83">
        <f t="shared" si="71"/>
        <v>6.4433348967148613E-2</v>
      </c>
      <c r="T757" s="5">
        <f t="shared" si="68"/>
        <v>82.632714268235489</v>
      </c>
      <c r="U757" s="5">
        <f t="shared" si="72"/>
        <v>0.1091350761638696</v>
      </c>
      <c r="V757" s="5">
        <f t="shared" si="69"/>
        <v>82.523579192071622</v>
      </c>
    </row>
    <row r="758" spans="3:22">
      <c r="C758" t="s">
        <v>1668</v>
      </c>
      <c r="D758" s="9" t="s">
        <v>30</v>
      </c>
      <c r="G758">
        <v>986574601</v>
      </c>
      <c r="H758" t="s">
        <v>1715</v>
      </c>
      <c r="I758" t="s">
        <v>1776</v>
      </c>
      <c r="J758" t="s">
        <v>1876</v>
      </c>
      <c r="K758" t="s">
        <v>1904</v>
      </c>
      <c r="L758" s="23">
        <v>45416</v>
      </c>
      <c r="M758" s="23">
        <v>45417</v>
      </c>
      <c r="N758" t="s">
        <v>28</v>
      </c>
      <c r="O758" s="5">
        <v>284</v>
      </c>
      <c r="P758" s="5">
        <v>21.81</v>
      </c>
      <c r="Q758" s="83">
        <f>+$P758/$P771</f>
        <v>1.1118701441709662E-3</v>
      </c>
      <c r="R758" s="5">
        <f t="shared" si="70"/>
        <v>0.746998837659822</v>
      </c>
      <c r="S758" s="83">
        <f t="shared" si="71"/>
        <v>1.6411203327963461E-2</v>
      </c>
      <c r="T758" s="5">
        <f t="shared" si="68"/>
        <v>21.046589959012216</v>
      </c>
      <c r="U758" s="5">
        <f t="shared" si="72"/>
        <v>2.7796753604274155E-2</v>
      </c>
      <c r="V758" s="5">
        <f t="shared" si="69"/>
        <v>21.018793205407942</v>
      </c>
    </row>
    <row r="759" spans="3:22">
      <c r="C759" t="s">
        <v>1668</v>
      </c>
      <c r="D759" s="9" t="s">
        <v>30</v>
      </c>
      <c r="G759">
        <v>986574602</v>
      </c>
      <c r="H759" t="s">
        <v>1715</v>
      </c>
      <c r="I759" t="s">
        <v>1776</v>
      </c>
      <c r="J759" t="s">
        <v>1877</v>
      </c>
      <c r="K759" t="s">
        <v>1904</v>
      </c>
      <c r="L759" s="23">
        <v>45416</v>
      </c>
      <c r="M759" s="23">
        <v>45417</v>
      </c>
      <c r="N759" t="s">
        <v>28</v>
      </c>
      <c r="O759" s="5">
        <v>284</v>
      </c>
      <c r="P759" s="5">
        <v>21.81</v>
      </c>
      <c r="Q759" s="83">
        <f>+$P759/$P771</f>
        <v>1.1118701441709662E-3</v>
      </c>
      <c r="R759" s="5">
        <f t="shared" si="70"/>
        <v>0.746998837659822</v>
      </c>
      <c r="S759" s="83">
        <f t="shared" si="71"/>
        <v>1.6411203327963461E-2</v>
      </c>
      <c r="T759" s="5">
        <f t="shared" si="68"/>
        <v>21.046589959012216</v>
      </c>
      <c r="U759" s="5">
        <f t="shared" si="72"/>
        <v>2.7796753604274155E-2</v>
      </c>
      <c r="V759" s="5">
        <f t="shared" si="69"/>
        <v>21.018793205407942</v>
      </c>
    </row>
    <row r="760" spans="3:22">
      <c r="C760" t="s">
        <v>1668</v>
      </c>
      <c r="D760" s="9" t="s">
        <v>30</v>
      </c>
      <c r="G760">
        <v>987703550</v>
      </c>
      <c r="H760" t="s">
        <v>1713</v>
      </c>
      <c r="I760" t="s">
        <v>1777</v>
      </c>
      <c r="J760" t="s">
        <v>1878</v>
      </c>
      <c r="K760" t="s">
        <v>537</v>
      </c>
      <c r="L760" s="23">
        <v>45417</v>
      </c>
      <c r="M760" s="23">
        <v>45420</v>
      </c>
      <c r="N760" t="s">
        <v>28</v>
      </c>
      <c r="O760" s="5">
        <v>185.67</v>
      </c>
      <c r="P760" s="5">
        <v>42.76</v>
      </c>
      <c r="Q760" s="83">
        <f>+$P760/$P771</f>
        <v>2.1798976324965847E-3</v>
      </c>
      <c r="R760" s="5">
        <f t="shared" si="70"/>
        <v>1.4645424254165056</v>
      </c>
      <c r="S760" s="83">
        <f t="shared" si="71"/>
        <v>3.2175289055649592E-2</v>
      </c>
      <c r="T760" s="5">
        <f t="shared" si="68"/>
        <v>41.263282285527843</v>
      </c>
      <c r="U760" s="5">
        <f t="shared" si="72"/>
        <v>5.4497440812414616E-2</v>
      </c>
      <c r="V760" s="5">
        <f t="shared" si="69"/>
        <v>41.208784844715431</v>
      </c>
    </row>
    <row r="761" spans="3:22">
      <c r="C761" t="s">
        <v>1668</v>
      </c>
      <c r="D761" s="9" t="s">
        <v>30</v>
      </c>
      <c r="G761">
        <v>979241314</v>
      </c>
      <c r="H761" t="s">
        <v>1716</v>
      </c>
      <c r="I761" t="s">
        <v>50</v>
      </c>
      <c r="J761" t="s">
        <v>1879</v>
      </c>
      <c r="K761" t="s">
        <v>1894</v>
      </c>
      <c r="L761" s="23">
        <v>45417</v>
      </c>
      <c r="M761" s="23">
        <v>45421</v>
      </c>
      <c r="N761" t="s">
        <v>28</v>
      </c>
      <c r="O761" s="5">
        <v>156.25</v>
      </c>
      <c r="P761" s="5">
        <v>47.98</v>
      </c>
      <c r="Q761" s="83">
        <f>+$P761/$P771</f>
        <v>2.446012357511369E-3</v>
      </c>
      <c r="R761" s="5">
        <f t="shared" si="70"/>
        <v>1.6433289422704382</v>
      </c>
      <c r="S761" s="83">
        <f t="shared" si="71"/>
        <v>3.6103142396867807E-2</v>
      </c>
      <c r="T761" s="5">
        <f t="shared" si="68"/>
        <v>46.300567915332692</v>
      </c>
      <c r="U761" s="5">
        <f t="shared" si="72"/>
        <v>6.1150308937784226E-2</v>
      </c>
      <c r="V761" s="5">
        <f t="shared" si="69"/>
        <v>46.239417606394909</v>
      </c>
    </row>
    <row r="762" spans="3:22">
      <c r="C762" t="s">
        <v>1668</v>
      </c>
      <c r="D762" s="9" t="s">
        <v>30</v>
      </c>
      <c r="G762">
        <v>979241316</v>
      </c>
      <c r="H762" t="s">
        <v>1716</v>
      </c>
      <c r="I762" t="s">
        <v>50</v>
      </c>
      <c r="J762" t="s">
        <v>1880</v>
      </c>
      <c r="K762" t="s">
        <v>1894</v>
      </c>
      <c r="L762" s="23">
        <v>45417</v>
      </c>
      <c r="M762" s="23">
        <v>45421</v>
      </c>
      <c r="N762" t="s">
        <v>28</v>
      </c>
      <c r="O762" s="5">
        <v>156.25</v>
      </c>
      <c r="P762" s="5">
        <v>47.98</v>
      </c>
      <c r="Q762" s="83">
        <f>+$P762/$P771</f>
        <v>2.446012357511369E-3</v>
      </c>
      <c r="R762" s="5">
        <f t="shared" si="70"/>
        <v>1.6433289422704382</v>
      </c>
      <c r="S762" s="83">
        <f t="shared" si="71"/>
        <v>3.6103142396867807E-2</v>
      </c>
      <c r="T762" s="5">
        <f t="shared" si="68"/>
        <v>46.300567915332692</v>
      </c>
      <c r="U762" s="5">
        <f t="shared" si="72"/>
        <v>6.1150308937784226E-2</v>
      </c>
      <c r="V762" s="5">
        <f t="shared" si="69"/>
        <v>46.239417606394909</v>
      </c>
    </row>
    <row r="763" spans="3:22">
      <c r="C763" t="s">
        <v>1668</v>
      </c>
      <c r="D763" s="9" t="s">
        <v>30</v>
      </c>
      <c r="G763">
        <v>985763033</v>
      </c>
      <c r="H763" t="s">
        <v>1081</v>
      </c>
      <c r="I763" t="s">
        <v>1778</v>
      </c>
      <c r="J763" t="s">
        <v>1881</v>
      </c>
      <c r="K763" t="s">
        <v>58</v>
      </c>
      <c r="L763" s="23">
        <v>45413</v>
      </c>
      <c r="M763" s="23">
        <v>45421</v>
      </c>
      <c r="N763" t="s">
        <v>26</v>
      </c>
      <c r="O763" s="5">
        <v>776.86</v>
      </c>
      <c r="P763" s="5">
        <v>610.57000000000005</v>
      </c>
      <c r="Q763" s="83">
        <f>+$P763/$P771</f>
        <v>3.1126756255225443E-2</v>
      </c>
      <c r="R763" s="5">
        <f t="shared" si="70"/>
        <v>20.912199922510663</v>
      </c>
      <c r="S763" s="83">
        <f t="shared" si="71"/>
        <v>0.45943092232712751</v>
      </c>
      <c r="T763" s="5">
        <f t="shared" si="68"/>
        <v>589.19836915516225</v>
      </c>
      <c r="U763" s="5">
        <f t="shared" si="72"/>
        <v>0.77816890638063607</v>
      </c>
      <c r="V763" s="5">
        <f t="shared" si="69"/>
        <v>588.42020024878161</v>
      </c>
    </row>
    <row r="764" spans="3:22">
      <c r="C764" t="s">
        <v>1668</v>
      </c>
      <c r="D764" s="9" t="s">
        <v>30</v>
      </c>
      <c r="G764">
        <v>968617026</v>
      </c>
      <c r="H764" t="s">
        <v>1081</v>
      </c>
      <c r="I764" t="s">
        <v>1779</v>
      </c>
      <c r="J764" t="s">
        <v>1882</v>
      </c>
      <c r="K764" t="s">
        <v>58</v>
      </c>
      <c r="L764" s="23">
        <v>45418</v>
      </c>
      <c r="M764" s="23">
        <v>45423</v>
      </c>
      <c r="N764" t="s">
        <v>26</v>
      </c>
      <c r="O764" s="5">
        <v>388.4</v>
      </c>
      <c r="P764" s="5">
        <v>191.03</v>
      </c>
      <c r="Q764" s="83">
        <f>+$P764/$P771</f>
        <v>9.7386773792287797E-3</v>
      </c>
      <c r="R764" s="5">
        <f t="shared" si="70"/>
        <v>6.5428330104610639</v>
      </c>
      <c r="S764" s="83">
        <f t="shared" si="71"/>
        <v>0.14374287811741679</v>
      </c>
      <c r="T764" s="5">
        <f t="shared" si="68"/>
        <v>184.34342411142151</v>
      </c>
      <c r="U764" s="5">
        <f t="shared" si="72"/>
        <v>0.24346693448071949</v>
      </c>
      <c r="V764" s="5">
        <f t="shared" si="69"/>
        <v>184.09995717694079</v>
      </c>
    </row>
    <row r="765" spans="3:22">
      <c r="C765" t="s">
        <v>1668</v>
      </c>
      <c r="D765" s="9" t="s">
        <v>30</v>
      </c>
      <c r="G765">
        <v>987705605</v>
      </c>
      <c r="H765" t="s">
        <v>1717</v>
      </c>
      <c r="I765" t="s">
        <v>1780</v>
      </c>
      <c r="J765" t="s">
        <v>1883</v>
      </c>
      <c r="K765" t="s">
        <v>1905</v>
      </c>
      <c r="L765" s="23">
        <v>45422</v>
      </c>
      <c r="M765" s="23">
        <v>45424</v>
      </c>
      <c r="N765" t="s">
        <v>28</v>
      </c>
      <c r="O765" s="5">
        <v>797</v>
      </c>
      <c r="P765" s="5">
        <v>122.37</v>
      </c>
      <c r="Q765" s="83">
        <f>+$P765/$P771</f>
        <v>6.2384020881339364E-3</v>
      </c>
      <c r="R765" s="5">
        <f t="shared" si="70"/>
        <v>4.1912080588919043</v>
      </c>
      <c r="S765" s="83">
        <f t="shared" si="71"/>
        <v>9.2078814820856905E-2</v>
      </c>
      <c r="T765" s="5">
        <f t="shared" si="68"/>
        <v>118.08671312628725</v>
      </c>
      <c r="U765" s="5">
        <f t="shared" si="72"/>
        <v>0.15596005220334841</v>
      </c>
      <c r="V765" s="5">
        <f t="shared" si="69"/>
        <v>117.9307530740839</v>
      </c>
    </row>
    <row r="766" spans="3:22">
      <c r="C766" t="s">
        <v>1668</v>
      </c>
      <c r="D766" s="9" t="s">
        <v>30</v>
      </c>
      <c r="G766">
        <v>987251369</v>
      </c>
      <c r="H766" t="s">
        <v>1081</v>
      </c>
      <c r="I766" t="s">
        <v>1781</v>
      </c>
      <c r="J766" t="s">
        <v>1884</v>
      </c>
      <c r="K766" t="s">
        <v>58</v>
      </c>
      <c r="L766" s="23">
        <v>45419</v>
      </c>
      <c r="M766" s="23">
        <v>45425</v>
      </c>
      <c r="N766" t="s">
        <v>26</v>
      </c>
      <c r="O766" s="5">
        <v>274.3</v>
      </c>
      <c r="P766" s="5">
        <v>161.88999999999999</v>
      </c>
      <c r="Q766" s="83">
        <f>+$P766/$P771</f>
        <v>8.2531250637247911E-3</v>
      </c>
      <c r="R766" s="5">
        <f t="shared" si="70"/>
        <v>5.5447795428128641</v>
      </c>
      <c r="S766" s="83">
        <f t="shared" si="71"/>
        <v>0.12181612594057792</v>
      </c>
      <c r="T766" s="5">
        <f t="shared" si="68"/>
        <v>156.22340433124654</v>
      </c>
      <c r="U766" s="5">
        <f t="shared" si="72"/>
        <v>0.20632812659311978</v>
      </c>
      <c r="V766" s="5">
        <f t="shared" si="69"/>
        <v>156.01707620465342</v>
      </c>
    </row>
    <row r="767" spans="3:22">
      <c r="C767" t="s">
        <v>1668</v>
      </c>
      <c r="D767" s="9" t="s">
        <v>30</v>
      </c>
      <c r="G767">
        <v>987251370</v>
      </c>
      <c r="H767" t="s">
        <v>1081</v>
      </c>
      <c r="I767" t="s">
        <v>1120</v>
      </c>
      <c r="J767" t="s">
        <v>1885</v>
      </c>
      <c r="K767" t="s">
        <v>58</v>
      </c>
      <c r="L767" s="23">
        <v>45419</v>
      </c>
      <c r="M767" s="23">
        <v>45425</v>
      </c>
      <c r="N767" t="s">
        <v>26</v>
      </c>
      <c r="O767" s="5">
        <v>385.7</v>
      </c>
      <c r="P767" s="5">
        <v>227.65</v>
      </c>
      <c r="Q767" s="83">
        <f>+$P767/$P771</f>
        <v>1.1605558840922535E-2</v>
      </c>
      <c r="R767" s="5">
        <f t="shared" si="70"/>
        <v>7.7970786516853963</v>
      </c>
      <c r="S767" s="83">
        <f t="shared" si="71"/>
        <v>0.1712980484920166</v>
      </c>
      <c r="T767" s="5">
        <f t="shared" si="68"/>
        <v>219.6816232998226</v>
      </c>
      <c r="U767" s="5">
        <f t="shared" si="72"/>
        <v>0.29013897102306335</v>
      </c>
      <c r="V767" s="5">
        <f t="shared" si="69"/>
        <v>219.39148432879955</v>
      </c>
    </row>
    <row r="768" spans="3:22">
      <c r="C768" t="s">
        <v>1668</v>
      </c>
      <c r="D768" s="9" t="s">
        <v>30</v>
      </c>
      <c r="G768">
        <v>987251371</v>
      </c>
      <c r="H768" t="s">
        <v>1081</v>
      </c>
      <c r="I768" t="s">
        <v>1120</v>
      </c>
      <c r="J768" t="s">
        <v>1886</v>
      </c>
      <c r="K768" t="s">
        <v>58</v>
      </c>
      <c r="L768" s="23">
        <v>45419</v>
      </c>
      <c r="M768" s="23">
        <v>45425</v>
      </c>
      <c r="N768" t="s">
        <v>26</v>
      </c>
      <c r="O768" s="5">
        <v>344.25</v>
      </c>
      <c r="P768" s="5">
        <v>203.19</v>
      </c>
      <c r="Q768" s="83">
        <f>+$P768/$P771</f>
        <v>1.0358592140949044E-2</v>
      </c>
      <c r="R768" s="5">
        <f t="shared" si="70"/>
        <v>6.9593165439752056</v>
      </c>
      <c r="S768" s="83">
        <f t="shared" si="71"/>
        <v>0.15289282000040788</v>
      </c>
      <c r="T768" s="5">
        <f t="shared" si="68"/>
        <v>196.07779063602439</v>
      </c>
      <c r="U768" s="5">
        <f t="shared" si="72"/>
        <v>0.25896480352372608</v>
      </c>
      <c r="V768" s="5">
        <f t="shared" si="69"/>
        <v>195.81882583250066</v>
      </c>
    </row>
    <row r="769" spans="13:22" ht="15" thickBot="1">
      <c r="P769" s="24"/>
      <c r="V769" s="24"/>
    </row>
    <row r="771" spans="13:22">
      <c r="P771" s="5">
        <f>SUM(P664:P770)</f>
        <v>19615.599999999995</v>
      </c>
      <c r="V771" s="5">
        <f>SUM(V664:V770)</f>
        <v>18904</v>
      </c>
    </row>
    <row r="773" spans="13:22">
      <c r="M773" s="77" t="s">
        <v>1907</v>
      </c>
      <c r="P773" s="60">
        <f>+P771-SUM(S664:S768)</f>
        <v>19600.839999999997</v>
      </c>
    </row>
  </sheetData>
  <mergeCells count="2">
    <mergeCell ref="A1:AE1"/>
    <mergeCell ref="X2:Y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opLeftCell="D1" zoomScale="95" zoomScaleNormal="95" workbookViewId="0">
      <pane ySplit="3" topLeftCell="A4" activePane="bottomLeft" state="frozen"/>
      <selection pane="bottomLeft" activeCell="V15" sqref="V15"/>
    </sheetView>
  </sheetViews>
  <sheetFormatPr baseColWidth="10" defaultRowHeight="14.4"/>
  <cols>
    <col min="1" max="1" width="12.109375" hidden="1" customWidth="1"/>
    <col min="2" max="2" width="15.109375" style="4" hidden="1" customWidth="1"/>
    <col min="3" max="3" width="22" hidden="1" customWidth="1"/>
    <col min="4" max="4" width="14.6640625" style="4" customWidth="1"/>
    <col min="5" max="5" width="0.33203125" style="5" hidden="1" customWidth="1"/>
    <col min="6" max="6" width="14.6640625" style="4" hidden="1" customWidth="1"/>
    <col min="7" max="7" width="0.109375" hidden="1" customWidth="1"/>
    <col min="8" max="9" width="14.6640625" customWidth="1"/>
    <col min="10" max="10" width="14.5546875" customWidth="1"/>
    <col min="11" max="11" width="0.109375" hidden="1" customWidth="1"/>
    <col min="12" max="12" width="14.6640625" style="4" customWidth="1"/>
    <col min="13" max="13" width="14.5546875" style="4" customWidth="1"/>
    <col min="14" max="14" width="0.109375" style="4" hidden="1" customWidth="1"/>
    <col min="15" max="21" width="14.6640625" hidden="1" customWidth="1"/>
    <col min="22" max="22" width="14.6640625" customWidth="1"/>
    <col min="23" max="23" width="14.6640625" style="4" customWidth="1"/>
    <col min="24" max="32" width="14.6640625" customWidth="1"/>
  </cols>
  <sheetData>
    <row r="1" spans="1:31" s="1" customFormat="1" ht="29.25" customHeight="1" thickBot="1">
      <c r="A1" s="86" t="s">
        <v>231</v>
      </c>
      <c r="B1" s="86"/>
      <c r="C1" s="86"/>
      <c r="D1" s="101" t="s">
        <v>231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86"/>
      <c r="AA1" s="86"/>
      <c r="AB1" s="86"/>
      <c r="AC1" s="86"/>
      <c r="AD1" s="86"/>
      <c r="AE1" s="86"/>
    </row>
    <row r="2" spans="1:31" ht="15.6" thickTop="1" thickBot="1">
      <c r="X2" s="100" t="s">
        <v>24</v>
      </c>
      <c r="Y2" s="100"/>
      <c r="Z2" s="3"/>
      <c r="AA2" s="3"/>
    </row>
    <row r="3" spans="1:31" ht="30.75" customHeight="1" thickTop="1" thickBot="1">
      <c r="A3" s="27" t="s">
        <v>0</v>
      </c>
      <c r="B3" s="27" t="s">
        <v>1</v>
      </c>
      <c r="C3" s="27" t="s">
        <v>2</v>
      </c>
      <c r="D3" s="27" t="s">
        <v>3</v>
      </c>
      <c r="E3" s="6" t="s">
        <v>25</v>
      </c>
      <c r="F3" s="27" t="s">
        <v>15</v>
      </c>
      <c r="G3" s="27" t="s">
        <v>18</v>
      </c>
      <c r="H3" s="27" t="s">
        <v>19</v>
      </c>
      <c r="I3" s="27" t="s">
        <v>5</v>
      </c>
      <c r="J3" s="27" t="s">
        <v>20</v>
      </c>
      <c r="K3" s="27" t="s">
        <v>21</v>
      </c>
      <c r="L3" s="27" t="s">
        <v>6</v>
      </c>
      <c r="M3" s="27" t="s">
        <v>84</v>
      </c>
      <c r="N3" s="27" t="s">
        <v>7</v>
      </c>
      <c r="O3" s="27" t="s">
        <v>8</v>
      </c>
      <c r="P3" s="27" t="s">
        <v>22</v>
      </c>
      <c r="Q3" s="27"/>
      <c r="R3" s="27" t="s">
        <v>9</v>
      </c>
      <c r="S3" s="27" t="s">
        <v>10</v>
      </c>
      <c r="T3" s="27" t="s">
        <v>16</v>
      </c>
      <c r="U3" s="27" t="s">
        <v>11</v>
      </c>
      <c r="V3" s="27" t="s">
        <v>12</v>
      </c>
      <c r="W3" s="27" t="s">
        <v>17</v>
      </c>
      <c r="X3" s="27" t="s">
        <v>23</v>
      </c>
      <c r="Y3" s="27" t="s">
        <v>13</v>
      </c>
      <c r="Z3" s="27" t="s">
        <v>14</v>
      </c>
      <c r="AA3" s="27" t="s">
        <v>4</v>
      </c>
    </row>
    <row r="4" spans="1:31" ht="15" thickTop="1"/>
    <row r="5" spans="1:31">
      <c r="B5" s="9" t="s">
        <v>230</v>
      </c>
      <c r="C5" s="8" t="s">
        <v>229</v>
      </c>
      <c r="D5" s="4" t="s">
        <v>31</v>
      </c>
      <c r="G5">
        <v>16603110</v>
      </c>
      <c r="H5" t="s">
        <v>131</v>
      </c>
      <c r="I5" t="s">
        <v>136</v>
      </c>
      <c r="J5" s="85">
        <v>13377303</v>
      </c>
      <c r="L5" s="13">
        <v>45026</v>
      </c>
      <c r="M5" s="13">
        <v>45209</v>
      </c>
      <c r="N5" s="28" t="s">
        <v>26</v>
      </c>
      <c r="O5" s="29" t="s">
        <v>410</v>
      </c>
      <c r="P5" s="18">
        <v>1193.28</v>
      </c>
      <c r="Q5" s="7">
        <v>0.11290569808171583</v>
      </c>
      <c r="R5" s="7">
        <v>8.5164768063038263</v>
      </c>
      <c r="S5" s="7">
        <v>12.41962678898874</v>
      </c>
      <c r="T5" s="7">
        <v>1172.3438964047073</v>
      </c>
      <c r="U5" s="7">
        <v>2.8226424520428957</v>
      </c>
      <c r="V5" s="7">
        <v>1169.5212539526599</v>
      </c>
      <c r="W5" s="9" t="s">
        <v>409</v>
      </c>
      <c r="X5" s="5">
        <f>+V5*0.2</f>
        <v>233.90425079053199</v>
      </c>
      <c r="Y5" s="5">
        <f>+V5*0.8</f>
        <v>935.61700316212796</v>
      </c>
    </row>
    <row r="6" spans="1:31">
      <c r="B6" s="9" t="s">
        <v>230</v>
      </c>
      <c r="C6" s="8" t="s">
        <v>229</v>
      </c>
      <c r="D6" s="4" t="s">
        <v>31</v>
      </c>
      <c r="G6">
        <v>16623380</v>
      </c>
      <c r="H6" t="s">
        <v>173</v>
      </c>
      <c r="I6" t="s">
        <v>174</v>
      </c>
      <c r="J6" s="85">
        <v>26173450</v>
      </c>
      <c r="L6" s="13" t="s">
        <v>145</v>
      </c>
      <c r="M6" s="13" t="s">
        <v>142</v>
      </c>
      <c r="N6" s="28" t="s">
        <v>26</v>
      </c>
      <c r="O6" s="30">
        <v>6460</v>
      </c>
      <c r="P6" s="18">
        <v>691.32</v>
      </c>
      <c r="Q6" s="7">
        <v>6.5411275809409183E-2</v>
      </c>
      <c r="R6" s="7">
        <v>4.9339725343037353</v>
      </c>
      <c r="S6" s="7">
        <v>7.1952403390350099</v>
      </c>
      <c r="T6" s="7">
        <v>679.19078712666135</v>
      </c>
      <c r="U6" s="7">
        <v>1.6352818952352295</v>
      </c>
      <c r="V6" s="59">
        <v>677.55550523142608</v>
      </c>
      <c r="W6" s="9" t="s">
        <v>409</v>
      </c>
      <c r="X6" s="31">
        <f>+V6*0.2</f>
        <v>135.51110104628523</v>
      </c>
      <c r="Y6" s="31">
        <f>+V6*0.8</f>
        <v>542.04440418514093</v>
      </c>
    </row>
    <row r="7" spans="1:31">
      <c r="V7" s="12">
        <f>SUM(V5:V6)</f>
        <v>1847.0767591840859</v>
      </c>
      <c r="Y7" s="60">
        <f>SUM(Y5:Y6)</f>
        <v>1477.6614073472688</v>
      </c>
    </row>
    <row r="9" spans="1:31">
      <c r="D9" s="4" t="s">
        <v>30</v>
      </c>
      <c r="H9" t="s">
        <v>853</v>
      </c>
      <c r="I9" t="s">
        <v>929</v>
      </c>
      <c r="J9" s="85">
        <v>6155708</v>
      </c>
      <c r="K9" s="85" t="s">
        <v>1077</v>
      </c>
      <c r="L9" s="13">
        <v>45327</v>
      </c>
      <c r="M9" s="13">
        <v>45331</v>
      </c>
      <c r="N9" s="28" t="s">
        <v>26</v>
      </c>
      <c r="O9" s="30">
        <v>1300</v>
      </c>
      <c r="P9" s="18">
        <v>509.49</v>
      </c>
      <c r="Q9" s="7">
        <v>3.6513733589997516E-2</v>
      </c>
      <c r="R9" s="7">
        <v>23.976378024535968</v>
      </c>
      <c r="S9" s="7">
        <v>0.53163996107036382</v>
      </c>
      <c r="T9" s="7">
        <v>484.98198201439368</v>
      </c>
      <c r="U9" s="7">
        <v>0.91284333974993792</v>
      </c>
      <c r="V9" s="7">
        <v>484.06913867464374</v>
      </c>
      <c r="W9" s="9" t="s">
        <v>409</v>
      </c>
      <c r="X9" s="5">
        <f>+V9*0.2</f>
        <v>96.813827734928751</v>
      </c>
      <c r="Y9" s="5">
        <f>+V9*0.8</f>
        <v>387.255310939715</v>
      </c>
    </row>
    <row r="10" spans="1:31">
      <c r="D10" s="4" t="s">
        <v>30</v>
      </c>
      <c r="G10">
        <v>987705679</v>
      </c>
      <c r="H10" s="4" t="s">
        <v>1685</v>
      </c>
      <c r="I10" t="s">
        <v>929</v>
      </c>
      <c r="J10" s="85" t="s">
        <v>1813</v>
      </c>
      <c r="K10" s="85" t="s">
        <v>58</v>
      </c>
      <c r="L10" s="13">
        <v>45385</v>
      </c>
      <c r="M10" s="13">
        <v>45390</v>
      </c>
      <c r="N10" s="28" t="s">
        <v>26</v>
      </c>
      <c r="O10" s="30">
        <v>960</v>
      </c>
      <c r="P10" s="18">
        <v>468.9</v>
      </c>
      <c r="Q10" s="7">
        <v>2.3904443402190098E-2</v>
      </c>
      <c r="R10" s="7">
        <v>16.059961255327398</v>
      </c>
      <c r="S10" s="7">
        <v>0.35282958461632585</v>
      </c>
      <c r="T10" s="7">
        <v>452.4872091600563</v>
      </c>
      <c r="U10" s="7">
        <v>0.59761108505475247</v>
      </c>
      <c r="V10" s="7">
        <v>451.88959807500152</v>
      </c>
      <c r="W10" s="9" t="s">
        <v>409</v>
      </c>
      <c r="X10" s="5">
        <f>+V10*0.2</f>
        <v>90.377919615000309</v>
      </c>
      <c r="Y10" s="5">
        <f>+V10*0.8</f>
        <v>361.51167846000124</v>
      </c>
    </row>
    <row r="11" spans="1:31">
      <c r="D11" s="4" t="s">
        <v>30</v>
      </c>
      <c r="G11">
        <v>987705678</v>
      </c>
      <c r="H11" t="s">
        <v>1685</v>
      </c>
      <c r="I11" t="s">
        <v>929</v>
      </c>
      <c r="J11" s="85" t="s">
        <v>1851</v>
      </c>
      <c r="K11" t="s">
        <v>58</v>
      </c>
      <c r="L11" s="13">
        <v>45400</v>
      </c>
      <c r="M11" s="13">
        <v>45407</v>
      </c>
      <c r="N11" s="28" t="s">
        <v>26</v>
      </c>
      <c r="O11" s="30">
        <v>1242.8599999999999</v>
      </c>
      <c r="P11" s="18">
        <v>849.88</v>
      </c>
      <c r="Q11" s="7">
        <v>4.3326739941679085E-2</v>
      </c>
      <c r="R11" s="7">
        <v>29.108636962417677</v>
      </c>
      <c r="S11" s="7">
        <v>0.63950268153918333</v>
      </c>
      <c r="T11" s="7">
        <v>820.13186035604315</v>
      </c>
      <c r="U11" s="7">
        <v>1.0831684985419772</v>
      </c>
      <c r="V11" s="59">
        <v>819.04869185750113</v>
      </c>
      <c r="W11" s="9" t="s">
        <v>409</v>
      </c>
      <c r="X11" s="5">
        <f>+V11*0.2</f>
        <v>163.80973837150023</v>
      </c>
      <c r="Y11" s="31">
        <f>+V11*0.8</f>
        <v>655.23895348600092</v>
      </c>
    </row>
    <row r="12" spans="1:31">
      <c r="V12" s="12">
        <f>SUM(V9:V11)</f>
        <v>1755.0074286071463</v>
      </c>
      <c r="Y12" s="60">
        <f>SUM(Y9:Y11)</f>
        <v>1404.0059428857171</v>
      </c>
    </row>
  </sheetData>
  <mergeCells count="2">
    <mergeCell ref="X2:Y2"/>
    <mergeCell ref="D1:Y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23" sqref="F23"/>
    </sheetView>
  </sheetViews>
  <sheetFormatPr baseColWidth="10" defaultRowHeight="14.4"/>
  <cols>
    <col min="1" max="1" width="21.5546875" customWidth="1"/>
    <col min="2" max="2" width="30.5546875" customWidth="1"/>
    <col min="3" max="3" width="16.109375" customWidth="1"/>
    <col min="4" max="4" width="16.88671875" customWidth="1"/>
    <col min="6" max="6" width="12.88671875" customWidth="1"/>
  </cols>
  <sheetData>
    <row r="1" spans="1:7">
      <c r="A1" s="32"/>
      <c r="B1" s="33"/>
      <c r="C1" s="33"/>
      <c r="D1" s="33"/>
      <c r="E1" s="33"/>
    </row>
    <row r="2" spans="1:7" hidden="1">
      <c r="A2" s="38" t="s">
        <v>411</v>
      </c>
      <c r="B2" s="39" t="s">
        <v>19</v>
      </c>
      <c r="C2" s="39" t="s">
        <v>412</v>
      </c>
      <c r="D2" s="39" t="s">
        <v>413</v>
      </c>
      <c r="E2" s="40" t="s">
        <v>414</v>
      </c>
      <c r="F2" s="102" t="s">
        <v>23</v>
      </c>
      <c r="G2" s="103"/>
    </row>
    <row r="3" spans="1:7" hidden="1">
      <c r="A3" s="47" t="s">
        <v>415</v>
      </c>
      <c r="B3" s="48" t="s">
        <v>416</v>
      </c>
      <c r="C3" s="49" t="s">
        <v>417</v>
      </c>
      <c r="D3" s="48" t="s">
        <v>418</v>
      </c>
      <c r="E3" s="48" t="s">
        <v>419</v>
      </c>
      <c r="F3" s="52" t="s">
        <v>453</v>
      </c>
      <c r="G3" s="53">
        <v>45280</v>
      </c>
    </row>
    <row r="4" spans="1:7" hidden="1">
      <c r="A4" s="47" t="s">
        <v>415</v>
      </c>
      <c r="B4" s="48" t="s">
        <v>416</v>
      </c>
      <c r="C4" s="49" t="s">
        <v>420</v>
      </c>
      <c r="D4" s="48" t="s">
        <v>421</v>
      </c>
      <c r="E4" s="48" t="s">
        <v>422</v>
      </c>
      <c r="F4" s="52" t="s">
        <v>453</v>
      </c>
      <c r="G4" s="53">
        <v>45280</v>
      </c>
    </row>
    <row r="5" spans="1:7" hidden="1">
      <c r="A5" s="47" t="s">
        <v>423</v>
      </c>
      <c r="B5" s="48" t="s">
        <v>416</v>
      </c>
      <c r="C5" s="49" t="s">
        <v>424</v>
      </c>
      <c r="D5" s="48" t="s">
        <v>425</v>
      </c>
      <c r="E5" s="58" t="s">
        <v>426</v>
      </c>
      <c r="F5" s="52" t="s">
        <v>453</v>
      </c>
      <c r="G5" s="53">
        <v>45280</v>
      </c>
    </row>
    <row r="6" spans="1:7">
      <c r="A6" s="54" t="s">
        <v>411</v>
      </c>
      <c r="B6" s="55" t="s">
        <v>19</v>
      </c>
      <c r="C6" s="56" t="s">
        <v>412</v>
      </c>
      <c r="D6" s="55" t="s">
        <v>413</v>
      </c>
      <c r="E6" s="57" t="s">
        <v>414</v>
      </c>
      <c r="F6" s="41"/>
      <c r="G6" s="46"/>
    </row>
    <row r="7" spans="1:7">
      <c r="A7" s="47" t="s">
        <v>415</v>
      </c>
      <c r="B7" s="48" t="s">
        <v>427</v>
      </c>
      <c r="C7" s="49">
        <v>4356359776</v>
      </c>
      <c r="D7" s="48" t="s">
        <v>428</v>
      </c>
      <c r="E7" s="48" t="s">
        <v>429</v>
      </c>
      <c r="F7" s="50" t="s">
        <v>452</v>
      </c>
      <c r="G7" s="51"/>
    </row>
    <row r="8" spans="1:7" hidden="1">
      <c r="A8" s="47" t="s">
        <v>415</v>
      </c>
      <c r="B8" s="48" t="s">
        <v>416</v>
      </c>
      <c r="C8" s="49" t="s">
        <v>430</v>
      </c>
      <c r="D8" s="48" t="s">
        <v>431</v>
      </c>
      <c r="E8" s="36"/>
      <c r="F8" s="52" t="s">
        <v>453</v>
      </c>
      <c r="G8" s="53">
        <v>45280</v>
      </c>
    </row>
    <row r="9" spans="1:7">
      <c r="A9" s="47" t="s">
        <v>432</v>
      </c>
      <c r="B9" s="48" t="s">
        <v>433</v>
      </c>
      <c r="C9" s="49">
        <v>4356181147</v>
      </c>
      <c r="D9" s="48" t="s">
        <v>434</v>
      </c>
      <c r="E9" s="48" t="s">
        <v>435</v>
      </c>
      <c r="F9" s="50" t="s">
        <v>452</v>
      </c>
      <c r="G9" s="51"/>
    </row>
    <row r="10" spans="1:7" hidden="1">
      <c r="A10" s="47" t="s">
        <v>415</v>
      </c>
      <c r="B10" s="48" t="s">
        <v>436</v>
      </c>
      <c r="C10" s="49">
        <v>111524030</v>
      </c>
      <c r="D10" s="48" t="s">
        <v>437</v>
      </c>
      <c r="E10" s="48" t="s">
        <v>438</v>
      </c>
      <c r="F10" s="52" t="s">
        <v>453</v>
      </c>
      <c r="G10" s="53">
        <v>45280</v>
      </c>
    </row>
    <row r="11" spans="1:7">
      <c r="A11" s="42" t="s">
        <v>411</v>
      </c>
      <c r="B11" s="43" t="s">
        <v>19</v>
      </c>
      <c r="C11" s="44" t="s">
        <v>412</v>
      </c>
      <c r="D11" s="43" t="s">
        <v>413</v>
      </c>
      <c r="E11" s="45" t="s">
        <v>414</v>
      </c>
      <c r="F11" s="41"/>
      <c r="G11" s="46"/>
    </row>
    <row r="12" spans="1:7" ht="1.5" hidden="1" customHeight="1">
      <c r="A12" s="47" t="s">
        <v>439</v>
      </c>
      <c r="B12" s="48" t="s">
        <v>440</v>
      </c>
      <c r="C12" s="49" t="s">
        <v>441</v>
      </c>
      <c r="D12" s="48" t="s">
        <v>442</v>
      </c>
      <c r="E12" s="48" t="s">
        <v>443</v>
      </c>
      <c r="F12" s="52" t="s">
        <v>453</v>
      </c>
      <c r="G12" s="53">
        <v>45280</v>
      </c>
    </row>
    <row r="13" spans="1:7" hidden="1">
      <c r="A13" s="47" t="s">
        <v>444</v>
      </c>
      <c r="B13" s="48" t="s">
        <v>440</v>
      </c>
      <c r="C13" s="49" t="s">
        <v>445</v>
      </c>
      <c r="D13" s="48" t="s">
        <v>442</v>
      </c>
      <c r="E13" s="48" t="s">
        <v>443</v>
      </c>
      <c r="F13" s="52" t="s">
        <v>453</v>
      </c>
      <c r="G13" s="53">
        <v>45280</v>
      </c>
    </row>
    <row r="14" spans="1:7" hidden="1">
      <c r="A14" s="47" t="s">
        <v>446</v>
      </c>
      <c r="B14" s="48" t="s">
        <v>440</v>
      </c>
      <c r="C14" s="49" t="s">
        <v>447</v>
      </c>
      <c r="D14" s="48" t="s">
        <v>442</v>
      </c>
      <c r="E14" s="48" t="s">
        <v>443</v>
      </c>
      <c r="F14" s="52" t="s">
        <v>453</v>
      </c>
      <c r="G14" s="53">
        <v>45280</v>
      </c>
    </row>
    <row r="15" spans="1:7">
      <c r="A15" s="47" t="s">
        <v>448</v>
      </c>
      <c r="B15" s="48" t="s">
        <v>449</v>
      </c>
      <c r="C15" s="37"/>
      <c r="D15" s="48" t="s">
        <v>450</v>
      </c>
      <c r="E15" s="48" t="s">
        <v>451</v>
      </c>
      <c r="F15" s="50" t="s">
        <v>452</v>
      </c>
      <c r="G15" s="51"/>
    </row>
    <row r="16" spans="1:7">
      <c r="A16" s="34"/>
      <c r="B16" s="34"/>
      <c r="C16" s="35"/>
      <c r="D16" s="34"/>
      <c r="E16" s="34"/>
    </row>
    <row r="17" spans="1:6" ht="15" thickBot="1">
      <c r="A17" s="34"/>
      <c r="B17" s="34"/>
      <c r="C17" s="34"/>
      <c r="D17" s="34"/>
      <c r="E17" s="34"/>
    </row>
    <row r="18" spans="1:6" ht="15" thickBot="1">
      <c r="A18" s="88" t="s">
        <v>411</v>
      </c>
      <c r="B18" s="89" t="s">
        <v>19</v>
      </c>
      <c r="C18" s="89" t="s">
        <v>412</v>
      </c>
      <c r="D18" s="89" t="s">
        <v>413</v>
      </c>
      <c r="E18" s="89" t="s">
        <v>414</v>
      </c>
    </row>
    <row r="19" spans="1:6" ht="15" thickBot="1">
      <c r="A19" s="90" t="s">
        <v>415</v>
      </c>
      <c r="B19" s="91" t="s">
        <v>1908</v>
      </c>
      <c r="C19" s="91">
        <v>6155708</v>
      </c>
      <c r="D19" s="91" t="s">
        <v>1909</v>
      </c>
      <c r="E19" s="91" t="s">
        <v>1910</v>
      </c>
      <c r="F19" s="98" t="s">
        <v>1928</v>
      </c>
    </row>
    <row r="20" spans="1:6" ht="15" thickBot="1">
      <c r="A20" s="92" t="s">
        <v>411</v>
      </c>
      <c r="B20" s="93" t="s">
        <v>19</v>
      </c>
      <c r="C20" s="93" t="s">
        <v>412</v>
      </c>
      <c r="D20" s="93" t="s">
        <v>413</v>
      </c>
      <c r="E20" s="93" t="s">
        <v>414</v>
      </c>
    </row>
    <row r="21" spans="1:6" ht="15" thickBot="1">
      <c r="A21" s="94" t="s">
        <v>432</v>
      </c>
      <c r="B21" s="95" t="s">
        <v>1911</v>
      </c>
      <c r="C21" s="95">
        <v>10459390</v>
      </c>
      <c r="D21" s="95" t="s">
        <v>1912</v>
      </c>
      <c r="E21" s="95" t="s">
        <v>1913</v>
      </c>
    </row>
    <row r="22" spans="1:6" ht="15" thickBot="1">
      <c r="A22" s="96" t="s">
        <v>415</v>
      </c>
      <c r="B22" s="97" t="s">
        <v>1914</v>
      </c>
      <c r="C22" s="97" t="s">
        <v>1813</v>
      </c>
      <c r="D22" s="91" t="s">
        <v>1915</v>
      </c>
      <c r="E22" s="91" t="s">
        <v>1916</v>
      </c>
      <c r="F22" s="98" t="s">
        <v>1928</v>
      </c>
    </row>
    <row r="23" spans="1:6" ht="15" thickBot="1">
      <c r="A23" s="90" t="s">
        <v>415</v>
      </c>
      <c r="B23" s="91" t="s">
        <v>1914</v>
      </c>
      <c r="C23" s="91" t="s">
        <v>1851</v>
      </c>
      <c r="D23" s="91" t="s">
        <v>1917</v>
      </c>
      <c r="E23" s="91" t="s">
        <v>1918</v>
      </c>
      <c r="F23" s="98" t="s">
        <v>1928</v>
      </c>
    </row>
    <row r="24" spans="1:6" ht="15" thickBot="1">
      <c r="A24" s="92" t="s">
        <v>411</v>
      </c>
      <c r="B24" s="93" t="s">
        <v>19</v>
      </c>
      <c r="C24" s="93" t="s">
        <v>412</v>
      </c>
      <c r="D24" s="93" t="s">
        <v>413</v>
      </c>
      <c r="E24" s="93" t="s">
        <v>414</v>
      </c>
    </row>
    <row r="25" spans="1:6" ht="15" thickBot="1">
      <c r="A25" s="90" t="s">
        <v>1919</v>
      </c>
      <c r="B25" s="91" t="s">
        <v>1920</v>
      </c>
      <c r="C25" s="91">
        <v>918770929</v>
      </c>
      <c r="D25" s="91" t="s">
        <v>1921</v>
      </c>
      <c r="E25" s="91" t="s">
        <v>1922</v>
      </c>
    </row>
    <row r="26" spans="1:6" ht="15" thickBot="1">
      <c r="A26" s="90" t="s">
        <v>1923</v>
      </c>
      <c r="B26" s="91" t="s">
        <v>1920</v>
      </c>
      <c r="C26" s="91">
        <v>918770649</v>
      </c>
      <c r="D26" s="91" t="s">
        <v>1921</v>
      </c>
      <c r="E26" s="91" t="s">
        <v>1922</v>
      </c>
    </row>
    <row r="27" spans="1:6" ht="15" thickBot="1">
      <c r="A27" s="90" t="s">
        <v>1924</v>
      </c>
      <c r="B27" s="91" t="s">
        <v>1920</v>
      </c>
      <c r="C27" s="91">
        <v>918770691</v>
      </c>
      <c r="D27" s="91" t="s">
        <v>1921</v>
      </c>
      <c r="E27" s="91" t="s">
        <v>1925</v>
      </c>
    </row>
    <row r="28" spans="1:6" ht="15" thickBot="1">
      <c r="A28" s="90" t="s">
        <v>1926</v>
      </c>
      <c r="B28" s="91" t="s">
        <v>1920</v>
      </c>
      <c r="C28" s="91">
        <v>918770717</v>
      </c>
      <c r="D28" s="91" t="s">
        <v>1921</v>
      </c>
      <c r="E28" s="91" t="s">
        <v>1925</v>
      </c>
    </row>
    <row r="29" spans="1:6" ht="15" thickBot="1">
      <c r="A29" s="90" t="s">
        <v>1927</v>
      </c>
      <c r="B29" s="91" t="s">
        <v>1920</v>
      </c>
      <c r="C29" s="91">
        <v>918770738</v>
      </c>
      <c r="D29" s="91" t="s">
        <v>1921</v>
      </c>
      <c r="E29" s="91" t="s">
        <v>1925</v>
      </c>
    </row>
    <row r="30" spans="1:6">
      <c r="A30" s="87"/>
      <c r="B30" s="33"/>
      <c r="C30" s="33"/>
      <c r="D30" s="33"/>
      <c r="E30" s="33"/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zoomScale="95" zoomScaleNormal="95" workbookViewId="0">
      <pane ySplit="3" topLeftCell="A4" activePane="bottomLeft" state="frozen"/>
      <selection pane="bottomLeft" activeCell="AA8" sqref="AA8"/>
    </sheetView>
  </sheetViews>
  <sheetFormatPr baseColWidth="10" defaultRowHeight="14.4"/>
  <cols>
    <col min="1" max="1" width="12.6640625" customWidth="1"/>
    <col min="2" max="2" width="12.6640625" style="4" customWidth="1"/>
    <col min="3" max="3" width="12.6640625" customWidth="1"/>
    <col min="4" max="4" width="12.6640625" style="4" customWidth="1"/>
    <col min="5" max="5" width="12.6640625" style="5" customWidth="1"/>
    <col min="6" max="6" width="12.6640625" style="4" customWidth="1"/>
    <col min="7" max="11" width="12.6640625" customWidth="1"/>
    <col min="12" max="14" width="12.6640625" style="4" customWidth="1"/>
    <col min="15" max="22" width="12.6640625" customWidth="1"/>
    <col min="23" max="23" width="12.6640625" style="4" customWidth="1"/>
    <col min="24" max="25" width="12.6640625" customWidth="1"/>
    <col min="26" max="26" width="9.33203125" bestFit="1" customWidth="1"/>
    <col min="27" max="27" width="11" bestFit="1" customWidth="1"/>
  </cols>
  <sheetData>
    <row r="1" spans="1:31" s="1" customFormat="1" ht="21.6" thickBot="1">
      <c r="A1" s="99" t="s">
        <v>231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</row>
    <row r="2" spans="1:31" ht="15.6" thickTop="1" thickBot="1">
      <c r="X2" s="100" t="s">
        <v>24</v>
      </c>
      <c r="Y2" s="100"/>
      <c r="Z2" s="3"/>
      <c r="AA2" s="3"/>
    </row>
    <row r="3" spans="1:31" ht="30.75" customHeight="1" thickTop="1" thickBot="1">
      <c r="A3" s="61" t="s">
        <v>0</v>
      </c>
      <c r="B3" s="61" t="s">
        <v>1</v>
      </c>
      <c r="C3" s="61" t="s">
        <v>2</v>
      </c>
      <c r="D3" s="61" t="s">
        <v>3</v>
      </c>
      <c r="E3" s="6" t="s">
        <v>25</v>
      </c>
      <c r="F3" s="61" t="s">
        <v>15</v>
      </c>
      <c r="G3" s="61" t="s">
        <v>18</v>
      </c>
      <c r="H3" s="61" t="s">
        <v>19</v>
      </c>
      <c r="I3" s="61" t="s">
        <v>5</v>
      </c>
      <c r="J3" s="61" t="s">
        <v>20</v>
      </c>
      <c r="K3" s="61" t="s">
        <v>21</v>
      </c>
      <c r="L3" s="61" t="s">
        <v>6</v>
      </c>
      <c r="M3" s="61" t="s">
        <v>84</v>
      </c>
      <c r="N3" s="61" t="s">
        <v>7</v>
      </c>
      <c r="O3" s="61" t="s">
        <v>8</v>
      </c>
      <c r="P3" s="61" t="s">
        <v>22</v>
      </c>
      <c r="Q3" s="61"/>
      <c r="R3" s="61" t="s">
        <v>9</v>
      </c>
      <c r="S3" s="61" t="s">
        <v>10</v>
      </c>
      <c r="T3" s="61" t="s">
        <v>16</v>
      </c>
      <c r="U3" s="61" t="s">
        <v>11</v>
      </c>
      <c r="V3" s="61" t="s">
        <v>12</v>
      </c>
      <c r="W3" s="61" t="s">
        <v>17</v>
      </c>
      <c r="X3" s="61" t="s">
        <v>23</v>
      </c>
      <c r="Y3" s="61" t="s">
        <v>13</v>
      </c>
      <c r="Z3" s="61" t="s">
        <v>14</v>
      </c>
      <c r="AA3" s="61" t="s">
        <v>4</v>
      </c>
    </row>
    <row r="4" spans="1:31" ht="15" thickTop="1"/>
    <row r="5" spans="1:31" s="4" customFormat="1">
      <c r="A5"/>
      <c r="B5" s="63" t="s">
        <v>794</v>
      </c>
      <c r="C5" s="8" t="s">
        <v>795</v>
      </c>
      <c r="D5" s="9" t="s">
        <v>30</v>
      </c>
      <c r="E5" s="5"/>
      <c r="G5"/>
      <c r="H5" t="s">
        <v>463</v>
      </c>
      <c r="I5" t="s">
        <v>581</v>
      </c>
      <c r="J5" t="s">
        <v>680</v>
      </c>
      <c r="K5" t="s">
        <v>52</v>
      </c>
      <c r="L5" s="23">
        <v>45196</v>
      </c>
      <c r="M5" s="23">
        <v>45200</v>
      </c>
      <c r="N5" t="s">
        <v>28</v>
      </c>
      <c r="O5" s="5">
        <v>950</v>
      </c>
      <c r="P5" s="5">
        <v>364.8</v>
      </c>
      <c r="Q5" s="5">
        <v>2.0204011781242832E-2</v>
      </c>
      <c r="R5" s="5">
        <v>9.9436064382564719</v>
      </c>
      <c r="S5" s="5">
        <v>0.28366432540864933</v>
      </c>
      <c r="T5" s="5">
        <v>354.57272923633485</v>
      </c>
      <c r="U5" s="5">
        <v>0.50510029453107075</v>
      </c>
      <c r="V5" s="5">
        <v>354.06762894180378</v>
      </c>
      <c r="X5"/>
      <c r="Y5" s="5">
        <f>((P5/1.18)-(R5+S5+U5))*35%</f>
        <v>104.44705996013981</v>
      </c>
      <c r="Z5" t="s">
        <v>798</v>
      </c>
      <c r="AA5" s="23">
        <v>45362</v>
      </c>
      <c r="AB5"/>
      <c r="AC5"/>
      <c r="AD5"/>
      <c r="AE5"/>
    </row>
    <row r="6" spans="1:31" s="4" customFormat="1">
      <c r="A6"/>
      <c r="B6" s="63" t="s">
        <v>794</v>
      </c>
      <c r="C6" s="8" t="s">
        <v>795</v>
      </c>
      <c r="D6" s="9" t="s">
        <v>30</v>
      </c>
      <c r="E6" s="5"/>
      <c r="G6"/>
      <c r="H6" t="s">
        <v>463</v>
      </c>
      <c r="I6" t="s">
        <v>581</v>
      </c>
      <c r="J6" t="s">
        <v>681</v>
      </c>
      <c r="K6" t="s">
        <v>52</v>
      </c>
      <c r="L6" s="23">
        <v>45196</v>
      </c>
      <c r="M6" s="23">
        <v>45200</v>
      </c>
      <c r="N6" t="s">
        <v>28</v>
      </c>
      <c r="O6" s="5">
        <v>441</v>
      </c>
      <c r="P6" s="5">
        <v>169.34</v>
      </c>
      <c r="Q6" s="5">
        <v>9.3786934074442472E-3</v>
      </c>
      <c r="R6" s="5">
        <v>4.6158177474077613</v>
      </c>
      <c r="S6" s="5">
        <v>0.13167685544051722</v>
      </c>
      <c r="T6" s="5">
        <v>164.59250539715174</v>
      </c>
      <c r="U6" s="5">
        <v>0.23446733518610618</v>
      </c>
      <c r="V6" s="5">
        <v>164.35803806196563</v>
      </c>
      <c r="X6"/>
      <c r="Y6" s="5">
        <f>((P6/1.18)-(R6+S6+U6))*35%</f>
        <v>48.484279423382887</v>
      </c>
      <c r="Z6" t="s">
        <v>798</v>
      </c>
      <c r="AA6" s="23">
        <v>45362</v>
      </c>
      <c r="AB6"/>
      <c r="AC6"/>
      <c r="AD6"/>
      <c r="AE6"/>
    </row>
    <row r="7" spans="1:31">
      <c r="B7" s="63" t="s">
        <v>796</v>
      </c>
      <c r="C7" s="8" t="s">
        <v>795</v>
      </c>
      <c r="D7" s="9" t="s">
        <v>30</v>
      </c>
      <c r="H7" t="s">
        <v>267</v>
      </c>
      <c r="I7" t="s">
        <v>581</v>
      </c>
      <c r="J7" t="s">
        <v>780</v>
      </c>
      <c r="K7" t="s">
        <v>405</v>
      </c>
      <c r="L7" s="23">
        <v>45290</v>
      </c>
      <c r="M7" s="23">
        <v>45293</v>
      </c>
      <c r="N7" t="s">
        <v>28</v>
      </c>
      <c r="O7" s="5">
        <v>887.47</v>
      </c>
      <c r="P7" s="5">
        <v>255.59</v>
      </c>
      <c r="Q7" s="5">
        <v>0.23353922625683013</v>
      </c>
      <c r="R7" s="5">
        <v>6.8193454066994397</v>
      </c>
      <c r="S7" s="5">
        <v>0.193837557793169</v>
      </c>
      <c r="T7" s="5">
        <v>248.57681703550742</v>
      </c>
      <c r="U7" s="5">
        <v>5.838480656420753</v>
      </c>
      <c r="V7" s="5">
        <v>242.73833637908666</v>
      </c>
      <c r="Y7" s="5">
        <f>((P7/1.18)-(R7+S7+U7))*35%</f>
        <v>71.312510953019299</v>
      </c>
      <c r="Z7" t="s">
        <v>798</v>
      </c>
      <c r="AA7" s="23">
        <v>45362</v>
      </c>
    </row>
    <row r="8" spans="1:31">
      <c r="B8" s="63" t="s">
        <v>796</v>
      </c>
      <c r="C8" s="8" t="s">
        <v>795</v>
      </c>
      <c r="D8" s="9" t="s">
        <v>30</v>
      </c>
      <c r="H8" t="s">
        <v>267</v>
      </c>
      <c r="I8" t="s">
        <v>581</v>
      </c>
      <c r="J8" t="s">
        <v>782</v>
      </c>
      <c r="K8" t="s">
        <v>405</v>
      </c>
      <c r="L8" s="23">
        <v>45290</v>
      </c>
      <c r="M8" s="23">
        <v>45293</v>
      </c>
      <c r="N8" t="s">
        <v>28</v>
      </c>
      <c r="O8" s="5">
        <v>665.1</v>
      </c>
      <c r="P8" s="5">
        <v>191.55</v>
      </c>
      <c r="Q8" s="5">
        <v>0.17502421373878405</v>
      </c>
      <c r="R8" s="5">
        <v>5.1107070411724944</v>
      </c>
      <c r="S8" s="5">
        <v>0.14527009740319075</v>
      </c>
      <c r="T8" s="5">
        <v>186.29402286142431</v>
      </c>
      <c r="U8" s="5">
        <v>4.3756053434696014</v>
      </c>
      <c r="V8" s="5">
        <v>181.91841751795471</v>
      </c>
      <c r="Y8" s="31">
        <f>((P8/1.18)-(R8+S8+U8))*35%</f>
        <v>53.444624097385848</v>
      </c>
      <c r="Z8" t="s">
        <v>798</v>
      </c>
      <c r="AA8" s="23">
        <v>45362</v>
      </c>
    </row>
    <row r="10" spans="1:31">
      <c r="Y10" s="12">
        <f>SUM(Y5:Y9)</f>
        <v>277.68847443392781</v>
      </c>
    </row>
    <row r="12" spans="1:31">
      <c r="P12" s="5"/>
      <c r="T12" s="5"/>
    </row>
  </sheetData>
  <mergeCells count="2">
    <mergeCell ref="A1:AE1"/>
    <mergeCell ref="X2:Y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opLeftCell="O1" zoomScale="95" zoomScaleNormal="95" workbookViewId="0">
      <pane ySplit="3" topLeftCell="A4" activePane="bottomLeft" state="frozen"/>
      <selection pane="bottomLeft" activeCell="P30" sqref="P30"/>
    </sheetView>
  </sheetViews>
  <sheetFormatPr baseColWidth="10" defaultRowHeight="14.4"/>
  <cols>
    <col min="1" max="1" width="12.109375" customWidth="1"/>
    <col min="2" max="2" width="15.109375" style="4" customWidth="1"/>
    <col min="3" max="3" width="22" customWidth="1"/>
    <col min="4" max="4" width="17.6640625" style="4" customWidth="1"/>
    <col min="5" max="5" width="15.109375" style="5" customWidth="1"/>
    <col min="6" max="6" width="13.6640625" style="4" bestFit="1" customWidth="1"/>
    <col min="7" max="7" width="22" customWidth="1"/>
    <col min="8" max="8" width="23.88671875" customWidth="1"/>
    <col min="9" max="9" width="27.109375" customWidth="1"/>
    <col min="10" max="10" width="20" customWidth="1"/>
    <col min="11" max="11" width="14.88671875" customWidth="1"/>
    <col min="12" max="12" width="15.33203125" style="4" customWidth="1"/>
    <col min="13" max="13" width="14.88671875" style="4" customWidth="1"/>
    <col min="14" max="14" width="9.33203125" style="4" customWidth="1"/>
    <col min="15" max="15" width="11.88671875" customWidth="1"/>
    <col min="16" max="16" width="15.109375" customWidth="1"/>
    <col min="17" max="17" width="7.88671875" customWidth="1"/>
    <col min="18" max="18" width="11.88671875" customWidth="1"/>
    <col min="19" max="19" width="17.33203125" customWidth="1"/>
    <col min="20" max="20" width="11.33203125" customWidth="1"/>
    <col min="21" max="21" width="12" customWidth="1"/>
    <col min="22" max="22" width="12.88671875" customWidth="1"/>
    <col min="23" max="23" width="17.33203125" style="4" bestFit="1" customWidth="1"/>
    <col min="24" max="24" width="9.88671875" bestFit="1" customWidth="1"/>
    <col min="25" max="25" width="14.6640625" customWidth="1"/>
    <col min="26" max="26" width="14" customWidth="1"/>
    <col min="27" max="27" width="11" bestFit="1" customWidth="1"/>
  </cols>
  <sheetData>
    <row r="1" spans="1:31" s="1" customFormat="1" ht="21.6" thickBot="1">
      <c r="A1" s="99" t="s">
        <v>231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</row>
    <row r="2" spans="1:31" ht="15.6" thickTop="1" thickBot="1">
      <c r="X2" s="100" t="s">
        <v>24</v>
      </c>
      <c r="Y2" s="100"/>
      <c r="Z2" s="3"/>
      <c r="AA2" s="3"/>
    </row>
    <row r="3" spans="1:31" ht="30.75" customHeight="1" thickTop="1" thickBot="1">
      <c r="A3" s="64" t="s">
        <v>0</v>
      </c>
      <c r="B3" s="64" t="s">
        <v>1</v>
      </c>
      <c r="C3" s="64" t="s">
        <v>2</v>
      </c>
      <c r="D3" s="64" t="s">
        <v>3</v>
      </c>
      <c r="E3" s="6" t="s">
        <v>25</v>
      </c>
      <c r="F3" s="64" t="s">
        <v>15</v>
      </c>
      <c r="G3" s="64" t="s">
        <v>18</v>
      </c>
      <c r="H3" s="64" t="s">
        <v>19</v>
      </c>
      <c r="I3" s="64" t="s">
        <v>5</v>
      </c>
      <c r="J3" s="64" t="s">
        <v>20</v>
      </c>
      <c r="K3" s="64" t="s">
        <v>21</v>
      </c>
      <c r="L3" s="64" t="s">
        <v>6</v>
      </c>
      <c r="M3" s="64" t="s">
        <v>84</v>
      </c>
      <c r="N3" s="64" t="s">
        <v>7</v>
      </c>
      <c r="O3" s="64" t="s">
        <v>8</v>
      </c>
      <c r="P3" s="64" t="s">
        <v>22</v>
      </c>
      <c r="Q3" s="64"/>
      <c r="R3" s="64" t="s">
        <v>9</v>
      </c>
      <c r="S3" s="64" t="s">
        <v>10</v>
      </c>
      <c r="T3" s="64" t="s">
        <v>16</v>
      </c>
      <c r="U3" s="64" t="s">
        <v>11</v>
      </c>
      <c r="V3" s="64" t="s">
        <v>12</v>
      </c>
      <c r="W3" s="64" t="s">
        <v>17</v>
      </c>
      <c r="X3" s="64" t="s">
        <v>23</v>
      </c>
      <c r="Y3" s="64" t="s">
        <v>13</v>
      </c>
      <c r="Z3" s="64" t="s">
        <v>14</v>
      </c>
      <c r="AA3" s="64" t="s">
        <v>4</v>
      </c>
    </row>
    <row r="4" spans="1:31" ht="15" thickTop="1"/>
    <row r="5" spans="1:31">
      <c r="A5" s="65"/>
      <c r="B5" s="66" t="s">
        <v>1666</v>
      </c>
      <c r="C5" s="70"/>
      <c r="D5" s="68"/>
      <c r="E5" s="69"/>
      <c r="F5" s="68"/>
      <c r="G5" s="70"/>
      <c r="H5" s="70" t="s">
        <v>1663</v>
      </c>
      <c r="I5" s="70" t="s">
        <v>1664</v>
      </c>
      <c r="J5" s="70"/>
      <c r="K5" s="70"/>
      <c r="L5" s="68"/>
      <c r="M5" s="68" t="s">
        <v>1665</v>
      </c>
      <c r="N5" s="68" t="s">
        <v>28</v>
      </c>
      <c r="O5" s="70"/>
      <c r="P5" s="70">
        <v>205.26</v>
      </c>
      <c r="Q5" s="70"/>
      <c r="R5" s="70"/>
      <c r="S5" s="70"/>
      <c r="T5" s="70"/>
      <c r="U5" s="70"/>
      <c r="V5" s="70">
        <v>205.26</v>
      </c>
      <c r="W5" s="68" t="s">
        <v>797</v>
      </c>
      <c r="X5" s="70"/>
      <c r="Y5" s="70">
        <v>139.15</v>
      </c>
      <c r="Z5" s="69" t="s">
        <v>1667</v>
      </c>
      <c r="AA5" s="82">
        <v>45349</v>
      </c>
    </row>
    <row r="7" spans="1:31">
      <c r="A7" s="65"/>
      <c r="B7" s="66" t="s">
        <v>230</v>
      </c>
      <c r="C7" s="67" t="s">
        <v>229</v>
      </c>
      <c r="D7" s="68" t="s">
        <v>31</v>
      </c>
      <c r="E7" s="69"/>
      <c r="F7" s="68"/>
      <c r="G7" s="70">
        <v>16615930</v>
      </c>
      <c r="H7" s="70" t="s">
        <v>159</v>
      </c>
      <c r="I7" s="70" t="s">
        <v>1659</v>
      </c>
      <c r="J7" s="70">
        <v>39025</v>
      </c>
      <c r="K7" s="70"/>
      <c r="L7" s="71" t="s">
        <v>145</v>
      </c>
      <c r="M7" s="71" t="s">
        <v>142</v>
      </c>
      <c r="N7" s="68"/>
      <c r="O7" s="70"/>
      <c r="P7" s="72">
        <v>410.48</v>
      </c>
      <c r="Q7" s="73">
        <v>3.8838772918831047E-2</v>
      </c>
      <c r="R7" s="73">
        <v>2.9296086412674263</v>
      </c>
      <c r="S7" s="73">
        <v>4.2722650210714148</v>
      </c>
      <c r="T7" s="73">
        <v>403.27812633766121</v>
      </c>
      <c r="U7" s="73">
        <v>0.97096932297077621</v>
      </c>
      <c r="V7" s="69">
        <f>+(P7/1.18)-(R7+S7+U7)</f>
        <v>339.69156379435145</v>
      </c>
      <c r="W7" s="68" t="s">
        <v>797</v>
      </c>
      <c r="X7" s="69">
        <f>+V7*0.3</f>
        <v>101.90746913830543</v>
      </c>
      <c r="Y7" s="69">
        <f>+V7*0.7</f>
        <v>237.78409465604599</v>
      </c>
      <c r="Z7" s="69" t="s">
        <v>1660</v>
      </c>
      <c r="AA7" s="74" t="s">
        <v>1661</v>
      </c>
      <c r="AB7" s="19"/>
    </row>
    <row r="10" spans="1:31">
      <c r="A10" s="65"/>
      <c r="B10" s="66" t="s">
        <v>230</v>
      </c>
      <c r="C10" s="70"/>
      <c r="D10" s="68"/>
      <c r="E10" s="69"/>
      <c r="F10" s="68"/>
      <c r="G10" s="70"/>
      <c r="H10" s="70" t="s">
        <v>1423</v>
      </c>
      <c r="I10" s="70" t="s">
        <v>1424</v>
      </c>
      <c r="J10" s="70"/>
      <c r="K10" s="70"/>
      <c r="L10" s="68"/>
      <c r="M10" s="68"/>
      <c r="N10" s="68"/>
      <c r="O10" s="70"/>
      <c r="P10" s="70">
        <v>1048.5</v>
      </c>
      <c r="Q10" s="70"/>
      <c r="R10" s="70"/>
      <c r="S10" s="70">
        <v>72</v>
      </c>
      <c r="T10" s="70">
        <f>+P10-S10</f>
        <v>976.5</v>
      </c>
      <c r="U10" s="70">
        <v>25</v>
      </c>
      <c r="V10" s="69">
        <f>+(P10/1.18)-(R10+S10+U10)</f>
        <v>791.5593220338983</v>
      </c>
      <c r="W10" s="68" t="s">
        <v>797</v>
      </c>
      <c r="X10" s="69">
        <f>+V10*0.3</f>
        <v>237.46779661016947</v>
      </c>
      <c r="Y10" s="69">
        <f>+V10*0.7</f>
        <v>554.09152542372874</v>
      </c>
      <c r="Z10" s="69" t="s">
        <v>1662</v>
      </c>
      <c r="AA10" s="82">
        <v>45418</v>
      </c>
    </row>
  </sheetData>
  <mergeCells count="2">
    <mergeCell ref="A1:AE1"/>
    <mergeCell ref="X2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ONYX - TACS</vt:lpstr>
      <vt:lpstr>Hoja1</vt:lpstr>
      <vt:lpstr>TODAMERICA</vt:lpstr>
      <vt:lpstr>PEPE</vt:lpstr>
      <vt:lpstr>YVONNE</vt:lpstr>
      <vt:lpstr>FRIEDA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Coisffman</dc:creator>
  <cp:lastModifiedBy>Miguel Valverde</cp:lastModifiedBy>
  <cp:lastPrinted>2024-02-26T22:39:30Z</cp:lastPrinted>
  <dcterms:created xsi:type="dcterms:W3CDTF">2023-01-17T01:27:26Z</dcterms:created>
  <dcterms:modified xsi:type="dcterms:W3CDTF">2024-06-13T20:08:30Z</dcterms:modified>
</cp:coreProperties>
</file>