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caballero\Desktop\original\otros\polla\qatar\publicar2\"/>
    </mc:Choice>
  </mc:AlternateContent>
  <bookViews>
    <workbookView xWindow="-60" yWindow="-60" windowWidth="19320" windowHeight="15480" tabRatio="667" activeTab="1"/>
  </bookViews>
  <sheets>
    <sheet name="Participantes" sheetId="1" r:id="rId1"/>
    <sheet name="Posiciones" sheetId="3" r:id="rId2"/>
    <sheet name="Octavos" sheetId="2" r:id="rId3"/>
    <sheet name="Cuartos" sheetId="6" r:id="rId4"/>
    <sheet name="Semis" sheetId="8" r:id="rId5"/>
    <sheet name="TercerCuarto" sheetId="12" r:id="rId6"/>
    <sheet name="Final" sheetId="10" r:id="rId7"/>
    <sheet name="Mcuartos" sheetId="7" r:id="rId8"/>
    <sheet name="Msemis" sheetId="9" r:id="rId9"/>
    <sheet name="MTercero" sheetId="13" r:id="rId10"/>
    <sheet name="MFinal" sheetId="11" r:id="rId11"/>
    <sheet name="Marcadores" sheetId="14" r:id="rId12"/>
  </sheets>
  <externalReferences>
    <externalReference r:id="rId13"/>
  </externalReferences>
  <definedNames>
    <definedName name="_xlnm._FilterDatabase" localSheetId="3" hidden="1">Cuartos!$A$2:$Y$28</definedName>
    <definedName name="_xlnm._FilterDatabase" localSheetId="6" hidden="1">Final!$A$2:$G$28</definedName>
    <definedName name="_xlnm._FilterDatabase" localSheetId="2" hidden="1">Octavos!$A$2:$BD$29</definedName>
    <definedName name="_xlnm._FilterDatabase" localSheetId="1" hidden="1">Posiciones!$A$1:$D$27</definedName>
    <definedName name="_xlnm._FilterDatabase" localSheetId="4" hidden="1">Semis!$A$2:$O$28</definedName>
    <definedName name="_xlnm._FilterDatabase" localSheetId="5" hidden="1">TercerCuarto!$A$2:$I$28</definedName>
  </definedNames>
  <calcPr calcId="152511"/>
  <webPublishObjects count="11">
    <webPublishObject id="6812" divId="PosicionFase2_6812" destinationFile="C:\Users\jecaballero\Desktop\tododesktop\bajado\soft\polla\posiciones.htm" autoRepublish="1"/>
    <webPublishObject id="24899" divId="PosicionFase2_24899" destinationFile="C:\Users\jecaballero\Desktop\tododesktop\bajado\soft\polla\posiciones.mht" autoRepublish="1"/>
    <webPublishObject id="28124" divId="index_28124" destinationFile="C:\Users\jecaballero\Desktop\polla\index.htm" autoRepublish="1"/>
    <webPublishObject id="8712" divId="index_8712" destinationFile="C:\Users\jecaballero\Desktop\polla\index.htm"/>
    <webPublishObject id="2329" divId="index_2329" destinationFile="C:\Users\jecaballero\Desktop\polla\index.htm" title="Euro Fase 2" autoRepublish="1"/>
    <webPublishObject id="27746" divId="index_27746" destinationFile="C:\Users\jecaballero\Desktop\polla\index.htm" autoRepublish="1"/>
    <webPublishObject id="30075" divId="index_30075" destinationFile="C:\Users\jecaballero\Desktop\polla\index.htm"/>
    <webPublishObject id="15529" divId="index_15529" destinationFile="C:\Users\jecaballero\Desktop\polla\index.htm"/>
    <webPublishObject id="31488" divId="index_31488" destinationFile="C:\Users\jecaballero\Desktop\polla\index.htm" autoRepublish="1"/>
    <webPublishObject id="28122" divId="index_28122" destinationFile="C:\Users\jecaballero\Desktop\original\otros\polla\qatar\publicar2\index.htm" autoRepublish="1"/>
    <webPublishObject id="25897" divId="index_25897" destinationFile="C:\Users\jecaballero\Desktop\original\otros\polla\qatar\publicar2\index.htm" autoRepublish="1"/>
  </webPublishObjects>
</workbook>
</file>

<file path=xl/calcChain.xml><?xml version="1.0" encoding="utf-8"?>
<calcChain xmlns="http://schemas.openxmlformats.org/spreadsheetml/2006/main">
  <c r="H6" i="3" l="1"/>
  <c r="F6" i="3"/>
  <c r="F10" i="3" l="1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5" i="2"/>
  <c r="R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" i="2"/>
  <c r="A5" i="14" l="1"/>
  <c r="B5" i="14"/>
  <c r="A6" i="14"/>
  <c r="B6" i="14"/>
  <c r="A7" i="14"/>
  <c r="B7" i="14"/>
  <c r="A8" i="14"/>
  <c r="B8" i="14"/>
  <c r="A9" i="14"/>
  <c r="B9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" i="14"/>
  <c r="B4" i="14"/>
  <c r="AO36" i="2"/>
  <c r="AO37" i="2"/>
  <c r="AO38" i="2"/>
  <c r="AO39" i="2"/>
  <c r="AO40" i="2"/>
  <c r="A40" i="2"/>
  <c r="A38" i="2"/>
  <c r="A39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C6" i="3"/>
  <c r="C7" i="3"/>
  <c r="C28" i="3"/>
  <c r="C8" i="3"/>
  <c r="C2" i="3"/>
  <c r="C29" i="3"/>
  <c r="C9" i="3"/>
  <c r="C10" i="3"/>
  <c r="C3" i="3"/>
  <c r="C30" i="3"/>
  <c r="C11" i="3"/>
  <c r="C31" i="3"/>
  <c r="C4" i="3"/>
  <c r="C32" i="3"/>
  <c r="C12" i="3"/>
  <c r="C33" i="3"/>
  <c r="C34" i="3"/>
  <c r="C35" i="3"/>
  <c r="C13" i="3"/>
  <c r="C14" i="3"/>
  <c r="C36" i="3"/>
  <c r="C15" i="3"/>
  <c r="C16" i="3"/>
  <c r="C37" i="3"/>
  <c r="C17" i="3"/>
  <c r="C18" i="3"/>
  <c r="C19" i="3"/>
  <c r="C20" i="3"/>
  <c r="C21" i="3"/>
  <c r="C22" i="3"/>
  <c r="C23" i="3"/>
  <c r="C24" i="3"/>
  <c r="C25" i="3"/>
  <c r="C38" i="3"/>
  <c r="C26" i="3"/>
  <c r="C27" i="3"/>
  <c r="A27" i="3"/>
  <c r="A6" i="3"/>
  <c r="A7" i="3"/>
  <c r="A28" i="3"/>
  <c r="A8" i="3"/>
  <c r="A2" i="3"/>
  <c r="A29" i="3"/>
  <c r="A9" i="3"/>
  <c r="A10" i="3"/>
  <c r="A3" i="3"/>
  <c r="A30" i="3"/>
  <c r="A11" i="3"/>
  <c r="A31" i="3"/>
  <c r="A4" i="3"/>
  <c r="A32" i="3"/>
  <c r="A12" i="3"/>
  <c r="A33" i="3"/>
  <c r="A34" i="3"/>
  <c r="A35" i="3"/>
  <c r="A13" i="3"/>
  <c r="A14" i="3"/>
  <c r="A36" i="3"/>
  <c r="A15" i="3"/>
  <c r="A16" i="3"/>
  <c r="A37" i="3"/>
  <c r="A17" i="3"/>
  <c r="A18" i="3"/>
  <c r="A19" i="3"/>
  <c r="A20" i="3"/>
  <c r="A21" i="3"/>
  <c r="A22" i="3"/>
  <c r="A23" i="3"/>
  <c r="A24" i="3"/>
  <c r="A25" i="3"/>
  <c r="A38" i="3"/>
  <c r="A26" i="3"/>
  <c r="A5" i="3"/>
  <c r="A4" i="2"/>
  <c r="C5" i="3"/>
  <c r="A28" i="13" l="1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BC3" i="2"/>
  <c r="AV3" i="2"/>
  <c r="AO3" i="2"/>
  <c r="AH3" i="2"/>
  <c r="AA3" i="2"/>
  <c r="T3" i="2"/>
  <c r="M3" i="2"/>
  <c r="AP37" i="2" l="1"/>
  <c r="AP38" i="2"/>
  <c r="AP40" i="2"/>
  <c r="AP36" i="2"/>
  <c r="BD32" i="2"/>
  <c r="BD38" i="2"/>
  <c r="BD36" i="2"/>
  <c r="BD39" i="2"/>
  <c r="BD37" i="2"/>
  <c r="AP39" i="2"/>
  <c r="A4" i="11" l="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3" i="1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3" i="9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3" i="7"/>
  <c r="BD11" i="2" l="1"/>
  <c r="AC10" i="7"/>
  <c r="BD22" i="2"/>
  <c r="AC21" i="7"/>
  <c r="AW15" i="2"/>
  <c r="AB14" i="7"/>
  <c r="U14" i="7" s="1"/>
  <c r="AW22" i="2"/>
  <c r="AB21" i="7"/>
  <c r="U21" i="7" s="1"/>
  <c r="X21" i="6"/>
  <c r="Z21" i="6"/>
  <c r="W21" i="6"/>
  <c r="Y21" i="6"/>
  <c r="AW6" i="2"/>
  <c r="AB5" i="7"/>
  <c r="U5" i="7" s="1"/>
  <c r="AW12" i="2"/>
  <c r="AB11" i="7"/>
  <c r="U11" i="7" s="1"/>
  <c r="AW25" i="2"/>
  <c r="AB24" i="7"/>
  <c r="U24" i="7" s="1"/>
  <c r="V9" i="7"/>
  <c r="V24" i="7"/>
  <c r="Z21" i="7"/>
  <c r="AI10" i="2"/>
  <c r="AI25" i="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F2" i="12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3" i="10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3" i="8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3" i="6"/>
  <c r="B40" i="3" l="1"/>
  <c r="B1" i="8" l="1"/>
  <c r="N3" i="14" l="1"/>
  <c r="Y1" i="2"/>
  <c r="Y2" i="2" s="1"/>
  <c r="K3" i="14"/>
  <c r="P1" i="2"/>
  <c r="T4" i="2" l="1"/>
  <c r="U4" i="2" s="1"/>
  <c r="P2" i="2"/>
  <c r="AA16" i="2"/>
  <c r="AA8" i="2"/>
  <c r="AA3" i="7"/>
  <c r="T3" i="7" s="1"/>
  <c r="AB37" i="2"/>
  <c r="AA36" i="2"/>
  <c r="AB36" i="2" s="1"/>
  <c r="AB38" i="2"/>
  <c r="AA29" i="2"/>
  <c r="J3" i="14"/>
  <c r="AM1" i="2"/>
  <c r="AM2" i="2" s="1"/>
  <c r="F3" i="14"/>
  <c r="K1" i="2"/>
  <c r="K2" i="2" s="1"/>
  <c r="M14" i="2" s="1"/>
  <c r="C3" i="14"/>
  <c r="B1" i="2"/>
  <c r="B2" i="2" s="1"/>
  <c r="AY1" i="2"/>
  <c r="AY2" i="2" s="1"/>
  <c r="Q3" i="14"/>
  <c r="F39" i="2" l="1"/>
  <c r="G39" i="2" s="1"/>
  <c r="F32" i="2"/>
  <c r="F31" i="2"/>
  <c r="F36" i="2"/>
  <c r="G36" i="2" s="1"/>
  <c r="F40" i="2"/>
  <c r="G40" i="2" s="1"/>
  <c r="F30" i="2"/>
  <c r="G30" i="2" s="1"/>
  <c r="F35" i="2"/>
  <c r="G35" i="2" s="1"/>
  <c r="F37" i="2"/>
  <c r="G37" i="2" s="1"/>
  <c r="F33" i="2"/>
  <c r="G33" i="2" s="1"/>
  <c r="F34" i="2"/>
  <c r="F3" i="2"/>
  <c r="F19" i="2"/>
  <c r="F13" i="2"/>
  <c r="F26" i="2"/>
  <c r="F11" i="2"/>
  <c r="F29" i="2"/>
  <c r="F12" i="2"/>
  <c r="F4" i="2"/>
  <c r="F24" i="2"/>
  <c r="F8" i="2"/>
  <c r="F9" i="2"/>
  <c r="F23" i="2"/>
  <c r="F6" i="2"/>
  <c r="F17" i="2"/>
  <c r="F27" i="2"/>
  <c r="AB16" i="2"/>
  <c r="Y15" i="7"/>
  <c r="BC30" i="2"/>
  <c r="BD30" i="2" s="1"/>
  <c r="BC35" i="2"/>
  <c r="BD35" i="2" s="1"/>
  <c r="BC31" i="2"/>
  <c r="BD31" i="2" s="1"/>
  <c r="BC33" i="2"/>
  <c r="BD33" i="2" s="1"/>
  <c r="BC34" i="2"/>
  <c r="BD34" i="2" s="1"/>
  <c r="BC40" i="2"/>
  <c r="BD40" i="2" s="1"/>
  <c r="BC13" i="2"/>
  <c r="BC21" i="2"/>
  <c r="BC26" i="2"/>
  <c r="BC8" i="2"/>
  <c r="BC19" i="2"/>
  <c r="BC4" i="2"/>
  <c r="BC23" i="2"/>
  <c r="BC15" i="2"/>
  <c r="BC24" i="2"/>
  <c r="BC7" i="2"/>
  <c r="BC6" i="2"/>
  <c r="BC25" i="2"/>
  <c r="BC27" i="2"/>
  <c r="BC28" i="2"/>
  <c r="BC10" i="2"/>
  <c r="AB8" i="2"/>
  <c r="Y7" i="7"/>
  <c r="AO9" i="2"/>
  <c r="AO4" i="2"/>
  <c r="T32" i="2"/>
  <c r="U32" i="2" s="1"/>
  <c r="T39" i="2"/>
  <c r="U39" i="2" s="1"/>
  <c r="T34" i="2"/>
  <c r="U34" i="2" s="1"/>
  <c r="T31" i="2"/>
  <c r="U31" i="2" s="1"/>
  <c r="T36" i="2"/>
  <c r="U36" i="2" s="1"/>
  <c r="T38" i="2"/>
  <c r="U38" i="2" s="1"/>
  <c r="T33" i="2"/>
  <c r="U33" i="2" s="1"/>
  <c r="T35" i="2"/>
  <c r="U35" i="2" s="1"/>
  <c r="T40" i="2"/>
  <c r="U40" i="2" s="1"/>
  <c r="T30" i="2"/>
  <c r="U30" i="2" s="1"/>
  <c r="T37" i="2"/>
  <c r="U37" i="2" s="1"/>
  <c r="T12" i="2"/>
  <c r="T20" i="2"/>
  <c r="T28" i="2"/>
  <c r="T16" i="2"/>
  <c r="T25" i="2"/>
  <c r="T18" i="2"/>
  <c r="T11" i="2"/>
  <c r="T27" i="2"/>
  <c r="T5" i="2"/>
  <c r="T13" i="2"/>
  <c r="T21" i="2"/>
  <c r="T29" i="2"/>
  <c r="T6" i="2"/>
  <c r="T22" i="2"/>
  <c r="T24" i="2"/>
  <c r="T17" i="2"/>
  <c r="T26" i="2"/>
  <c r="T7" i="2"/>
  <c r="T15" i="2"/>
  <c r="T23" i="2"/>
  <c r="T8" i="2"/>
  <c r="T9" i="2"/>
  <c r="T10" i="2"/>
  <c r="X13" i="7"/>
  <c r="N14" i="2"/>
  <c r="BC5" i="2"/>
  <c r="AB29" i="2"/>
  <c r="Y28" i="7"/>
  <c r="S28" i="7" s="1"/>
  <c r="BD4" i="2" l="1"/>
  <c r="AC3" i="7"/>
  <c r="Z28" i="7"/>
  <c r="G29" i="2"/>
  <c r="P21" i="6"/>
  <c r="S21" i="6"/>
  <c r="R21" i="6"/>
  <c r="U22" i="2"/>
  <c r="AA21" i="7"/>
  <c r="T21" i="7" s="1"/>
  <c r="Q21" i="6"/>
  <c r="Z10" i="7"/>
  <c r="G11" i="2"/>
  <c r="S7" i="6"/>
  <c r="R7" i="6"/>
  <c r="AA7" i="7"/>
  <c r="T7" i="7" s="1"/>
  <c r="P7" i="6"/>
  <c r="Q7" i="6"/>
  <c r="U8" i="2"/>
  <c r="U25" i="2"/>
  <c r="AA24" i="7"/>
  <c r="T24" i="7" s="1"/>
  <c r="U23" i="2"/>
  <c r="R22" i="6"/>
  <c r="Q22" i="6"/>
  <c r="P22" i="6"/>
  <c r="AA22" i="7"/>
  <c r="T22" i="7" s="1"/>
  <c r="Q28" i="6"/>
  <c r="AA28" i="7"/>
  <c r="T28" i="7" s="1"/>
  <c r="R28" i="6"/>
  <c r="S28" i="6"/>
  <c r="P28" i="6"/>
  <c r="U29" i="2"/>
  <c r="U16" i="2"/>
  <c r="AA15" i="7"/>
  <c r="T15" i="7" s="1"/>
  <c r="W3" i="7"/>
  <c r="R3" i="7" s="1"/>
  <c r="AP4" i="2"/>
  <c r="Y5" i="6"/>
  <c r="Z5" i="6"/>
  <c r="BD6" i="2"/>
  <c r="W5" i="6"/>
  <c r="AC5" i="7"/>
  <c r="X5" i="6"/>
  <c r="AC25" i="7"/>
  <c r="BD26" i="2"/>
  <c r="Z8" i="7"/>
  <c r="G9" i="2"/>
  <c r="G13" i="2"/>
  <c r="Z12" i="7"/>
  <c r="BD28" i="2"/>
  <c r="AC27" i="7"/>
  <c r="Z16" i="7"/>
  <c r="G17" i="2"/>
  <c r="Q8" i="6"/>
  <c r="S8" i="6"/>
  <c r="P8" i="6"/>
  <c r="U9" i="2"/>
  <c r="R8" i="6"/>
  <c r="AA8" i="7"/>
  <c r="T8" i="7" s="1"/>
  <c r="U18" i="2"/>
  <c r="AA17" i="7"/>
  <c r="T17" i="7" s="1"/>
  <c r="U6" i="2"/>
  <c r="Q5" i="6"/>
  <c r="P5" i="6"/>
  <c r="AA5" i="7"/>
  <c r="T5" i="7" s="1"/>
  <c r="R5" i="6"/>
  <c r="AA20" i="7"/>
  <c r="T20" i="7" s="1"/>
  <c r="U21" i="2"/>
  <c r="G8" i="2"/>
  <c r="Z7" i="7"/>
  <c r="U7" i="2"/>
  <c r="AA6" i="7"/>
  <c r="P12" i="6"/>
  <c r="R12" i="6"/>
  <c r="U13" i="2"/>
  <c r="AA12" i="7"/>
  <c r="T12" i="7" s="1"/>
  <c r="AA19" i="7"/>
  <c r="U20" i="2"/>
  <c r="AC23" i="7"/>
  <c r="U23" i="7" s="1"/>
  <c r="BD24" i="2"/>
  <c r="AC12" i="7"/>
  <c r="BD13" i="2"/>
  <c r="G24" i="2"/>
  <c r="Z23" i="7"/>
  <c r="P1" i="6"/>
  <c r="T2" i="6" s="1"/>
  <c r="K1" i="8" s="1"/>
  <c r="G22" i="2"/>
  <c r="S3" i="6"/>
  <c r="P3" i="6"/>
  <c r="Q3" i="6"/>
  <c r="R3" i="6"/>
  <c r="G31" i="2"/>
  <c r="AA9" i="7"/>
  <c r="T9" i="7" s="1"/>
  <c r="U10" i="2"/>
  <c r="U11" i="2"/>
  <c r="P10" i="6"/>
  <c r="S10" i="6"/>
  <c r="AA10" i="7"/>
  <c r="T10" i="7" s="1"/>
  <c r="R10" i="6"/>
  <c r="Q10" i="6"/>
  <c r="BD27" i="2"/>
  <c r="AC26" i="7"/>
  <c r="BD19" i="2"/>
  <c r="AC18" i="7"/>
  <c r="S5" i="6"/>
  <c r="G6" i="2"/>
  <c r="Z5" i="7"/>
  <c r="AC7" i="7"/>
  <c r="BD8" i="2"/>
  <c r="Z25" i="7"/>
  <c r="G26" i="2"/>
  <c r="U15" i="2"/>
  <c r="AA14" i="7"/>
  <c r="T14" i="7" s="1"/>
  <c r="U28" i="2"/>
  <c r="AA27" i="7"/>
  <c r="T27" i="7" s="1"/>
  <c r="W8" i="7"/>
  <c r="AP9" i="2"/>
  <c r="AC6" i="7"/>
  <c r="BD7" i="2"/>
  <c r="BD21" i="2"/>
  <c r="AC20" i="7"/>
  <c r="G19" i="2"/>
  <c r="Z18" i="7"/>
  <c r="Q25" i="6"/>
  <c r="P25" i="6"/>
  <c r="AA25" i="7"/>
  <c r="T25" i="7" s="1"/>
  <c r="R25" i="6"/>
  <c r="S25" i="6"/>
  <c r="U26" i="2"/>
  <c r="U5" i="2"/>
  <c r="AA4" i="7"/>
  <c r="T4" i="7" s="1"/>
  <c r="S11" i="6"/>
  <c r="AA11" i="7"/>
  <c r="T11" i="7" s="1"/>
  <c r="U12" i="2"/>
  <c r="Q11" i="6"/>
  <c r="R11" i="6"/>
  <c r="P11" i="6"/>
  <c r="AC14" i="7"/>
  <c r="X14" i="6"/>
  <c r="BD15" i="2"/>
  <c r="W14" i="6"/>
  <c r="Z14" i="6"/>
  <c r="Y14" i="6"/>
  <c r="Z3" i="7"/>
  <c r="G4" i="2"/>
  <c r="G34" i="2"/>
  <c r="G32" i="2"/>
  <c r="S23" i="6"/>
  <c r="R23" i="6"/>
  <c r="Q23" i="6"/>
  <c r="AA23" i="7"/>
  <c r="T23" i="7" s="1"/>
  <c r="P23" i="6"/>
  <c r="U24" i="2"/>
  <c r="X24" i="6"/>
  <c r="BD25" i="2"/>
  <c r="AC24" i="7"/>
  <c r="W24" i="6"/>
  <c r="Z24" i="6"/>
  <c r="Y24" i="6"/>
  <c r="S22" i="6"/>
  <c r="G23" i="2"/>
  <c r="Z22" i="7"/>
  <c r="AA16" i="7"/>
  <c r="T16" i="7" s="1"/>
  <c r="R16" i="6"/>
  <c r="S16" i="6"/>
  <c r="Q16" i="6"/>
  <c r="P16" i="6"/>
  <c r="U17" i="2"/>
  <c r="U27" i="2"/>
  <c r="AA26" i="7"/>
  <c r="T26" i="7" s="1"/>
  <c r="Q26" i="6"/>
  <c r="P26" i="6"/>
  <c r="S26" i="6"/>
  <c r="R26" i="6"/>
  <c r="BD10" i="2"/>
  <c r="AC9" i="7"/>
  <c r="AC22" i="7"/>
  <c r="BD23" i="2"/>
  <c r="G27" i="2"/>
  <c r="Z26" i="7"/>
  <c r="Z11" i="7"/>
  <c r="G12" i="2"/>
  <c r="P3" i="14"/>
  <c r="AT1" i="2"/>
  <c r="AT2" i="2" s="1"/>
  <c r="L3" i="14"/>
  <c r="R1" i="2"/>
  <c r="BA1" i="2"/>
  <c r="BA2" i="2" s="1"/>
  <c r="R3" i="14"/>
  <c r="E3" i="14"/>
  <c r="I1" i="2"/>
  <c r="I2" i="2" s="1"/>
  <c r="G3" i="14"/>
  <c r="AD1" i="2"/>
  <c r="AD2" i="2" s="1"/>
  <c r="BD5" i="2"/>
  <c r="AC4" i="7"/>
  <c r="M3" i="14"/>
  <c r="W1" i="2"/>
  <c r="W2" i="2" s="1"/>
  <c r="O3" i="14"/>
  <c r="AR1" i="2"/>
  <c r="AR2" i="2" s="1"/>
  <c r="H3" i="14"/>
  <c r="AF1" i="2"/>
  <c r="AF2" i="2" s="1"/>
  <c r="D3" i="14"/>
  <c r="D1" i="2"/>
  <c r="D2" i="2" s="1"/>
  <c r="I3" i="14"/>
  <c r="AK1" i="2"/>
  <c r="AK2" i="2" s="1"/>
  <c r="F38" i="2" l="1"/>
  <c r="G38" i="2" s="1"/>
  <c r="F10" i="2"/>
  <c r="F28" i="2"/>
  <c r="F21" i="2"/>
  <c r="F14" i="2"/>
  <c r="F25" i="2"/>
  <c r="F18" i="2"/>
  <c r="F20" i="2"/>
  <c r="F16" i="2"/>
  <c r="F7" i="2"/>
  <c r="AV26" i="2"/>
  <c r="AV7" i="2"/>
  <c r="AV19" i="2"/>
  <c r="AV20" i="2"/>
  <c r="AV27" i="2"/>
  <c r="AV28" i="2"/>
  <c r="AV10" i="2"/>
  <c r="AV21" i="2"/>
  <c r="AV13" i="2"/>
  <c r="AV16" i="2"/>
  <c r="B1" i="6"/>
  <c r="AH7" i="2"/>
  <c r="AH20" i="2"/>
  <c r="AH9" i="2"/>
  <c r="AH14" i="2"/>
  <c r="AH18" i="2"/>
  <c r="AH8" i="2"/>
  <c r="AH22" i="2"/>
  <c r="AH26" i="2"/>
  <c r="AH6" i="2"/>
  <c r="AH4" i="2"/>
  <c r="W1" i="6"/>
  <c r="AA5" i="6" s="1"/>
  <c r="AV5" i="2"/>
  <c r="AV18" i="2"/>
  <c r="AV9" i="2"/>
  <c r="AV14" i="2"/>
  <c r="AV11" i="2"/>
  <c r="K1" i="6"/>
  <c r="AA5" i="2"/>
  <c r="AA15" i="2"/>
  <c r="AA28" i="2"/>
  <c r="AA17" i="2"/>
  <c r="AA9" i="2"/>
  <c r="AA21" i="2"/>
  <c r="AA13" i="2"/>
  <c r="AA6" i="2"/>
  <c r="AA7" i="2"/>
  <c r="AA20" i="2"/>
  <c r="AA12" i="2"/>
  <c r="AA22" i="2"/>
  <c r="AA27" i="2"/>
  <c r="AA18" i="2"/>
  <c r="AA11" i="2"/>
  <c r="AA33" i="2"/>
  <c r="AB33" i="2" s="1"/>
  <c r="AA19" i="2"/>
  <c r="AA34" i="2"/>
  <c r="AB34" i="2" s="1"/>
  <c r="AA35" i="2"/>
  <c r="AB35" i="2" s="1"/>
  <c r="AA39" i="2"/>
  <c r="AB39" i="2" s="1"/>
  <c r="AA40" i="2"/>
  <c r="AB40" i="2" s="1"/>
  <c r="AA31" i="2"/>
  <c r="AB31" i="2" s="1"/>
  <c r="AA30" i="2"/>
  <c r="AB30" i="2" s="1"/>
  <c r="AA24" i="2"/>
  <c r="AA32" i="2"/>
  <c r="AB32" i="2" s="1"/>
  <c r="AA10" i="2"/>
  <c r="AH28" i="2"/>
  <c r="AH21" i="2"/>
  <c r="AH27" i="2"/>
  <c r="AH12" i="2"/>
  <c r="AH24" i="2"/>
  <c r="AH13" i="2"/>
  <c r="AH17" i="2"/>
  <c r="AO30" i="2"/>
  <c r="AP30" i="2" s="1"/>
  <c r="AO32" i="2"/>
  <c r="AP32" i="2" s="1"/>
  <c r="AO35" i="2"/>
  <c r="AP35" i="2" s="1"/>
  <c r="AO34" i="2"/>
  <c r="AP34" i="2" s="1"/>
  <c r="AO31" i="2"/>
  <c r="AP31" i="2" s="1"/>
  <c r="AO33" i="2"/>
  <c r="AP33" i="2" s="1"/>
  <c r="AO7" i="2"/>
  <c r="AO15" i="2"/>
  <c r="AO23" i="2"/>
  <c r="AO26" i="2"/>
  <c r="AO11" i="2"/>
  <c r="AO27" i="2"/>
  <c r="AO20" i="2"/>
  <c r="AO13" i="2"/>
  <c r="AO6" i="2"/>
  <c r="AO8" i="2"/>
  <c r="AO16" i="2"/>
  <c r="AO24" i="2"/>
  <c r="AO17" i="2"/>
  <c r="AO25" i="2"/>
  <c r="AO10" i="2"/>
  <c r="AO19" i="2"/>
  <c r="AO12" i="2"/>
  <c r="AO5" i="2"/>
  <c r="AO29" i="2"/>
  <c r="AO22" i="2"/>
  <c r="AO18" i="2"/>
  <c r="AO28" i="2"/>
  <c r="AO21" i="2"/>
  <c r="AO14" i="2"/>
  <c r="D1" i="6"/>
  <c r="BC17" i="2"/>
  <c r="BC14" i="2"/>
  <c r="BC18" i="2"/>
  <c r="BC9" i="2"/>
  <c r="BC20" i="2"/>
  <c r="BC16" i="2"/>
  <c r="BC29" i="2"/>
  <c r="Y1" i="6"/>
  <c r="BC12" i="2"/>
  <c r="AA24" i="6"/>
  <c r="O24" i="9" s="1"/>
  <c r="K24" i="9" s="1"/>
  <c r="M34" i="2"/>
  <c r="N34" i="2" s="1"/>
  <c r="M30" i="2"/>
  <c r="N30" i="2" s="1"/>
  <c r="M35" i="2"/>
  <c r="N35" i="2" s="1"/>
  <c r="M37" i="2"/>
  <c r="N37" i="2" s="1"/>
  <c r="M36" i="2"/>
  <c r="N36" i="2" s="1"/>
  <c r="M40" i="2"/>
  <c r="N40" i="2" s="1"/>
  <c r="M33" i="2"/>
  <c r="N33" i="2" s="1"/>
  <c r="M32" i="2"/>
  <c r="N32" i="2" s="1"/>
  <c r="M31" i="2"/>
  <c r="N31" i="2" s="1"/>
  <c r="M38" i="2"/>
  <c r="N38" i="2" s="1"/>
  <c r="M39" i="2"/>
  <c r="N39" i="2" s="1"/>
  <c r="M11" i="2"/>
  <c r="M19" i="2"/>
  <c r="M27" i="2"/>
  <c r="M13" i="2"/>
  <c r="M21" i="2"/>
  <c r="M15" i="2"/>
  <c r="M16" i="2"/>
  <c r="M9" i="2"/>
  <c r="M18" i="2"/>
  <c r="M12" i="2"/>
  <c r="M20" i="2"/>
  <c r="M28" i="2"/>
  <c r="M5" i="2"/>
  <c r="M29" i="2"/>
  <c r="M23" i="2"/>
  <c r="M24" i="2"/>
  <c r="M17" i="2"/>
  <c r="M10" i="2"/>
  <c r="M6" i="2"/>
  <c r="M22" i="2"/>
  <c r="M4" i="2"/>
  <c r="M7" i="2"/>
  <c r="M8" i="2"/>
  <c r="M25" i="2"/>
  <c r="M26" i="2"/>
  <c r="I1" i="6"/>
  <c r="M2" i="6" s="1"/>
  <c r="D1" i="8" s="1"/>
  <c r="F2" i="8" s="1"/>
  <c r="R2" i="2"/>
  <c r="T19" i="2"/>
  <c r="AH30" i="2"/>
  <c r="AI30" i="2" s="1"/>
  <c r="AI37" i="2"/>
  <c r="AH38" i="2"/>
  <c r="AI38" i="2" s="1"/>
  <c r="D38" i="3" s="1"/>
  <c r="AH40" i="2"/>
  <c r="AI40" i="2" s="1"/>
  <c r="AH36" i="2"/>
  <c r="AI36" i="2" s="1"/>
  <c r="AH33" i="2"/>
  <c r="AI33" i="2" s="1"/>
  <c r="AH35" i="2"/>
  <c r="AI35" i="2" s="1"/>
  <c r="AH39" i="2"/>
  <c r="AI39" i="2" s="1"/>
  <c r="AH31" i="2"/>
  <c r="AI31" i="2" s="1"/>
  <c r="AI32" i="2"/>
  <c r="AH34" i="2"/>
  <c r="AI34" i="2" s="1"/>
  <c r="AH23" i="2"/>
  <c r="AH11" i="2"/>
  <c r="AH5" i="2"/>
  <c r="AH29" i="2"/>
  <c r="F5" i="2"/>
  <c r="F15" i="2"/>
  <c r="AV40" i="2"/>
  <c r="AW40" i="2" s="1"/>
  <c r="AV30" i="2"/>
  <c r="AW30" i="2" s="1"/>
  <c r="AV31" i="2"/>
  <c r="AW31" i="2" s="1"/>
  <c r="AV32" i="2"/>
  <c r="AW32" i="2" s="1"/>
  <c r="AW33" i="2"/>
  <c r="AV34" i="2"/>
  <c r="AW34" i="2" s="1"/>
  <c r="AV35" i="2"/>
  <c r="AW35" i="2" s="1"/>
  <c r="AW36" i="2"/>
  <c r="AV37" i="2"/>
  <c r="AW37" i="2" s="1"/>
  <c r="AW38" i="2"/>
  <c r="AW39" i="2"/>
  <c r="AV17" i="2"/>
  <c r="AV29" i="2"/>
  <c r="AV23" i="2"/>
  <c r="AH15" i="2"/>
  <c r="AH19" i="2"/>
  <c r="AH16" i="2"/>
  <c r="AA25" i="2"/>
  <c r="AA14" i="2"/>
  <c r="AA4" i="2"/>
  <c r="AA23" i="2"/>
  <c r="AA26" i="2"/>
  <c r="AV4" i="2"/>
  <c r="AV8" i="2"/>
  <c r="AV24" i="2"/>
  <c r="O5" i="9" l="1"/>
  <c r="X3" i="7"/>
  <c r="S3" i="7" s="1"/>
  <c r="N4" i="2"/>
  <c r="AB13" i="7"/>
  <c r="U13" i="7" s="1"/>
  <c r="AW14" i="2"/>
  <c r="Z13" i="6"/>
  <c r="W13" i="6"/>
  <c r="X13" i="6"/>
  <c r="Y13" i="6"/>
  <c r="V8" i="7"/>
  <c r="R8" i="7" s="1"/>
  <c r="D8" i="6"/>
  <c r="B8" i="6"/>
  <c r="F8" i="6" s="1"/>
  <c r="E8" i="6"/>
  <c r="AI9" i="2"/>
  <c r="C8" i="6"/>
  <c r="Q18" i="6"/>
  <c r="S18" i="6"/>
  <c r="U19" i="2"/>
  <c r="P18" i="6"/>
  <c r="R18" i="6"/>
  <c r="AA18" i="7"/>
  <c r="T18" i="7" s="1"/>
  <c r="X21" i="7"/>
  <c r="S21" i="7" s="1"/>
  <c r="K21" i="6"/>
  <c r="I21" i="6"/>
  <c r="N22" i="2"/>
  <c r="J27" i="6"/>
  <c r="N28" i="2"/>
  <c r="X27" i="7"/>
  <c r="K27" i="6"/>
  <c r="L27" i="6"/>
  <c r="I27" i="6"/>
  <c r="M27" i="6" s="1"/>
  <c r="M27" i="9" s="1"/>
  <c r="J27" i="9" s="1"/>
  <c r="X12" i="7"/>
  <c r="J12" i="6"/>
  <c r="K12" i="6"/>
  <c r="L12" i="6"/>
  <c r="N13" i="2"/>
  <c r="I12" i="6"/>
  <c r="AC19" i="7"/>
  <c r="U19" i="7" s="1"/>
  <c r="BD20" i="2"/>
  <c r="W27" i="7"/>
  <c r="R27" i="7" s="1"/>
  <c r="AP28" i="2"/>
  <c r="W24" i="7"/>
  <c r="R24" i="7" s="1"/>
  <c r="AP25" i="2"/>
  <c r="C24" i="6"/>
  <c r="B24" i="6"/>
  <c r="D24" i="6"/>
  <c r="E24" i="6"/>
  <c r="W26" i="7"/>
  <c r="R26" i="7" s="1"/>
  <c r="AP27" i="2"/>
  <c r="AB10" i="2"/>
  <c r="Y9" i="7"/>
  <c r="S9" i="7" s="1"/>
  <c r="AB20" i="2"/>
  <c r="Y19" i="7"/>
  <c r="S19" i="7" s="1"/>
  <c r="Y14" i="7"/>
  <c r="S14" i="7" s="1"/>
  <c r="AB15" i="2"/>
  <c r="AB8" i="7"/>
  <c r="U8" i="7" s="1"/>
  <c r="AW9" i="2"/>
  <c r="W8" i="6"/>
  <c r="Z8" i="6"/>
  <c r="X8" i="6"/>
  <c r="Y8" i="6"/>
  <c r="D3" i="6"/>
  <c r="V3" i="7"/>
  <c r="C3" i="6"/>
  <c r="E3" i="6"/>
  <c r="B3" i="6"/>
  <c r="AI4" i="2"/>
  <c r="D19" i="6"/>
  <c r="AI20" i="2"/>
  <c r="E19" i="6"/>
  <c r="C19" i="6"/>
  <c r="V19" i="7"/>
  <c r="B19" i="6"/>
  <c r="Y19" i="6"/>
  <c r="AB19" i="7"/>
  <c r="W19" i="6"/>
  <c r="AW20" i="2"/>
  <c r="Z24" i="7"/>
  <c r="G25" i="2"/>
  <c r="Q24" i="6"/>
  <c r="S24" i="6"/>
  <c r="R24" i="6"/>
  <c r="P24" i="6"/>
  <c r="T14" i="2"/>
  <c r="R1" i="6"/>
  <c r="I5" i="6"/>
  <c r="N6" i="2"/>
  <c r="L5" i="6"/>
  <c r="X5" i="7"/>
  <c r="S5" i="7" s="1"/>
  <c r="K5" i="6"/>
  <c r="J5" i="6"/>
  <c r="K19" i="6"/>
  <c r="I19" i="6"/>
  <c r="N20" i="2"/>
  <c r="X19" i="7"/>
  <c r="J26" i="6"/>
  <c r="I26" i="6"/>
  <c r="N27" i="2"/>
  <c r="K26" i="6"/>
  <c r="L26" i="6"/>
  <c r="X26" i="7"/>
  <c r="S26" i="7" s="1"/>
  <c r="AA14" i="6"/>
  <c r="AC8" i="7"/>
  <c r="BD9" i="2"/>
  <c r="W17" i="7"/>
  <c r="AP18" i="2"/>
  <c r="W16" i="7"/>
  <c r="AP17" i="2"/>
  <c r="W10" i="7"/>
  <c r="R10" i="7" s="1"/>
  <c r="AP11" i="2"/>
  <c r="B16" i="6"/>
  <c r="F16" i="6" s="1"/>
  <c r="V16" i="7"/>
  <c r="R16" i="7" s="1"/>
  <c r="E16" i="6"/>
  <c r="AI17" i="2"/>
  <c r="D16" i="6"/>
  <c r="C16" i="6"/>
  <c r="Y18" i="7"/>
  <c r="AB19" i="2"/>
  <c r="AB7" i="2"/>
  <c r="Y6" i="7"/>
  <c r="S6" i="7" s="1"/>
  <c r="Y4" i="7"/>
  <c r="AB5" i="2"/>
  <c r="W17" i="6"/>
  <c r="Y17" i="6"/>
  <c r="X17" i="6"/>
  <c r="AW18" i="2"/>
  <c r="AB17" i="7"/>
  <c r="U17" i="7" s="1"/>
  <c r="Z17" i="6"/>
  <c r="V5" i="7"/>
  <c r="B5" i="6"/>
  <c r="C5" i="6"/>
  <c r="AI6" i="2"/>
  <c r="D5" i="6"/>
  <c r="E5" i="6"/>
  <c r="E6" i="6"/>
  <c r="AI7" i="2"/>
  <c r="C6" i="6"/>
  <c r="V6" i="7"/>
  <c r="R6" i="7" s="1"/>
  <c r="B6" i="6"/>
  <c r="D6" i="6"/>
  <c r="AW19" i="2"/>
  <c r="AB18" i="7"/>
  <c r="U18" i="7" s="1"/>
  <c r="W18" i="6"/>
  <c r="Z18" i="6"/>
  <c r="X18" i="6"/>
  <c r="Y18" i="6"/>
  <c r="G14" i="2"/>
  <c r="Z13" i="7"/>
  <c r="W20" i="7"/>
  <c r="AP21" i="2"/>
  <c r="W19" i="7"/>
  <c r="R19" i="7" s="1"/>
  <c r="AP20" i="2"/>
  <c r="AB28" i="2"/>
  <c r="Y27" i="7"/>
  <c r="S27" i="7" s="1"/>
  <c r="X9" i="7"/>
  <c r="N10" i="2"/>
  <c r="L9" i="6"/>
  <c r="I9" i="6"/>
  <c r="M9" i="6" s="1"/>
  <c r="M9" i="9" s="1"/>
  <c r="J9" i="9" s="1"/>
  <c r="K9" i="6"/>
  <c r="J9" i="6"/>
  <c r="N12" i="2"/>
  <c r="I11" i="6"/>
  <c r="L11" i="6"/>
  <c r="J11" i="6"/>
  <c r="K11" i="6"/>
  <c r="X11" i="7"/>
  <c r="X18" i="7"/>
  <c r="S18" i="7" s="1"/>
  <c r="N19" i="2"/>
  <c r="I18" i="6"/>
  <c r="L18" i="6"/>
  <c r="K18" i="6"/>
  <c r="J18" i="6"/>
  <c r="W21" i="7"/>
  <c r="R21" i="7" s="1"/>
  <c r="AP22" i="2"/>
  <c r="W28" i="7"/>
  <c r="R28" i="7" s="1"/>
  <c r="AP29" i="2"/>
  <c r="W22" i="7"/>
  <c r="R22" i="7" s="1"/>
  <c r="AP23" i="2"/>
  <c r="Y12" i="7"/>
  <c r="S12" i="7" s="1"/>
  <c r="AB13" i="2"/>
  <c r="V21" i="7"/>
  <c r="E21" i="6"/>
  <c r="B21" i="6"/>
  <c r="AI22" i="2"/>
  <c r="D21" i="6"/>
  <c r="C21" i="6"/>
  <c r="AB25" i="7"/>
  <c r="U25" i="7" s="1"/>
  <c r="W25" i="6"/>
  <c r="X25" i="6"/>
  <c r="Y25" i="6"/>
  <c r="Z25" i="6"/>
  <c r="AW26" i="2"/>
  <c r="X24" i="7"/>
  <c r="N25" i="2"/>
  <c r="AE24" i="6"/>
  <c r="N24" i="2"/>
  <c r="X23" i="7"/>
  <c r="S23" i="7" s="1"/>
  <c r="J23" i="6"/>
  <c r="L23" i="6"/>
  <c r="I23" i="6"/>
  <c r="K23" i="6"/>
  <c r="J8" i="6"/>
  <c r="L8" i="6"/>
  <c r="X8" i="7"/>
  <c r="K8" i="6"/>
  <c r="N9" i="2"/>
  <c r="I8" i="6"/>
  <c r="AC11" i="7"/>
  <c r="Y11" i="6"/>
  <c r="X11" i="6"/>
  <c r="BD12" i="2"/>
  <c r="Z11" i="6"/>
  <c r="W11" i="6"/>
  <c r="AA11" i="6" s="1"/>
  <c r="O11" i="9" s="1"/>
  <c r="K11" i="9" s="1"/>
  <c r="BD17" i="2"/>
  <c r="AC16" i="7"/>
  <c r="W4" i="7"/>
  <c r="R4" i="7" s="1"/>
  <c r="AP5" i="2"/>
  <c r="W7" i="7"/>
  <c r="R7" i="7" s="1"/>
  <c r="AP8" i="2"/>
  <c r="W14" i="7"/>
  <c r="R14" i="7" s="1"/>
  <c r="AP15" i="2"/>
  <c r="B11" i="6"/>
  <c r="V11" i="7"/>
  <c r="E11" i="6"/>
  <c r="C11" i="6"/>
  <c r="AI12" i="2"/>
  <c r="D11" i="6"/>
  <c r="Y17" i="7"/>
  <c r="S17" i="7" s="1"/>
  <c r="AB18" i="2"/>
  <c r="AB21" i="2"/>
  <c r="Y20" i="7"/>
  <c r="S20" i="7" s="1"/>
  <c r="V7" i="7"/>
  <c r="AI8" i="2"/>
  <c r="E7" i="6"/>
  <c r="C7" i="6"/>
  <c r="D7" i="6"/>
  <c r="B7" i="6"/>
  <c r="AB20" i="7"/>
  <c r="U20" i="7" s="1"/>
  <c r="X20" i="6"/>
  <c r="W20" i="6"/>
  <c r="Y20" i="6"/>
  <c r="Z20" i="6"/>
  <c r="AW21" i="2"/>
  <c r="Z6" i="7"/>
  <c r="T6" i="7" s="1"/>
  <c r="G7" i="2"/>
  <c r="Q6" i="6"/>
  <c r="R6" i="6"/>
  <c r="S6" i="6"/>
  <c r="P6" i="6"/>
  <c r="Z9" i="7"/>
  <c r="G10" i="2"/>
  <c r="P9" i="6"/>
  <c r="S9" i="6"/>
  <c r="R9" i="6"/>
  <c r="Q9" i="6"/>
  <c r="X20" i="7"/>
  <c r="N21" i="2"/>
  <c r="I20" i="6"/>
  <c r="M20" i="6" s="1"/>
  <c r="M20" i="9" s="1"/>
  <c r="J20" i="9" s="1"/>
  <c r="K20" i="6"/>
  <c r="L20" i="6"/>
  <c r="J20" i="6"/>
  <c r="AC15" i="7"/>
  <c r="BD16" i="2"/>
  <c r="W9" i="7"/>
  <c r="R9" i="7" s="1"/>
  <c r="AP10" i="2"/>
  <c r="D9" i="6"/>
  <c r="E9" i="6"/>
  <c r="C9" i="6"/>
  <c r="B9" i="6"/>
  <c r="V27" i="7"/>
  <c r="E27" i="6"/>
  <c r="D27" i="6"/>
  <c r="C27" i="6"/>
  <c r="B27" i="6"/>
  <c r="AI28" i="2"/>
  <c r="AB26" i="7"/>
  <c r="U26" i="7" s="1"/>
  <c r="AW27" i="2"/>
  <c r="Z26" i="6"/>
  <c r="W26" i="6"/>
  <c r="Y26" i="6"/>
  <c r="X26" i="6"/>
  <c r="P2" i="8"/>
  <c r="B1" i="10"/>
  <c r="B1" i="12"/>
  <c r="AB4" i="7"/>
  <c r="U4" i="7" s="1"/>
  <c r="AW5" i="2"/>
  <c r="Z4" i="6"/>
  <c r="X4" i="6"/>
  <c r="W4" i="6"/>
  <c r="AA4" i="6" s="1"/>
  <c r="Y4" i="6"/>
  <c r="E25" i="6"/>
  <c r="C25" i="6"/>
  <c r="B25" i="6"/>
  <c r="AI26" i="2"/>
  <c r="V25" i="7"/>
  <c r="D25" i="6"/>
  <c r="W15" i="6"/>
  <c r="X15" i="6"/>
  <c r="Z15" i="6"/>
  <c r="Y15" i="6"/>
  <c r="AW16" i="2"/>
  <c r="AB15" i="7"/>
  <c r="U15" i="7" s="1"/>
  <c r="G21" i="2"/>
  <c r="Z20" i="7"/>
  <c r="S20" i="6"/>
  <c r="Q20" i="6"/>
  <c r="R20" i="6"/>
  <c r="P20" i="6"/>
  <c r="D23" i="6"/>
  <c r="E23" i="6"/>
  <c r="B23" i="6"/>
  <c r="V23" i="7"/>
  <c r="C23" i="6"/>
  <c r="AI24" i="2"/>
  <c r="AB11" i="2"/>
  <c r="Y10" i="7"/>
  <c r="S10" i="7" s="1"/>
  <c r="G28" i="2"/>
  <c r="Z27" i="7"/>
  <c r="R27" i="6"/>
  <c r="S27" i="6"/>
  <c r="P27" i="6"/>
  <c r="Q27" i="6"/>
  <c r="I7" i="6"/>
  <c r="J7" i="6"/>
  <c r="N8" i="2"/>
  <c r="X7" i="7"/>
  <c r="S7" i="7" s="1"/>
  <c r="L7" i="6"/>
  <c r="K7" i="6"/>
  <c r="N23" i="2"/>
  <c r="X22" i="7"/>
  <c r="S22" i="7" s="1"/>
  <c r="X15" i="7"/>
  <c r="S15" i="7" s="1"/>
  <c r="K15" i="6"/>
  <c r="I15" i="6"/>
  <c r="N16" i="2"/>
  <c r="W11" i="7"/>
  <c r="R11" i="7" s="1"/>
  <c r="AP12" i="2"/>
  <c r="W5" i="7"/>
  <c r="R5" i="7" s="1"/>
  <c r="AP6" i="2"/>
  <c r="W6" i="7"/>
  <c r="AP7" i="2"/>
  <c r="AI27" i="2"/>
  <c r="V26" i="7"/>
  <c r="C26" i="6"/>
  <c r="D26" i="6"/>
  <c r="B26" i="6"/>
  <c r="E26" i="6"/>
  <c r="AB27" i="2"/>
  <c r="Y26" i="7"/>
  <c r="AB9" i="2"/>
  <c r="Y8" i="7"/>
  <c r="S8" i="7" s="1"/>
  <c r="D17" i="6"/>
  <c r="B17" i="6"/>
  <c r="V17" i="7"/>
  <c r="R17" i="7" s="1"/>
  <c r="AI18" i="2"/>
  <c r="AB9" i="7"/>
  <c r="U9" i="7" s="1"/>
  <c r="Y9" i="6"/>
  <c r="Z9" i="6"/>
  <c r="W9" i="6"/>
  <c r="AW10" i="2"/>
  <c r="X9" i="6"/>
  <c r="G16" i="2"/>
  <c r="Z15" i="7"/>
  <c r="R15" i="6"/>
  <c r="P15" i="6"/>
  <c r="S15" i="6"/>
  <c r="Q15" i="6"/>
  <c r="I4" i="6"/>
  <c r="K4" i="6"/>
  <c r="N5" i="2"/>
  <c r="X4" i="7"/>
  <c r="S4" i="7" s="1"/>
  <c r="J4" i="6"/>
  <c r="L4" i="6"/>
  <c r="Y11" i="7"/>
  <c r="S11" i="7" s="1"/>
  <c r="AB12" i="2"/>
  <c r="Z17" i="7"/>
  <c r="G18" i="2"/>
  <c r="R17" i="6"/>
  <c r="Q17" i="6"/>
  <c r="P17" i="6"/>
  <c r="S17" i="6"/>
  <c r="BD18" i="2"/>
  <c r="AC17" i="7"/>
  <c r="W23" i="7"/>
  <c r="R23" i="7" s="1"/>
  <c r="AP24" i="2"/>
  <c r="W25" i="7"/>
  <c r="R25" i="7" s="1"/>
  <c r="AP26" i="2"/>
  <c r="V12" i="7"/>
  <c r="R12" i="7" s="1"/>
  <c r="B12" i="6"/>
  <c r="AI13" i="2"/>
  <c r="E12" i="6"/>
  <c r="D12" i="6"/>
  <c r="C12" i="6"/>
  <c r="AB24" i="2"/>
  <c r="Y23" i="7"/>
  <c r="AB6" i="2"/>
  <c r="Y5" i="7"/>
  <c r="W6" i="6"/>
  <c r="X6" i="6"/>
  <c r="Z6" i="6"/>
  <c r="AW7" i="2"/>
  <c r="AB6" i="7"/>
  <c r="U6" i="7" s="1"/>
  <c r="Y6" i="6"/>
  <c r="N26" i="2"/>
  <c r="X25" i="7"/>
  <c r="S25" i="7" s="1"/>
  <c r="L16" i="6"/>
  <c r="K16" i="6"/>
  <c r="J16" i="6"/>
  <c r="I16" i="6"/>
  <c r="M16" i="6" s="1"/>
  <c r="M16" i="9" s="1"/>
  <c r="J16" i="9" s="1"/>
  <c r="X16" i="7"/>
  <c r="N17" i="2"/>
  <c r="N18" i="2"/>
  <c r="L17" i="6"/>
  <c r="K17" i="6"/>
  <c r="I17" i="6"/>
  <c r="J17" i="6"/>
  <c r="X17" i="7"/>
  <c r="X10" i="7"/>
  <c r="I10" i="6"/>
  <c r="N11" i="2"/>
  <c r="K10" i="6"/>
  <c r="BD14" i="2"/>
  <c r="AC13" i="7"/>
  <c r="W15" i="7"/>
  <c r="R15" i="7" s="1"/>
  <c r="AP16" i="2"/>
  <c r="AA2" i="6"/>
  <c r="AA21" i="6"/>
  <c r="AB12" i="7"/>
  <c r="U12" i="7" s="1"/>
  <c r="W12" i="6"/>
  <c r="Z12" i="6"/>
  <c r="X12" i="6"/>
  <c r="AW13" i="2"/>
  <c r="Y12" i="6"/>
  <c r="N7" i="2"/>
  <c r="X6" i="7"/>
  <c r="I6" i="6"/>
  <c r="K6" i="6"/>
  <c r="N29" i="2"/>
  <c r="X28" i="7"/>
  <c r="L28" i="6"/>
  <c r="I28" i="6"/>
  <c r="K28" i="6"/>
  <c r="J28" i="6"/>
  <c r="J14" i="6"/>
  <c r="N15" i="2"/>
  <c r="I14" i="6"/>
  <c r="M14" i="6" s="1"/>
  <c r="M14" i="9" s="1"/>
  <c r="J14" i="9" s="1"/>
  <c r="L14" i="6"/>
  <c r="K14" i="6"/>
  <c r="X14" i="7"/>
  <c r="BD29" i="2"/>
  <c r="AC28" i="7"/>
  <c r="W13" i="7"/>
  <c r="R13" i="7" s="1"/>
  <c r="AP14" i="2"/>
  <c r="W18" i="7"/>
  <c r="R18" i="7" s="1"/>
  <c r="AP19" i="2"/>
  <c r="W12" i="7"/>
  <c r="AP13" i="2"/>
  <c r="D20" i="6"/>
  <c r="C20" i="6"/>
  <c r="B20" i="6"/>
  <c r="AI21" i="2"/>
  <c r="V20" i="7"/>
  <c r="R20" i="7" s="1"/>
  <c r="E20" i="6"/>
  <c r="Y21" i="7"/>
  <c r="AB22" i="2"/>
  <c r="AB17" i="2"/>
  <c r="Y16" i="7"/>
  <c r="S16" i="7" s="1"/>
  <c r="AB10" i="7"/>
  <c r="U10" i="7" s="1"/>
  <c r="AW11" i="2"/>
  <c r="W10" i="6"/>
  <c r="X10" i="6"/>
  <c r="Z10" i="6"/>
  <c r="Y10" i="6"/>
  <c r="C13" i="6"/>
  <c r="AI14" i="2"/>
  <c r="D13" i="6"/>
  <c r="B13" i="6"/>
  <c r="V13" i="7"/>
  <c r="E13" i="6"/>
  <c r="Y27" i="6"/>
  <c r="AB27" i="7"/>
  <c r="U27" i="7" s="1"/>
  <c r="W27" i="6"/>
  <c r="AW28" i="2"/>
  <c r="Z19" i="7"/>
  <c r="T19" i="7" s="1"/>
  <c r="G20" i="2"/>
  <c r="P19" i="6"/>
  <c r="R19" i="6"/>
  <c r="S19" i="6"/>
  <c r="Q19" i="6"/>
  <c r="D25" i="3"/>
  <c r="D18" i="3"/>
  <c r="D27" i="3"/>
  <c r="D21" i="3"/>
  <c r="D24" i="3"/>
  <c r="D22" i="3"/>
  <c r="D20" i="3"/>
  <c r="D19" i="3"/>
  <c r="D26" i="3"/>
  <c r="D23" i="3"/>
  <c r="L22" i="6"/>
  <c r="K22" i="6"/>
  <c r="AB23" i="2"/>
  <c r="I22" i="6"/>
  <c r="Y22" i="7"/>
  <c r="J22" i="6"/>
  <c r="B15" i="6"/>
  <c r="V15" i="7"/>
  <c r="AI16" i="2"/>
  <c r="C15" i="6"/>
  <c r="D15" i="6"/>
  <c r="E15" i="6"/>
  <c r="Y3" i="7"/>
  <c r="I3" i="6"/>
  <c r="AB4" i="2"/>
  <c r="K3" i="6"/>
  <c r="AI19" i="2"/>
  <c r="E18" i="6"/>
  <c r="V18" i="7"/>
  <c r="B18" i="6"/>
  <c r="D18" i="6"/>
  <c r="C18" i="6"/>
  <c r="R14" i="6"/>
  <c r="S14" i="6"/>
  <c r="P14" i="6"/>
  <c r="Q14" i="6"/>
  <c r="G15" i="2"/>
  <c r="Z14" i="7"/>
  <c r="V28" i="7"/>
  <c r="AI29" i="2"/>
  <c r="D28" i="6"/>
  <c r="E28" i="6"/>
  <c r="C28" i="6"/>
  <c r="B28" i="6"/>
  <c r="I13" i="6"/>
  <c r="AB14" i="2"/>
  <c r="Y13" i="7"/>
  <c r="S13" i="7" s="1"/>
  <c r="K13" i="6"/>
  <c r="B14" i="6"/>
  <c r="AI15" i="2"/>
  <c r="V14" i="7"/>
  <c r="C14" i="6"/>
  <c r="D14" i="6"/>
  <c r="E14" i="6"/>
  <c r="G5" i="2"/>
  <c r="S4" i="6"/>
  <c r="Q4" i="6"/>
  <c r="R4" i="6"/>
  <c r="P4" i="6"/>
  <c r="Z4" i="7"/>
  <c r="D4" i="6"/>
  <c r="B4" i="6"/>
  <c r="AI5" i="2"/>
  <c r="V4" i="7"/>
  <c r="E4" i="6"/>
  <c r="C4" i="6"/>
  <c r="Y23" i="6"/>
  <c r="X23" i="6"/>
  <c r="Z23" i="6"/>
  <c r="W23" i="6"/>
  <c r="AW24" i="2"/>
  <c r="AB23" i="7"/>
  <c r="AB25" i="2"/>
  <c r="Y24" i="7"/>
  <c r="S24" i="7" s="1"/>
  <c r="I24" i="6"/>
  <c r="K24" i="6"/>
  <c r="AW23" i="2"/>
  <c r="AB22" i="7"/>
  <c r="U22" i="7" s="1"/>
  <c r="Z22" i="6"/>
  <c r="Y22" i="6"/>
  <c r="X22" i="6"/>
  <c r="W22" i="6"/>
  <c r="B10" i="6"/>
  <c r="V10" i="7"/>
  <c r="E10" i="6"/>
  <c r="AI11" i="2"/>
  <c r="D10" i="6"/>
  <c r="C10" i="6"/>
  <c r="X7" i="6"/>
  <c r="AW8" i="2"/>
  <c r="AB7" i="7"/>
  <c r="U7" i="7" s="1"/>
  <c r="Z7" i="6"/>
  <c r="Y7" i="6"/>
  <c r="W7" i="6"/>
  <c r="X28" i="6"/>
  <c r="AW29" i="2"/>
  <c r="AB28" i="7"/>
  <c r="U28" i="7" s="1"/>
  <c r="Z28" i="6"/>
  <c r="Y28" i="6"/>
  <c r="W28" i="6"/>
  <c r="V22" i="7"/>
  <c r="C22" i="6"/>
  <c r="D22" i="6"/>
  <c r="AI23" i="2"/>
  <c r="E22" i="6"/>
  <c r="B22" i="6"/>
  <c r="X3" i="6"/>
  <c r="AW4" i="2"/>
  <c r="AB3" i="7"/>
  <c r="U3" i="7" s="1"/>
  <c r="Z3" i="6"/>
  <c r="Y3" i="6"/>
  <c r="W3" i="6"/>
  <c r="X16" i="6"/>
  <c r="Y16" i="6"/>
  <c r="W16" i="6"/>
  <c r="Z16" i="6"/>
  <c r="AB16" i="7"/>
  <c r="U16" i="7" s="1"/>
  <c r="AW17" i="2"/>
  <c r="AB26" i="2"/>
  <c r="Y25" i="7"/>
  <c r="I25" i="6"/>
  <c r="K25" i="6"/>
  <c r="AB4" i="6" l="1"/>
  <c r="G9" i="6"/>
  <c r="F9" i="6"/>
  <c r="M28" i="6"/>
  <c r="M28" i="9" s="1"/>
  <c r="F17" i="6"/>
  <c r="G17" i="6"/>
  <c r="T9" i="6"/>
  <c r="N9" i="9" s="1"/>
  <c r="K9" i="9" s="1"/>
  <c r="AA25" i="6"/>
  <c r="O25" i="9" s="1"/>
  <c r="K25" i="9" s="1"/>
  <c r="AB25" i="6"/>
  <c r="O14" i="9"/>
  <c r="K14" i="9" s="1"/>
  <c r="AB14" i="6"/>
  <c r="M5" i="6"/>
  <c r="M5" i="9" s="1"/>
  <c r="N5" i="6"/>
  <c r="M4" i="6"/>
  <c r="M4" i="9" s="1"/>
  <c r="G23" i="6"/>
  <c r="F23" i="6"/>
  <c r="M19" i="6"/>
  <c r="M19" i="9" s="1"/>
  <c r="J19" i="9" s="1"/>
  <c r="T28" i="6"/>
  <c r="T3" i="6"/>
  <c r="T16" i="6"/>
  <c r="T22" i="6"/>
  <c r="T5" i="6"/>
  <c r="T10" i="6"/>
  <c r="T23" i="6"/>
  <c r="T25" i="6"/>
  <c r="T26" i="6"/>
  <c r="T8" i="6"/>
  <c r="T12" i="6"/>
  <c r="T11" i="6"/>
  <c r="T21" i="6"/>
  <c r="T7" i="6"/>
  <c r="G24" i="6"/>
  <c r="F24" i="6"/>
  <c r="L24" i="9" s="1"/>
  <c r="M12" i="6"/>
  <c r="M12" i="9" s="1"/>
  <c r="J12" i="9" s="1"/>
  <c r="G26" i="6"/>
  <c r="F26" i="6"/>
  <c r="G7" i="6"/>
  <c r="F7" i="6"/>
  <c r="AA13" i="6"/>
  <c r="O13" i="9" s="1"/>
  <c r="K13" i="9" s="1"/>
  <c r="AB13" i="6"/>
  <c r="Q13" i="6"/>
  <c r="R13" i="6"/>
  <c r="U14" i="2"/>
  <c r="AA13" i="7"/>
  <c r="T13" i="7" s="1"/>
  <c r="P13" i="6"/>
  <c r="T19" i="6"/>
  <c r="N19" i="9" s="1"/>
  <c r="AA10" i="6"/>
  <c r="O10" i="9" s="1"/>
  <c r="AB10" i="6"/>
  <c r="M15" i="6"/>
  <c r="M15" i="9" s="1"/>
  <c r="AA17" i="6"/>
  <c r="O17" i="9" s="1"/>
  <c r="AB17" i="6"/>
  <c r="G13" i="6"/>
  <c r="F13" i="6"/>
  <c r="L13" i="9" s="1"/>
  <c r="AA12" i="6"/>
  <c r="O12" i="9" s="1"/>
  <c r="K12" i="9" s="1"/>
  <c r="AB12" i="6"/>
  <c r="F12" i="6"/>
  <c r="T15" i="6"/>
  <c r="N15" i="9" s="1"/>
  <c r="U15" i="6"/>
  <c r="T20" i="6"/>
  <c r="N20" i="9" s="1"/>
  <c r="U20" i="6"/>
  <c r="AA20" i="6"/>
  <c r="O20" i="9" s="1"/>
  <c r="K20" i="9" s="1"/>
  <c r="AB20" i="6"/>
  <c r="M23" i="6"/>
  <c r="M18" i="6"/>
  <c r="M18" i="9" s="1"/>
  <c r="J18" i="9" s="1"/>
  <c r="G5" i="6"/>
  <c r="F5" i="6"/>
  <c r="G3" i="6"/>
  <c r="F3" i="6"/>
  <c r="L3" i="9" s="1"/>
  <c r="AA8" i="6"/>
  <c r="O8" i="9" s="1"/>
  <c r="I5" i="8"/>
  <c r="K15" i="8"/>
  <c r="I1" i="8"/>
  <c r="K24" i="8"/>
  <c r="K9" i="8"/>
  <c r="K25" i="8"/>
  <c r="I25" i="8"/>
  <c r="I15" i="8"/>
  <c r="K21" i="8"/>
  <c r="K26" i="8"/>
  <c r="I24" i="8"/>
  <c r="K5" i="8"/>
  <c r="I9" i="8"/>
  <c r="I17" i="8"/>
  <c r="I21" i="8"/>
  <c r="AB24" i="6"/>
  <c r="AA18" i="6"/>
  <c r="O18" i="9" s="1"/>
  <c r="K18" i="9" s="1"/>
  <c r="AB18" i="6"/>
  <c r="O4" i="9"/>
  <c r="M17" i="6"/>
  <c r="M17" i="9" s="1"/>
  <c r="J17" i="9" s="1"/>
  <c r="AA9" i="6"/>
  <c r="O9" i="9" s="1"/>
  <c r="H9" i="13" s="1"/>
  <c r="AB9" i="6"/>
  <c r="AA19" i="6"/>
  <c r="O19" i="9" s="1"/>
  <c r="K19" i="9" s="1"/>
  <c r="H19" i="13" s="1"/>
  <c r="G25" i="6"/>
  <c r="F25" i="6"/>
  <c r="L25" i="9" s="1"/>
  <c r="G6" i="6"/>
  <c r="F6" i="6"/>
  <c r="T24" i="6"/>
  <c r="N24" i="9" s="1"/>
  <c r="H24" i="13" s="1"/>
  <c r="U24" i="6"/>
  <c r="K11" i="8"/>
  <c r="G20" i="6"/>
  <c r="F20" i="6"/>
  <c r="M6" i="6"/>
  <c r="M6" i="9" s="1"/>
  <c r="T17" i="6"/>
  <c r="N17" i="9" s="1"/>
  <c r="K17" i="9" s="1"/>
  <c r="U17" i="6"/>
  <c r="M7" i="6"/>
  <c r="M7" i="9" s="1"/>
  <c r="J7" i="9" s="1"/>
  <c r="N7" i="6"/>
  <c r="AA26" i="6"/>
  <c r="O26" i="9" s="1"/>
  <c r="AB26" i="6"/>
  <c r="M8" i="6"/>
  <c r="M8" i="9" s="1"/>
  <c r="J8" i="9" s="1"/>
  <c r="G21" i="6"/>
  <c r="F21" i="6"/>
  <c r="M26" i="6"/>
  <c r="M26" i="9" s="1"/>
  <c r="N26" i="6"/>
  <c r="G19" i="6"/>
  <c r="F19" i="6"/>
  <c r="AB5" i="6"/>
  <c r="AA27" i="6"/>
  <c r="O27" i="9" s="1"/>
  <c r="K27" i="9" s="1"/>
  <c r="H27" i="13" s="1"/>
  <c r="T27" i="6"/>
  <c r="N27" i="9" s="1"/>
  <c r="U27" i="6"/>
  <c r="AA15" i="6"/>
  <c r="O15" i="9" s="1"/>
  <c r="K15" i="9" s="1"/>
  <c r="H15" i="13" s="1"/>
  <c r="AB15" i="6"/>
  <c r="L16" i="9"/>
  <c r="G16" i="13" s="1"/>
  <c r="F16" i="13" s="1"/>
  <c r="D16" i="8"/>
  <c r="C16" i="8"/>
  <c r="B16" i="8"/>
  <c r="E16" i="8"/>
  <c r="AB11" i="6"/>
  <c r="G27" i="6"/>
  <c r="F27" i="6"/>
  <c r="L8" i="9"/>
  <c r="C8" i="8"/>
  <c r="AA6" i="6"/>
  <c r="T6" i="6"/>
  <c r="N6" i="9" s="1"/>
  <c r="M11" i="6"/>
  <c r="M11" i="9" s="1"/>
  <c r="S13" i="6"/>
  <c r="T18" i="6"/>
  <c r="N18" i="9" s="1"/>
  <c r="O21" i="9"/>
  <c r="K21" i="9" s="1"/>
  <c r="AB21" i="6"/>
  <c r="M10" i="6"/>
  <c r="M10" i="9" s="1"/>
  <c r="G11" i="6"/>
  <c r="F11" i="6"/>
  <c r="M21" i="6"/>
  <c r="M21" i="9" s="1"/>
  <c r="J21" i="9" s="1"/>
  <c r="N21" i="6"/>
  <c r="G22" i="6"/>
  <c r="F22" i="6"/>
  <c r="G10" i="6"/>
  <c r="F10" i="6"/>
  <c r="M24" i="6"/>
  <c r="T4" i="6"/>
  <c r="U4" i="6" s="1"/>
  <c r="M3" i="6"/>
  <c r="N3" i="6" s="1"/>
  <c r="AA22" i="6"/>
  <c r="AB22" i="6" s="1"/>
  <c r="G28" i="6"/>
  <c r="F28" i="6"/>
  <c r="AA7" i="6"/>
  <c r="AB7" i="6" s="1"/>
  <c r="AA23" i="6"/>
  <c r="AB23" i="6" s="1"/>
  <c r="G4" i="6"/>
  <c r="F4" i="6"/>
  <c r="T14" i="6"/>
  <c r="U14" i="6" s="1"/>
  <c r="M22" i="6"/>
  <c r="M22" i="9" s="1"/>
  <c r="J22" i="9" s="1"/>
  <c r="M25" i="6"/>
  <c r="N25" i="6" s="1"/>
  <c r="AA28" i="6"/>
  <c r="AB28" i="6" s="1"/>
  <c r="M13" i="6"/>
  <c r="AA16" i="6"/>
  <c r="AB16" i="6" s="1"/>
  <c r="AA3" i="6"/>
  <c r="G14" i="6"/>
  <c r="F14" i="6"/>
  <c r="G18" i="6"/>
  <c r="F18" i="6"/>
  <c r="G15" i="6"/>
  <c r="F15" i="6"/>
  <c r="N3" i="9" l="1"/>
  <c r="U3" i="6"/>
  <c r="L20" i="9"/>
  <c r="G20" i="13" s="1"/>
  <c r="B20" i="8"/>
  <c r="C20" i="8"/>
  <c r="D20" i="8"/>
  <c r="E20" i="8"/>
  <c r="K27" i="8"/>
  <c r="M24" i="8"/>
  <c r="H24" i="11" s="1"/>
  <c r="N24" i="8"/>
  <c r="M25" i="8"/>
  <c r="H25" i="11" s="1"/>
  <c r="N25" i="8"/>
  <c r="M2" i="8"/>
  <c r="Q2" i="8" s="1"/>
  <c r="H12" i="13"/>
  <c r="H10" i="13"/>
  <c r="N26" i="9"/>
  <c r="K26" i="9" s="1"/>
  <c r="U26" i="6"/>
  <c r="N28" i="9"/>
  <c r="U28" i="6"/>
  <c r="E17" i="8"/>
  <c r="B17" i="8"/>
  <c r="L17" i="9"/>
  <c r="G17" i="13" s="1"/>
  <c r="C17" i="8"/>
  <c r="D17" i="8"/>
  <c r="N10" i="6"/>
  <c r="U6" i="6"/>
  <c r="G8" i="13"/>
  <c r="L19" i="9"/>
  <c r="G19" i="13" s="1"/>
  <c r="B19" i="8"/>
  <c r="E19" i="8"/>
  <c r="C19" i="8"/>
  <c r="D19" i="8"/>
  <c r="H26" i="13"/>
  <c r="AB19" i="6"/>
  <c r="H18" i="13"/>
  <c r="K12" i="8"/>
  <c r="I26" i="8"/>
  <c r="I19" i="8"/>
  <c r="H20" i="13"/>
  <c r="U19" i="6"/>
  <c r="N25" i="9"/>
  <c r="U25" i="6"/>
  <c r="N19" i="6"/>
  <c r="L11" i="9"/>
  <c r="J11" i="9" s="1"/>
  <c r="G11" i="13" s="1"/>
  <c r="E11" i="8"/>
  <c r="B11" i="8"/>
  <c r="C11" i="8"/>
  <c r="D11" i="8"/>
  <c r="M9" i="8"/>
  <c r="H9" i="11" s="1"/>
  <c r="N9" i="8"/>
  <c r="T13" i="6"/>
  <c r="U13" i="6" s="1"/>
  <c r="L23" i="9"/>
  <c r="J23" i="9" s="1"/>
  <c r="D23" i="8"/>
  <c r="E23" i="8"/>
  <c r="C23" i="8"/>
  <c r="B23" i="8"/>
  <c r="F23" i="8" s="1"/>
  <c r="H21" i="13"/>
  <c r="AB6" i="6"/>
  <c r="O6" i="9"/>
  <c r="K6" i="9" s="1"/>
  <c r="H6" i="13" s="1"/>
  <c r="F6" i="13" s="1"/>
  <c r="I27" i="8"/>
  <c r="K19" i="8"/>
  <c r="K17" i="8"/>
  <c r="M17" i="8" s="1"/>
  <c r="H17" i="11" s="1"/>
  <c r="F17" i="11" s="1"/>
  <c r="I18" i="8"/>
  <c r="H17" i="13"/>
  <c r="L7" i="9"/>
  <c r="G7" i="13" s="1"/>
  <c r="F7" i="13" s="1"/>
  <c r="E7" i="8"/>
  <c r="B7" i="8"/>
  <c r="C7" i="8"/>
  <c r="D7" i="8"/>
  <c r="N21" i="9"/>
  <c r="U21" i="6"/>
  <c r="N5" i="9"/>
  <c r="K5" i="9" s="1"/>
  <c r="H5" i="13" s="1"/>
  <c r="U5" i="6"/>
  <c r="H25" i="13"/>
  <c r="I8" i="8"/>
  <c r="N23" i="6"/>
  <c r="M23" i="9"/>
  <c r="G23" i="13" s="1"/>
  <c r="F23" i="13" s="1"/>
  <c r="D8" i="8"/>
  <c r="L27" i="9"/>
  <c r="G27" i="13" s="1"/>
  <c r="C27" i="8"/>
  <c r="B27" i="8"/>
  <c r="E27" i="8"/>
  <c r="D27" i="8"/>
  <c r="N23" i="9"/>
  <c r="K23" i="9" s="1"/>
  <c r="U23" i="6"/>
  <c r="L5" i="9"/>
  <c r="J5" i="9" s="1"/>
  <c r="G5" i="13" s="1"/>
  <c r="C5" i="8"/>
  <c r="B5" i="8"/>
  <c r="E5" i="8"/>
  <c r="D5" i="8"/>
  <c r="N7" i="9"/>
  <c r="K7" i="9" s="1"/>
  <c r="U7" i="6"/>
  <c r="U18" i="6"/>
  <c r="E8" i="8"/>
  <c r="L21" i="9"/>
  <c r="G21" i="13" s="1"/>
  <c r="B21" i="8"/>
  <c r="D21" i="8"/>
  <c r="E21" i="8"/>
  <c r="C21" i="8"/>
  <c r="L6" i="9"/>
  <c r="J6" i="9" s="1"/>
  <c r="G6" i="13" s="1"/>
  <c r="B6" i="8"/>
  <c r="D6" i="8"/>
  <c r="C6" i="8"/>
  <c r="E6" i="8"/>
  <c r="N17" i="6"/>
  <c r="M21" i="8"/>
  <c r="H21" i="11" s="1"/>
  <c r="I13" i="8"/>
  <c r="K8" i="8"/>
  <c r="K10" i="8"/>
  <c r="I6" i="8"/>
  <c r="N18" i="6"/>
  <c r="N15" i="6"/>
  <c r="N11" i="9"/>
  <c r="H11" i="13" s="1"/>
  <c r="U11" i="6"/>
  <c r="N22" i="9"/>
  <c r="K22" i="9" s="1"/>
  <c r="U22" i="6"/>
  <c r="N4" i="6"/>
  <c r="U9" i="6"/>
  <c r="I11" i="8"/>
  <c r="M15" i="8"/>
  <c r="H15" i="11" s="1"/>
  <c r="N8" i="9"/>
  <c r="K8" i="9" s="1"/>
  <c r="H8" i="13" s="1"/>
  <c r="U8" i="6"/>
  <c r="L9" i="9"/>
  <c r="G9" i="13" s="1"/>
  <c r="E9" i="8"/>
  <c r="B9" i="8"/>
  <c r="C9" i="8"/>
  <c r="D9" i="8"/>
  <c r="I10" i="8"/>
  <c r="I12" i="8"/>
  <c r="N10" i="9"/>
  <c r="K10" i="9" s="1"/>
  <c r="U10" i="6"/>
  <c r="B8" i="8"/>
  <c r="F16" i="8"/>
  <c r="G16" i="11" s="1"/>
  <c r="G16" i="8"/>
  <c r="AB27" i="6"/>
  <c r="N6" i="6"/>
  <c r="I20" i="8"/>
  <c r="K18" i="8"/>
  <c r="K20" i="8"/>
  <c r="K6" i="8"/>
  <c r="AB8" i="6"/>
  <c r="L12" i="9"/>
  <c r="G12" i="13" s="1"/>
  <c r="D12" i="8"/>
  <c r="E12" i="8"/>
  <c r="C12" i="8"/>
  <c r="B12" i="8"/>
  <c r="L26" i="9"/>
  <c r="J26" i="9" s="1"/>
  <c r="G26" i="13" s="1"/>
  <c r="E26" i="8"/>
  <c r="C26" i="8"/>
  <c r="B26" i="8"/>
  <c r="D26" i="8"/>
  <c r="N12" i="9"/>
  <c r="U12" i="6"/>
  <c r="N16" i="9"/>
  <c r="K16" i="9" s="1"/>
  <c r="U16" i="6"/>
  <c r="L14" i="9"/>
  <c r="G14" i="13" s="1"/>
  <c r="B14" i="8"/>
  <c r="E14" i="8"/>
  <c r="C14" i="8"/>
  <c r="D14" i="8"/>
  <c r="K7" i="8"/>
  <c r="I7" i="8"/>
  <c r="O7" i="9"/>
  <c r="H7" i="13" s="1"/>
  <c r="M3" i="9"/>
  <c r="J3" i="9" s="1"/>
  <c r="G3" i="13" s="1"/>
  <c r="B3" i="8"/>
  <c r="E3" i="8"/>
  <c r="D3" i="8"/>
  <c r="C3" i="8"/>
  <c r="M25" i="9"/>
  <c r="J25" i="9" s="1"/>
  <c r="G25" i="13" s="1"/>
  <c r="C25" i="8"/>
  <c r="E25" i="8"/>
  <c r="D25" i="8"/>
  <c r="B25" i="8"/>
  <c r="L22" i="9"/>
  <c r="G22" i="13" s="1"/>
  <c r="E22" i="8"/>
  <c r="D22" i="8"/>
  <c r="C22" i="8"/>
  <c r="B22" i="8"/>
  <c r="I16" i="8"/>
  <c r="O16" i="9"/>
  <c r="H16" i="13" s="1"/>
  <c r="K16" i="8"/>
  <c r="N22" i="6"/>
  <c r="M13" i="9"/>
  <c r="J13" i="9" s="1"/>
  <c r="G13" i="13" s="1"/>
  <c r="C13" i="8"/>
  <c r="E13" i="8"/>
  <c r="D13" i="8"/>
  <c r="B13" i="8"/>
  <c r="L28" i="9"/>
  <c r="J28" i="9" s="1"/>
  <c r="G28" i="13" s="1"/>
  <c r="D28" i="8"/>
  <c r="E28" i="8"/>
  <c r="B28" i="8"/>
  <c r="C28" i="8"/>
  <c r="N4" i="9"/>
  <c r="K4" i="9" s="1"/>
  <c r="H4" i="13" s="1"/>
  <c r="K4" i="8"/>
  <c r="I4" i="8"/>
  <c r="M24" i="9"/>
  <c r="J24" i="9" s="1"/>
  <c r="G24" i="13" s="1"/>
  <c r="B24" i="8"/>
  <c r="C24" i="8"/>
  <c r="E24" i="8"/>
  <c r="D24" i="8"/>
  <c r="R24" i="8"/>
  <c r="N14" i="9"/>
  <c r="H14" i="13" s="1"/>
  <c r="I14" i="8"/>
  <c r="K14" i="8"/>
  <c r="L10" i="9"/>
  <c r="J10" i="9" s="1"/>
  <c r="G10" i="13" s="1"/>
  <c r="E10" i="8"/>
  <c r="D10" i="8"/>
  <c r="B10" i="8"/>
  <c r="C10" i="8"/>
  <c r="K28" i="8"/>
  <c r="I28" i="8"/>
  <c r="O28" i="9"/>
  <c r="K28" i="9" s="1"/>
  <c r="AB3" i="6"/>
  <c r="J3" i="8"/>
  <c r="K3" i="8"/>
  <c r="O3" i="9"/>
  <c r="K3" i="9" s="1"/>
  <c r="H3" i="13" s="1"/>
  <c r="I3" i="8"/>
  <c r="L3" i="8"/>
  <c r="L4" i="9"/>
  <c r="J4" i="9" s="1"/>
  <c r="G4" i="13" s="1"/>
  <c r="D4" i="8"/>
  <c r="E4" i="8"/>
  <c r="C4" i="8"/>
  <c r="B4" i="8"/>
  <c r="L15" i="9"/>
  <c r="J15" i="9" s="1"/>
  <c r="G15" i="13" s="1"/>
  <c r="B15" i="8"/>
  <c r="E15" i="8"/>
  <c r="D15" i="8"/>
  <c r="C15" i="8"/>
  <c r="L18" i="9"/>
  <c r="G18" i="13" s="1"/>
  <c r="B18" i="8"/>
  <c r="D18" i="8"/>
  <c r="E18" i="8"/>
  <c r="C18" i="8"/>
  <c r="O23" i="9"/>
  <c r="H23" i="13" s="1"/>
  <c r="K23" i="8"/>
  <c r="I23" i="8"/>
  <c r="I22" i="8"/>
  <c r="K22" i="8"/>
  <c r="O22" i="9"/>
  <c r="H22" i="13" s="1"/>
  <c r="N13" i="6"/>
  <c r="N24" i="6"/>
  <c r="M11" i="8" l="1"/>
  <c r="F21" i="8"/>
  <c r="G21" i="8" s="1"/>
  <c r="D35" i="3" s="1"/>
  <c r="F5" i="8"/>
  <c r="G5" i="8"/>
  <c r="G23" i="8"/>
  <c r="G23" i="11"/>
  <c r="F23" i="11" s="1"/>
  <c r="M19" i="8"/>
  <c r="H19" i="11" s="1"/>
  <c r="F20" i="8"/>
  <c r="P21" i="8"/>
  <c r="F9" i="8"/>
  <c r="G9" i="8" s="1"/>
  <c r="D29" i="3" s="1"/>
  <c r="M6" i="8"/>
  <c r="N6" i="8"/>
  <c r="F21" i="13"/>
  <c r="D21" i="12"/>
  <c r="F27" i="13"/>
  <c r="M18" i="8"/>
  <c r="M5" i="8"/>
  <c r="F11" i="13"/>
  <c r="E11" i="12"/>
  <c r="M26" i="8"/>
  <c r="N26" i="8"/>
  <c r="Q25" i="8"/>
  <c r="F20" i="13"/>
  <c r="E20" i="12"/>
  <c r="F12" i="13"/>
  <c r="F11" i="8"/>
  <c r="F26" i="13"/>
  <c r="H28" i="13"/>
  <c r="F12" i="8"/>
  <c r="P12" i="8" s="1"/>
  <c r="F17" i="13"/>
  <c r="M20" i="8"/>
  <c r="H20" i="11" s="1"/>
  <c r="N20" i="8"/>
  <c r="Q21" i="8"/>
  <c r="C6" i="12"/>
  <c r="M27" i="8"/>
  <c r="H27" i="11" s="1"/>
  <c r="N27" i="8"/>
  <c r="F19" i="8"/>
  <c r="G19" i="8"/>
  <c r="P20" i="8"/>
  <c r="F17" i="8"/>
  <c r="G17" i="8"/>
  <c r="D32" i="3" s="1"/>
  <c r="F26" i="8"/>
  <c r="F27" i="8"/>
  <c r="G27" i="8"/>
  <c r="F8" i="8"/>
  <c r="G8" i="8" s="1"/>
  <c r="P9" i="8"/>
  <c r="F5" i="13"/>
  <c r="N17" i="8"/>
  <c r="M12" i="8"/>
  <c r="H12" i="11" s="1"/>
  <c r="N12" i="8"/>
  <c r="N21" i="8"/>
  <c r="M8" i="8"/>
  <c r="H8" i="11" s="1"/>
  <c r="F8" i="11" s="1"/>
  <c r="Q9" i="8"/>
  <c r="F7" i="8"/>
  <c r="G7" i="11" s="1"/>
  <c r="F7" i="11" s="1"/>
  <c r="G7" i="8"/>
  <c r="F19" i="13"/>
  <c r="D1" i="12"/>
  <c r="C21" i="12" s="1"/>
  <c r="C1" i="10"/>
  <c r="B9" i="12"/>
  <c r="C9" i="12"/>
  <c r="F9" i="13"/>
  <c r="F6" i="8"/>
  <c r="G6" i="8" s="1"/>
  <c r="D28" i="3" s="1"/>
  <c r="P7" i="8"/>
  <c r="D37" i="3"/>
  <c r="M10" i="8"/>
  <c r="N15" i="8"/>
  <c r="N13" i="9"/>
  <c r="H13" i="13" s="1"/>
  <c r="K13" i="8"/>
  <c r="M13" i="8" s="1"/>
  <c r="F8" i="13"/>
  <c r="D8" i="12"/>
  <c r="E8" i="12"/>
  <c r="F25" i="13"/>
  <c r="C25" i="12"/>
  <c r="D25" i="12"/>
  <c r="F22" i="8"/>
  <c r="P23" i="8"/>
  <c r="F15" i="8"/>
  <c r="G15" i="8" s="1"/>
  <c r="D31" i="3" s="1"/>
  <c r="P16" i="8"/>
  <c r="M3" i="8"/>
  <c r="N3" i="8" s="1"/>
  <c r="M28" i="8"/>
  <c r="N28" i="8" s="1"/>
  <c r="M16" i="8"/>
  <c r="N16" i="8" s="1"/>
  <c r="D4" i="3" s="1"/>
  <c r="Q17" i="8"/>
  <c r="M7" i="8"/>
  <c r="N7" i="8" s="1"/>
  <c r="D8" i="3" s="1"/>
  <c r="Q8" i="8"/>
  <c r="E23" i="12"/>
  <c r="F15" i="13"/>
  <c r="B15" i="12"/>
  <c r="C15" i="12"/>
  <c r="F10" i="8"/>
  <c r="G10" i="8" s="1"/>
  <c r="F13" i="8"/>
  <c r="G13" i="8" s="1"/>
  <c r="F28" i="8"/>
  <c r="G28" i="8" s="1"/>
  <c r="F3" i="8"/>
  <c r="G3" i="8" s="1"/>
  <c r="F18" i="8"/>
  <c r="G18" i="8" s="1"/>
  <c r="P19" i="8"/>
  <c r="F22" i="13"/>
  <c r="B22" i="12"/>
  <c r="F3" i="13"/>
  <c r="C3" i="12"/>
  <c r="F14" i="8"/>
  <c r="G14" i="8" s="1"/>
  <c r="M14" i="8"/>
  <c r="N14" i="8" s="1"/>
  <c r="Q15" i="8"/>
  <c r="F4" i="8"/>
  <c r="G4" i="8" s="1"/>
  <c r="P5" i="8"/>
  <c r="F13" i="13"/>
  <c r="C13" i="12"/>
  <c r="F10" i="13"/>
  <c r="E10" i="12"/>
  <c r="D10" i="12"/>
  <c r="F24" i="8"/>
  <c r="G24" i="8" s="1"/>
  <c r="D36" i="3" s="1"/>
  <c r="F14" i="13"/>
  <c r="D14" i="12"/>
  <c r="C14" i="12"/>
  <c r="E14" i="12"/>
  <c r="F4" i="13"/>
  <c r="B4" i="12"/>
  <c r="M4" i="8"/>
  <c r="H4" i="11" s="1"/>
  <c r="Q5" i="8"/>
  <c r="F25" i="8"/>
  <c r="M22" i="8"/>
  <c r="N22" i="8" s="1"/>
  <c r="F18" i="13"/>
  <c r="E18" i="12"/>
  <c r="C18" i="12"/>
  <c r="M23" i="8"/>
  <c r="N23" i="8" s="1"/>
  <c r="D14" i="3" s="1"/>
  <c r="Q24" i="8"/>
  <c r="F24" i="13"/>
  <c r="B24" i="12"/>
  <c r="F28" i="13"/>
  <c r="C28" i="12"/>
  <c r="D16" i="12"/>
  <c r="E16" i="12"/>
  <c r="D7" i="12"/>
  <c r="H13" i="11" l="1"/>
  <c r="Q13" i="8"/>
  <c r="D2" i="3"/>
  <c r="G26" i="11"/>
  <c r="F26" i="11" s="1"/>
  <c r="B26" i="10"/>
  <c r="C26" i="10"/>
  <c r="D6" i="12"/>
  <c r="G11" i="11"/>
  <c r="C11" i="10"/>
  <c r="B11" i="10"/>
  <c r="D11" i="10" s="1"/>
  <c r="E11" i="10" s="1"/>
  <c r="D20" i="12"/>
  <c r="B11" i="12"/>
  <c r="F11" i="12" s="1"/>
  <c r="G11" i="12" s="1"/>
  <c r="C27" i="12"/>
  <c r="B21" i="12"/>
  <c r="F21" i="12" s="1"/>
  <c r="G21" i="12" s="1"/>
  <c r="G20" i="11"/>
  <c r="F20" i="11" s="1"/>
  <c r="B20" i="10"/>
  <c r="C20" i="10"/>
  <c r="G5" i="11"/>
  <c r="F5" i="11" s="1"/>
  <c r="B5" i="10"/>
  <c r="C5" i="10"/>
  <c r="B16" i="12"/>
  <c r="F16" i="12" s="1"/>
  <c r="G16" i="12" s="1"/>
  <c r="E24" i="12"/>
  <c r="D18" i="12"/>
  <c r="B14" i="12"/>
  <c r="C22" i="12"/>
  <c r="D17" i="3"/>
  <c r="B25" i="12"/>
  <c r="C8" i="12"/>
  <c r="P8" i="8"/>
  <c r="G17" i="11"/>
  <c r="B17" i="10"/>
  <c r="C17" i="10"/>
  <c r="P17" i="8"/>
  <c r="B6" i="12"/>
  <c r="F6" i="12" s="1"/>
  <c r="G6" i="12" s="1"/>
  <c r="E17" i="12"/>
  <c r="C26" i="12"/>
  <c r="C12" i="12"/>
  <c r="C20" i="12"/>
  <c r="D11" i="12"/>
  <c r="D27" i="12"/>
  <c r="N19" i="8"/>
  <c r="Q20" i="8"/>
  <c r="C16" i="12"/>
  <c r="E25" i="12"/>
  <c r="G6" i="11"/>
  <c r="F6" i="11" s="1"/>
  <c r="B6" i="10"/>
  <c r="D6" i="10" s="1"/>
  <c r="E6" i="10" s="1"/>
  <c r="C6" i="10"/>
  <c r="D19" i="12"/>
  <c r="C5" i="12"/>
  <c r="N13" i="8"/>
  <c r="D26" i="12"/>
  <c r="B12" i="12"/>
  <c r="F12" i="12" s="1"/>
  <c r="G12" i="12" s="1"/>
  <c r="H6" i="11"/>
  <c r="Q6" i="8"/>
  <c r="D28" i="12"/>
  <c r="B13" i="12"/>
  <c r="D3" i="12"/>
  <c r="E22" i="12"/>
  <c r="D23" i="12"/>
  <c r="E9" i="12"/>
  <c r="E19" i="12"/>
  <c r="N8" i="8"/>
  <c r="B5" i="12"/>
  <c r="G27" i="11"/>
  <c r="F27" i="11" s="1"/>
  <c r="C27" i="10"/>
  <c r="B27" i="10"/>
  <c r="G19" i="11"/>
  <c r="F19" i="11" s="1"/>
  <c r="C19" i="10"/>
  <c r="B19" i="10"/>
  <c r="D17" i="12"/>
  <c r="E26" i="12"/>
  <c r="D12" i="12"/>
  <c r="H5" i="11"/>
  <c r="N5" i="8"/>
  <c r="D7" i="3" s="1"/>
  <c r="Q12" i="8"/>
  <c r="H18" i="11"/>
  <c r="Q18" i="8"/>
  <c r="E6" i="12"/>
  <c r="B26" i="12"/>
  <c r="E12" i="12"/>
  <c r="B27" i="12"/>
  <c r="F27" i="12" s="1"/>
  <c r="G27" i="12" s="1"/>
  <c r="C17" i="12"/>
  <c r="E27" i="12"/>
  <c r="N11" i="8"/>
  <c r="D10" i="3" s="1"/>
  <c r="H11" i="11"/>
  <c r="F11" i="11" s="1"/>
  <c r="Q11" i="8"/>
  <c r="B7" i="12"/>
  <c r="C24" i="12"/>
  <c r="D4" i="12"/>
  <c r="F4" i="12" s="1"/>
  <c r="G4" i="12" s="1"/>
  <c r="E7" i="12"/>
  <c r="B28" i="12"/>
  <c r="F28" i="12" s="1"/>
  <c r="G28" i="12" s="1"/>
  <c r="D9" i="12"/>
  <c r="F9" i="12" s="1"/>
  <c r="G9" i="12" s="1"/>
  <c r="C19" i="12"/>
  <c r="E5" i="12"/>
  <c r="G26" i="8"/>
  <c r="D16" i="3" s="1"/>
  <c r="Q27" i="8"/>
  <c r="N18" i="8"/>
  <c r="D12" i="3" s="1"/>
  <c r="E21" i="12"/>
  <c r="B9" i="10"/>
  <c r="D9" i="10" s="1"/>
  <c r="E9" i="10" s="1"/>
  <c r="G9" i="11"/>
  <c r="F9" i="11" s="1"/>
  <c r="C9" i="10"/>
  <c r="H10" i="11"/>
  <c r="F10" i="11" s="1"/>
  <c r="Q10" i="8"/>
  <c r="G12" i="11"/>
  <c r="F12" i="11" s="1"/>
  <c r="B12" i="10"/>
  <c r="D12" i="10" s="1"/>
  <c r="E12" i="10" s="1"/>
  <c r="C12" i="10"/>
  <c r="D30" i="3"/>
  <c r="G8" i="11"/>
  <c r="B8" i="10"/>
  <c r="D8" i="10" s="1"/>
  <c r="E8" i="10" s="1"/>
  <c r="C8" i="10"/>
  <c r="B17" i="12"/>
  <c r="F17" i="12" s="1"/>
  <c r="G17" i="12" s="1"/>
  <c r="C11" i="12"/>
  <c r="G21" i="11"/>
  <c r="F21" i="11" s="1"/>
  <c r="C21" i="10"/>
  <c r="B21" i="10"/>
  <c r="D21" i="10" s="1"/>
  <c r="E21" i="10" s="1"/>
  <c r="D24" i="12"/>
  <c r="F24" i="12" s="1"/>
  <c r="G24" i="12" s="1"/>
  <c r="B18" i="12"/>
  <c r="E4" i="12"/>
  <c r="E13" i="12"/>
  <c r="D22" i="12"/>
  <c r="F22" i="12" s="1"/>
  <c r="G22" i="12" s="1"/>
  <c r="P11" i="8"/>
  <c r="C23" i="12"/>
  <c r="D33" i="3"/>
  <c r="C4" i="12"/>
  <c r="C10" i="12"/>
  <c r="D13" i="12"/>
  <c r="E3" i="12"/>
  <c r="D15" i="12"/>
  <c r="F15" i="12" s="1"/>
  <c r="G15" i="12" s="1"/>
  <c r="B23" i="12"/>
  <c r="F23" i="12" s="1"/>
  <c r="G23" i="12" s="1"/>
  <c r="C7" i="12"/>
  <c r="E28" i="12"/>
  <c r="P26" i="8"/>
  <c r="B10" i="12"/>
  <c r="B3" i="12"/>
  <c r="E15" i="12"/>
  <c r="B8" i="12"/>
  <c r="F8" i="12" s="1"/>
  <c r="G8" i="12" s="1"/>
  <c r="N10" i="8"/>
  <c r="D9" i="3" s="1"/>
  <c r="B19" i="12"/>
  <c r="F19" i="12" s="1"/>
  <c r="G19" i="12" s="1"/>
  <c r="D5" i="12"/>
  <c r="P27" i="8"/>
  <c r="G12" i="8"/>
  <c r="D3" i="3" s="1"/>
  <c r="G11" i="8"/>
  <c r="B20" i="12"/>
  <c r="F20" i="12" s="1"/>
  <c r="G20" i="12" s="1"/>
  <c r="H26" i="11"/>
  <c r="Q26" i="8"/>
  <c r="Q19" i="8"/>
  <c r="G20" i="8"/>
  <c r="D34" i="3" s="1"/>
  <c r="P6" i="8"/>
  <c r="D11" i="3"/>
  <c r="P15" i="8"/>
  <c r="P14" i="8"/>
  <c r="F13" i="12"/>
  <c r="G13" i="12" s="1"/>
  <c r="Q4" i="8"/>
  <c r="N4" i="8"/>
  <c r="D6" i="3" s="1"/>
  <c r="F10" i="12"/>
  <c r="G10" i="12" s="1"/>
  <c r="F7" i="12"/>
  <c r="G7" i="12" s="1"/>
  <c r="D5" i="3"/>
  <c r="G24" i="11"/>
  <c r="F24" i="11" s="1"/>
  <c r="L24" i="12"/>
  <c r="C24" i="10"/>
  <c r="J24" i="10"/>
  <c r="B24" i="10"/>
  <c r="P24" i="8"/>
  <c r="H14" i="11"/>
  <c r="Q14" i="8"/>
  <c r="F25" i="12"/>
  <c r="G25" i="12" s="1"/>
  <c r="F14" i="12"/>
  <c r="G14" i="12" s="1"/>
  <c r="G14" i="11"/>
  <c r="F14" i="11" s="1"/>
  <c r="B14" i="10"/>
  <c r="C14" i="10"/>
  <c r="P4" i="8"/>
  <c r="G22" i="11"/>
  <c r="F22" i="11" s="1"/>
  <c r="B22" i="10"/>
  <c r="C22" i="10"/>
  <c r="P22" i="8"/>
  <c r="F18" i="12"/>
  <c r="G18" i="12" s="1"/>
  <c r="G13" i="11"/>
  <c r="F13" i="11" s="1"/>
  <c r="B13" i="10"/>
  <c r="P13" i="8"/>
  <c r="C13" i="10"/>
  <c r="G3" i="11"/>
  <c r="F3" i="11" s="1"/>
  <c r="C3" i="10"/>
  <c r="P3" i="8"/>
  <c r="B3" i="10"/>
  <c r="C10" i="10"/>
  <c r="G10" i="11"/>
  <c r="B10" i="10"/>
  <c r="P10" i="8"/>
  <c r="H16" i="11"/>
  <c r="F16" i="11" s="1"/>
  <c r="B16" i="10"/>
  <c r="C16" i="10"/>
  <c r="Q16" i="8"/>
  <c r="G15" i="11"/>
  <c r="F15" i="11" s="1"/>
  <c r="B15" i="10"/>
  <c r="C15" i="10"/>
  <c r="G18" i="11"/>
  <c r="F18" i="11" s="1"/>
  <c r="P18" i="8"/>
  <c r="B18" i="10"/>
  <c r="C18" i="10"/>
  <c r="Q3" i="8"/>
  <c r="H3" i="11"/>
  <c r="H23" i="11"/>
  <c r="B23" i="10"/>
  <c r="C23" i="10"/>
  <c r="G25" i="11"/>
  <c r="F25" i="11" s="1"/>
  <c r="C25" i="10"/>
  <c r="B25" i="10"/>
  <c r="B7" i="10"/>
  <c r="H7" i="11"/>
  <c r="Q7" i="8"/>
  <c r="C7" i="10"/>
  <c r="Q23" i="8"/>
  <c r="H22" i="11"/>
  <c r="Q22" i="8"/>
  <c r="G4" i="11"/>
  <c r="F4" i="11" s="1"/>
  <c r="B4" i="10"/>
  <c r="C4" i="10"/>
  <c r="G25" i="8"/>
  <c r="D15" i="3" s="1"/>
  <c r="P25" i="8"/>
  <c r="F3" i="12"/>
  <c r="G3" i="12" s="1"/>
  <c r="G28" i="11"/>
  <c r="F28" i="11" s="1"/>
  <c r="P28" i="8"/>
  <c r="C28" i="10"/>
  <c r="B28" i="10"/>
  <c r="H28" i="11"/>
  <c r="Q28" i="8"/>
  <c r="G22" i="8"/>
  <c r="D13" i="3" s="1"/>
  <c r="D26" i="10" l="1"/>
  <c r="E26" i="10" s="1"/>
  <c r="D27" i="10"/>
  <c r="E27" i="10" s="1"/>
  <c r="D5" i="10"/>
  <c r="E5" i="10" s="1"/>
  <c r="F26" i="12"/>
  <c r="G26" i="12" s="1"/>
  <c r="F5" i="12"/>
  <c r="G5" i="12" s="1"/>
  <c r="D20" i="10"/>
  <c r="E20" i="10" s="1"/>
  <c r="D17" i="10"/>
  <c r="E17" i="10" s="1"/>
  <c r="D19" i="10"/>
  <c r="E19" i="10" s="1"/>
  <c r="D25" i="10"/>
  <c r="E25" i="10" s="1"/>
  <c r="D28" i="10"/>
  <c r="E28" i="10" s="1"/>
  <c r="D3" i="10"/>
  <c r="E3" i="10" s="1"/>
  <c r="D13" i="10"/>
  <c r="E13" i="10" s="1"/>
  <c r="D22" i="10"/>
  <c r="E22" i="10" s="1"/>
  <c r="D10" i="10"/>
  <c r="E10" i="10" s="1"/>
  <c r="D4" i="10"/>
  <c r="E4" i="10" s="1"/>
  <c r="D15" i="10"/>
  <c r="E15" i="10" s="1"/>
  <c r="D14" i="10"/>
  <c r="E14" i="10" s="1"/>
  <c r="D24" i="10"/>
  <c r="E24" i="10" s="1"/>
  <c r="D7" i="10"/>
  <c r="E7" i="10" s="1"/>
  <c r="D23" i="10"/>
  <c r="E23" i="10" s="1"/>
  <c r="D18" i="10"/>
  <c r="E18" i="10" s="1"/>
  <c r="D16" i="10"/>
  <c r="E16" i="10" s="1"/>
  <c r="B2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</calcChain>
</file>

<file path=xl/sharedStrings.xml><?xml version="1.0" encoding="utf-8"?>
<sst xmlns="http://schemas.openxmlformats.org/spreadsheetml/2006/main" count="500" uniqueCount="143">
  <si>
    <t>Jose Caballero 1</t>
  </si>
  <si>
    <t>Clasifica</t>
  </si>
  <si>
    <t>Puntaje</t>
  </si>
  <si>
    <t>Marcador</t>
  </si>
  <si>
    <t>Portugal</t>
  </si>
  <si>
    <t>España</t>
  </si>
  <si>
    <t>Croacia</t>
  </si>
  <si>
    <t>Inglaterra</t>
  </si>
  <si>
    <t>Columna1</t>
  </si>
  <si>
    <t>Columna4</t>
  </si>
  <si>
    <t>Clasifica2</t>
  </si>
  <si>
    <t>Puntaje3</t>
  </si>
  <si>
    <t>Clasifica4</t>
  </si>
  <si>
    <t>Puntaje5</t>
  </si>
  <si>
    <t>Clasifica6</t>
  </si>
  <si>
    <t>Puntaje7</t>
  </si>
  <si>
    <t>Clasifica8</t>
  </si>
  <si>
    <t>Puntaje9</t>
  </si>
  <si>
    <t>Clasifica10</t>
  </si>
  <si>
    <t>Puntaje11</t>
  </si>
  <si>
    <t>Clasifica12</t>
  </si>
  <si>
    <t>Puntaje13</t>
  </si>
  <si>
    <t>Clasifica14</t>
  </si>
  <si>
    <t>Puntaje15</t>
  </si>
  <si>
    <t>Puntaje4</t>
  </si>
  <si>
    <t>Puntaje6</t>
  </si>
  <si>
    <t>Puntaje8</t>
  </si>
  <si>
    <t>Puntaje10</t>
  </si>
  <si>
    <t>Puntaje12</t>
  </si>
  <si>
    <t>Puntaje14</t>
  </si>
  <si>
    <t>Número</t>
  </si>
  <si>
    <t>Posición</t>
  </si>
  <si>
    <t>Nombre</t>
  </si>
  <si>
    <t>Fase de Grupos</t>
  </si>
  <si>
    <t>Gana</t>
  </si>
  <si>
    <t>Osvaldo Solanilla</t>
  </si>
  <si>
    <t>Italia</t>
  </si>
  <si>
    <t xml:space="preserve"> </t>
  </si>
  <si>
    <t>July Batista</t>
  </si>
  <si>
    <t>Radames Guerrero 1</t>
  </si>
  <si>
    <t>Radames Guerrero 2</t>
  </si>
  <si>
    <t>Columna2</t>
  </si>
  <si>
    <t>Columna3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</si>
  <si>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</si>
  <si>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</si>
  <si>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</si>
  <si>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</si>
  <si>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</si>
  <si>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</si>
  <si>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</si>
  <si>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</si>
  <si>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</si>
  <si>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</si>
  <si>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</si>
  <si>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</si>
  <si>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</si>
  <si>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</si>
  <si>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Participante</t>
  </si>
  <si>
    <t>Puntaje1</t>
  </si>
  <si>
    <t>Puntaje2</t>
  </si>
  <si>
    <t>Clasifica1</t>
  </si>
  <si>
    <t>Clasifica3</t>
  </si>
  <si>
    <t>Clasifica5</t>
  </si>
  <si>
    <t>Clasifica7</t>
  </si>
  <si>
    <t>G5</t>
  </si>
  <si>
    <t>G6</t>
  </si>
  <si>
    <t>G2</t>
  </si>
  <si>
    <t>G4</t>
  </si>
  <si>
    <t>G1</t>
  </si>
  <si>
    <t>G3</t>
  </si>
  <si>
    <t>G7</t>
  </si>
  <si>
    <t>G8</t>
  </si>
  <si>
    <t>P</t>
  </si>
  <si>
    <t>p</t>
  </si>
  <si>
    <t>G9</t>
  </si>
  <si>
    <t>G10</t>
  </si>
  <si>
    <t>G11</t>
  </si>
  <si>
    <t>G12</t>
  </si>
  <si>
    <t>G13</t>
  </si>
  <si>
    <t>G14</t>
  </si>
  <si>
    <t>Marcadores 13</t>
  </si>
  <si>
    <t>Marcadores 14</t>
  </si>
  <si>
    <t>Ganadores</t>
  </si>
  <si>
    <t>Equipos 13</t>
  </si>
  <si>
    <t>Equipos14</t>
  </si>
  <si>
    <t>Marcadores 9</t>
  </si>
  <si>
    <t>Marcadores 10</t>
  </si>
  <si>
    <t>Marcadores 11</t>
  </si>
  <si>
    <t>Marcadores 12</t>
  </si>
  <si>
    <t>Equipos 9</t>
  </si>
  <si>
    <t>Equipos 10</t>
  </si>
  <si>
    <t>Equipos 11</t>
  </si>
  <si>
    <t>Equipos 12</t>
  </si>
  <si>
    <t>P13</t>
  </si>
  <si>
    <t>P14</t>
  </si>
  <si>
    <t>Marcadores Tercero</t>
  </si>
  <si>
    <t>Ganador</t>
  </si>
  <si>
    <t>Equipos Tercero</t>
  </si>
  <si>
    <t>Marcador Final</t>
  </si>
  <si>
    <t>Equipos Final</t>
  </si>
  <si>
    <t>Alexander Bodega</t>
  </si>
  <si>
    <t>Alfredo Quintero</t>
  </si>
  <si>
    <t>Antonio Barahona 1</t>
  </si>
  <si>
    <t>Effie Latouche 1</t>
  </si>
  <si>
    <t>Eric Herrera</t>
  </si>
  <si>
    <t>Ginela Ramos 1</t>
  </si>
  <si>
    <t>Ginela Ramos 2</t>
  </si>
  <si>
    <t>Jose Caballero 2</t>
  </si>
  <si>
    <t>Jose Caballero 3 Betito</t>
  </si>
  <si>
    <t>Joseph</t>
  </si>
  <si>
    <t>Jovanna Santiago</t>
  </si>
  <si>
    <t>Marilyn</t>
  </si>
  <si>
    <t>Mileny 1</t>
  </si>
  <si>
    <t>Samanta Montero 1</t>
  </si>
  <si>
    <t>Samanta Montero 2</t>
  </si>
  <si>
    <t>Virgilio Simmons</t>
  </si>
  <si>
    <t>Adriana Zambrano</t>
  </si>
  <si>
    <t>Erika Barahona</t>
  </si>
  <si>
    <t>Juan Rojas</t>
  </si>
  <si>
    <t>Mileny 2 Edwin Acosta</t>
  </si>
  <si>
    <t>Mileny 3 Ema Salcedo</t>
  </si>
  <si>
    <t>Mileny 4 Alberto Obando</t>
  </si>
  <si>
    <t>Mileny 5 Bolivar Cajar</t>
  </si>
  <si>
    <t>Mileny 6 Oliver Aguirre</t>
  </si>
  <si>
    <t>Mileny 7 Melissa Acosta</t>
  </si>
  <si>
    <t>Mileny 8 Carlos Fabian</t>
  </si>
  <si>
    <t>Mileny 9 Carlos Ramos</t>
  </si>
  <si>
    <t>Muhammad HamzahHaji</t>
  </si>
  <si>
    <t>Samanta Montero 3</t>
  </si>
  <si>
    <t>Samanta Montero 4</t>
  </si>
  <si>
    <t>2</t>
  </si>
  <si>
    <t>1</t>
  </si>
  <si>
    <t>3</t>
  </si>
  <si>
    <t>4</t>
  </si>
  <si>
    <t>0</t>
  </si>
  <si>
    <t>0.</t>
  </si>
  <si>
    <t>Estados Unidos</t>
  </si>
  <si>
    <t>Senegal</t>
  </si>
  <si>
    <t>Japón</t>
  </si>
  <si>
    <t>Marruecos</t>
  </si>
  <si>
    <t>Freddy Quiroz 1</t>
  </si>
  <si>
    <t>Freddy Quiroz 2 Marifer</t>
  </si>
  <si>
    <t>Link a Fase de Grupos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</si>
</sst>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C000"/>
        <bgColor theme="8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8" tint="0.79998168889431442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double">
        <color indexed="64"/>
      </top>
      <bottom/>
      <diagonal/>
    </border>
    <border>
      <left style="thin">
        <color indexed="64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double">
        <color indexed="64"/>
      </right>
      <top style="thin">
        <color rgb="FF000000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double">
        <color indexed="64"/>
      </right>
      <top style="thin">
        <color indexed="64"/>
      </top>
      <bottom style="thin">
        <color rgb="FF00000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2" fillId="0" borderId="0"/>
  </cellStyleXfs>
  <cellXfs count="19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Fill="1"/>
    <xf numFmtId="0" fontId="3" fillId="0" borderId="2" xfId="0" applyFont="1" applyBorder="1"/>
    <xf numFmtId="0" fontId="3" fillId="3" borderId="4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3" fillId="3" borderId="9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0" borderId="0" xfId="1" applyFont="1"/>
    <xf numFmtId="0" fontId="3" fillId="0" borderId="1" xfId="0" applyFont="1" applyBorder="1"/>
    <xf numFmtId="0" fontId="5" fillId="4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6" borderId="2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2" xfId="0" applyFont="1" applyFill="1" applyBorder="1"/>
    <xf numFmtId="0" fontId="6" fillId="6" borderId="12" xfId="0" applyFont="1" applyFill="1" applyBorder="1" applyAlignment="1">
      <alignment horizontal="center"/>
    </xf>
    <xf numFmtId="0" fontId="8" fillId="0" borderId="0" xfId="0" applyFont="1"/>
    <xf numFmtId="0" fontId="9" fillId="6" borderId="2" xfId="0" applyFont="1" applyFill="1" applyBorder="1"/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6" borderId="12" xfId="0" applyFont="1" applyFill="1" applyBorder="1"/>
    <xf numFmtId="0" fontId="10" fillId="6" borderId="2" xfId="0" applyFont="1" applyFill="1" applyBorder="1"/>
    <xf numFmtId="0" fontId="10" fillId="6" borderId="11" xfId="0" applyFont="1" applyFill="1" applyBorder="1" applyAlignment="1">
      <alignment horizontal="center"/>
    </xf>
    <xf numFmtId="0" fontId="0" fillId="7" borderId="3" xfId="0" applyFill="1" applyBorder="1"/>
    <xf numFmtId="0" fontId="0" fillId="7" borderId="1" xfId="0" applyFill="1" applyBorder="1"/>
    <xf numFmtId="0" fontId="3" fillId="7" borderId="2" xfId="0" applyFont="1" applyFill="1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4" borderId="24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/>
    </xf>
    <xf numFmtId="0" fontId="3" fillId="2" borderId="25" xfId="0" applyFont="1" applyFill="1" applyBorder="1"/>
    <xf numFmtId="0" fontId="0" fillId="3" borderId="27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8" fillId="8" borderId="24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0" fillId="4" borderId="24" xfId="0" applyFont="1" applyFill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6" fillId="6" borderId="24" xfId="0" applyFont="1" applyFill="1" applyBorder="1"/>
    <xf numFmtId="0" fontId="6" fillId="6" borderId="24" xfId="0" applyFont="1" applyFill="1" applyBorder="1" applyAlignment="1">
      <alignment horizontal="center"/>
    </xf>
    <xf numFmtId="0" fontId="6" fillId="6" borderId="27" xfId="0" applyFont="1" applyFill="1" applyBorder="1" applyAlignment="1">
      <alignment horizontal="center"/>
    </xf>
    <xf numFmtId="0" fontId="9" fillId="6" borderId="24" xfId="0" applyFont="1" applyFill="1" applyBorder="1"/>
    <xf numFmtId="0" fontId="6" fillId="6" borderId="27" xfId="0" applyFont="1" applyFill="1" applyBorder="1"/>
    <xf numFmtId="0" fontId="6" fillId="6" borderId="29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 vertical="center" wrapText="1"/>
    </xf>
    <xf numFmtId="0" fontId="3" fillId="2" borderId="31" xfId="0" applyFont="1" applyFill="1" applyBorder="1"/>
    <xf numFmtId="0" fontId="3" fillId="2" borderId="32" xfId="0" applyFont="1" applyFill="1" applyBorder="1" applyAlignment="1">
      <alignment horizontal="center"/>
    </xf>
    <xf numFmtId="0" fontId="0" fillId="0" borderId="33" xfId="0" applyBorder="1"/>
    <xf numFmtId="0" fontId="0" fillId="0" borderId="25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25" xfId="0" applyBorder="1"/>
    <xf numFmtId="0" fontId="0" fillId="0" borderId="34" xfId="0" applyBorder="1"/>
    <xf numFmtId="0" fontId="0" fillId="0" borderId="35" xfId="0" applyBorder="1"/>
    <xf numFmtId="0" fontId="0" fillId="0" borderId="24" xfId="0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24" xfId="0" applyBorder="1"/>
    <xf numFmtId="0" fontId="0" fillId="0" borderId="36" xfId="0" applyBorder="1"/>
    <xf numFmtId="0" fontId="0" fillId="4" borderId="24" xfId="0" applyFill="1" applyBorder="1" applyAlignment="1">
      <alignment horizontal="center"/>
    </xf>
    <xf numFmtId="0" fontId="0" fillId="0" borderId="37" xfId="0" applyBorder="1"/>
    <xf numFmtId="0" fontId="0" fillId="0" borderId="38" xfId="0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0" borderId="38" xfId="0" applyBorder="1"/>
    <xf numFmtId="0" fontId="0" fillId="0" borderId="23" xfId="0" applyBorder="1"/>
    <xf numFmtId="0" fontId="0" fillId="0" borderId="43" xfId="0" applyBorder="1"/>
    <xf numFmtId="0" fontId="8" fillId="0" borderId="0" xfId="0" applyFont="1" applyBorder="1" applyAlignment="1">
      <alignment horizontal="center"/>
    </xf>
    <xf numFmtId="0" fontId="0" fillId="0" borderId="0" xfId="0" applyBorder="1"/>
    <xf numFmtId="0" fontId="8" fillId="0" borderId="44" xfId="0" applyFont="1" applyBorder="1" applyAlignment="1">
      <alignment horizontal="center"/>
    </xf>
    <xf numFmtId="0" fontId="0" fillId="0" borderId="45" xfId="0" applyBorder="1"/>
    <xf numFmtId="0" fontId="8" fillId="0" borderId="46" xfId="0" applyFont="1" applyBorder="1" applyAlignment="1">
      <alignment horizontal="center"/>
    </xf>
    <xf numFmtId="0" fontId="0" fillId="0" borderId="46" xfId="0" applyBorder="1"/>
    <xf numFmtId="0" fontId="8" fillId="0" borderId="47" xfId="0" applyFont="1" applyBorder="1" applyAlignment="1">
      <alignment horizontal="center"/>
    </xf>
    <xf numFmtId="0" fontId="0" fillId="0" borderId="44" xfId="0" applyBorder="1"/>
    <xf numFmtId="0" fontId="0" fillId="0" borderId="47" xfId="0" applyBorder="1"/>
    <xf numFmtId="0" fontId="11" fillId="0" borderId="43" xfId="0" applyFont="1" applyBorder="1"/>
    <xf numFmtId="0" fontId="11" fillId="0" borderId="0" xfId="0" applyFont="1" applyBorder="1"/>
    <xf numFmtId="0" fontId="8" fillId="0" borderId="0" xfId="0" applyFont="1" applyBorder="1"/>
    <xf numFmtId="0" fontId="8" fillId="0" borderId="44" xfId="0" applyFont="1" applyBorder="1"/>
    <xf numFmtId="0" fontId="11" fillId="0" borderId="45" xfId="0" applyFont="1" applyBorder="1"/>
    <xf numFmtId="0" fontId="11" fillId="0" borderId="46" xfId="0" applyFont="1" applyBorder="1"/>
    <xf numFmtId="0" fontId="8" fillId="0" borderId="46" xfId="0" applyFont="1" applyBorder="1"/>
    <xf numFmtId="0" fontId="8" fillId="0" borderId="47" xfId="0" applyFont="1" applyBorder="1"/>
    <xf numFmtId="0" fontId="11" fillId="0" borderId="47" xfId="0" applyFont="1" applyBorder="1"/>
    <xf numFmtId="0" fontId="0" fillId="0" borderId="48" xfId="0" applyBorder="1"/>
    <xf numFmtId="0" fontId="0" fillId="0" borderId="49" xfId="0" applyBorder="1"/>
    <xf numFmtId="0" fontId="0" fillId="0" borderId="39" xfId="0" applyBorder="1"/>
    <xf numFmtId="0" fontId="0" fillId="0" borderId="14" xfId="0" applyFill="1" applyBorder="1"/>
    <xf numFmtId="0" fontId="0" fillId="0" borderId="20" xfId="0" applyFill="1" applyBorder="1"/>
    <xf numFmtId="0" fontId="3" fillId="0" borderId="16" xfId="0" applyFont="1" applyBorder="1"/>
    <xf numFmtId="0" fontId="3" fillId="0" borderId="18" xfId="0" applyFont="1" applyBorder="1"/>
    <xf numFmtId="0" fontId="0" fillId="0" borderId="53" xfId="0" applyBorder="1"/>
    <xf numFmtId="0" fontId="1" fillId="4" borderId="32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1" xfId="0" applyBorder="1"/>
    <xf numFmtId="0" fontId="3" fillId="0" borderId="6" xfId="0" applyFont="1" applyBorder="1"/>
    <xf numFmtId="0" fontId="3" fillId="3" borderId="17" xfId="0" applyFont="1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3" fillId="0" borderId="10" xfId="0" applyFont="1" applyBorder="1"/>
    <xf numFmtId="0" fontId="3" fillId="2" borderId="56" xfId="0" applyFont="1" applyFill="1" applyBorder="1"/>
    <xf numFmtId="0" fontId="8" fillId="0" borderId="57" xfId="0" applyFont="1" applyBorder="1" applyAlignment="1">
      <alignment horizontal="center"/>
    </xf>
    <xf numFmtId="0" fontId="8" fillId="8" borderId="58" xfId="0" applyFont="1" applyFill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8" borderId="10" xfId="0" applyFont="1" applyFill="1" applyBorder="1" applyAlignment="1">
      <alignment horizontal="center"/>
    </xf>
    <xf numFmtId="0" fontId="7" fillId="2" borderId="57" xfId="0" applyFont="1" applyFill="1" applyBorder="1" applyAlignment="1">
      <alignment horizontal="center"/>
    </xf>
    <xf numFmtId="0" fontId="6" fillId="6" borderId="60" xfId="0" applyFont="1" applyFill="1" applyBorder="1" applyAlignment="1">
      <alignment horizontal="center"/>
    </xf>
    <xf numFmtId="0" fontId="6" fillId="6" borderId="61" xfId="0" applyFont="1" applyFill="1" applyBorder="1" applyAlignment="1">
      <alignment horizontal="center"/>
    </xf>
    <xf numFmtId="0" fontId="0" fillId="3" borderId="62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3" fillId="0" borderId="30" xfId="0" applyFont="1" applyBorder="1"/>
    <xf numFmtId="0" fontId="3" fillId="2" borderId="17" xfId="0" applyFont="1" applyFill="1" applyBorder="1"/>
    <xf numFmtId="0" fontId="8" fillId="0" borderId="54" xfId="0" applyFont="1" applyBorder="1" applyAlignment="1">
      <alignment horizontal="center"/>
    </xf>
    <xf numFmtId="0" fontId="8" fillId="8" borderId="15" xfId="0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3" fillId="2" borderId="66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7" xfId="0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68" xfId="0" applyFont="1" applyFill="1" applyBorder="1" applyAlignment="1">
      <alignment horizontal="center"/>
    </xf>
    <xf numFmtId="0" fontId="12" fillId="0" borderId="3" xfId="2" applyBorder="1"/>
    <xf numFmtId="0" fontId="12" fillId="0" borderId="1" xfId="2" applyBorder="1"/>
    <xf numFmtId="49" fontId="12" fillId="0" borderId="1" xfId="2" applyNumberFormat="1" applyFont="1" applyBorder="1"/>
    <xf numFmtId="49" fontId="12" fillId="0" borderId="0" xfId="2" applyNumberFormat="1" applyFont="1"/>
    <xf numFmtId="49" fontId="0" fillId="0" borderId="3" xfId="0" applyNumberFormat="1" applyBorder="1"/>
    <xf numFmtId="49" fontId="0" fillId="0" borderId="3" xfId="2" applyNumberFormat="1" applyFont="1" applyBorder="1"/>
    <xf numFmtId="49" fontId="0" fillId="0" borderId="1" xfId="2" applyNumberFormat="1" applyFont="1" applyBorder="1"/>
    <xf numFmtId="49" fontId="0" fillId="0" borderId="0" xfId="2" applyNumberFormat="1" applyFont="1" applyBorder="1"/>
    <xf numFmtId="49" fontId="0" fillId="0" borderId="0" xfId="2" applyNumberFormat="1" applyFont="1"/>
    <xf numFmtId="0" fontId="10" fillId="6" borderId="12" xfId="0" applyFont="1" applyFill="1" applyBorder="1" applyAlignment="1"/>
    <xf numFmtId="49" fontId="0" fillId="0" borderId="0" xfId="0" applyNumberFormat="1"/>
    <xf numFmtId="0" fontId="11" fillId="0" borderId="25" xfId="0" applyFont="1" applyBorder="1" applyAlignment="1">
      <alignment horizontal="left"/>
    </xf>
    <xf numFmtId="0" fontId="11" fillId="8" borderId="24" xfId="0" applyFont="1" applyFill="1" applyBorder="1" applyAlignment="1">
      <alignment horizontal="left"/>
    </xf>
    <xf numFmtId="0" fontId="11" fillId="0" borderId="24" xfId="0" applyFont="1" applyBorder="1" applyAlignment="1">
      <alignment horizontal="left"/>
    </xf>
    <xf numFmtId="0" fontId="6" fillId="9" borderId="2" xfId="0" applyFont="1" applyFill="1" applyBorder="1" applyAlignment="1">
      <alignment horizontal="center"/>
    </xf>
    <xf numFmtId="0" fontId="6" fillId="9" borderId="24" xfId="0" applyFont="1" applyFill="1" applyBorder="1" applyAlignment="1">
      <alignment horizontal="center"/>
    </xf>
    <xf numFmtId="0" fontId="9" fillId="9" borderId="24" xfId="0" applyFont="1" applyFill="1" applyBorder="1" applyAlignment="1">
      <alignment horizontal="center"/>
    </xf>
    <xf numFmtId="0" fontId="9" fillId="9" borderId="27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/>
    </xf>
    <xf numFmtId="0" fontId="7" fillId="10" borderId="25" xfId="0" applyFont="1" applyFill="1" applyBorder="1" applyAlignment="1">
      <alignment horizontal="center"/>
    </xf>
    <xf numFmtId="0" fontId="11" fillId="10" borderId="25" xfId="0" applyFont="1" applyFill="1" applyBorder="1" applyAlignment="1">
      <alignment horizontal="center"/>
    </xf>
    <xf numFmtId="0" fontId="11" fillId="11" borderId="24" xfId="0" applyFont="1" applyFill="1" applyBorder="1" applyAlignment="1">
      <alignment horizontal="center"/>
    </xf>
    <xf numFmtId="0" fontId="11" fillId="10" borderId="24" xfId="0" applyFont="1" applyFill="1" applyBorder="1" applyAlignment="1">
      <alignment horizontal="center"/>
    </xf>
    <xf numFmtId="22" fontId="12" fillId="0" borderId="0" xfId="2" applyNumberFormat="1" applyBorder="1" applyAlignment="1">
      <alignment horizontal="center"/>
    </xf>
    <xf numFmtId="22" fontId="0" fillId="0" borderId="0" xfId="0" applyNumberFormat="1" applyAlignment="1">
      <alignment horizontal="center"/>
    </xf>
    <xf numFmtId="0" fontId="3" fillId="0" borderId="65" xfId="0" applyFont="1" applyFill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0" fillId="5" borderId="69" xfId="0" applyFill="1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71" xfId="0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0" fillId="6" borderId="59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63" xfId="0" applyFont="1" applyBorder="1" applyAlignment="1">
      <alignment horizontal="center"/>
    </xf>
    <xf numFmtId="0" fontId="3" fillId="0" borderId="64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3" fillId="0" borderId="0" xfId="1" applyFont="1"/>
  </cellXfs>
  <cellStyles count="3">
    <cellStyle name="Hipervínculo" xfId="1" builtinId="8"/>
    <cellStyle name="Normal" xfId="0" builtinId="0"/>
    <cellStyle name="Normal 3" xfId="2"/>
  </cellStyles>
  <dxfs count="0"/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caballero/Desktop/original/otros/polla/qatar/fixture-qatar-2022abier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Cuadro Final"/>
      <sheetName val="CONTACTO"/>
      <sheetName val="Horario"/>
      <sheetName val="Hoja1"/>
      <sheetName val="equipos"/>
      <sheetName val="tabla posiciones auxili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C6" t="str">
            <v>Países Bajos</v>
          </cell>
        </row>
        <row r="10">
          <cell r="C10" t="str">
            <v>Estados Unidos</v>
          </cell>
        </row>
        <row r="12">
          <cell r="C12" t="str">
            <v>Argentina</v>
          </cell>
        </row>
        <row r="16">
          <cell r="C16" t="str">
            <v>Australia</v>
          </cell>
        </row>
        <row r="18">
          <cell r="C18" t="str">
            <v>Japón</v>
          </cell>
        </row>
        <row r="22">
          <cell r="C22" t="str">
            <v>Croacia</v>
          </cell>
        </row>
        <row r="24">
          <cell r="C24" t="str">
            <v>Brasil</v>
          </cell>
        </row>
        <row r="28">
          <cell r="C28" t="str">
            <v>Corea del Sur</v>
          </cell>
        </row>
        <row r="30">
          <cell r="C30" t="str">
            <v>Francia</v>
          </cell>
        </row>
        <row r="34">
          <cell r="C34" t="str">
            <v>Polonia</v>
          </cell>
        </row>
        <row r="36">
          <cell r="C36" t="str">
            <v>Inglaterra</v>
          </cell>
        </row>
        <row r="40">
          <cell r="C40" t="str">
            <v>Senegal</v>
          </cell>
        </row>
        <row r="42">
          <cell r="C42" t="str">
            <v>Marruecos</v>
          </cell>
        </row>
        <row r="46">
          <cell r="C46" t="str">
            <v>España</v>
          </cell>
        </row>
        <row r="48">
          <cell r="C48" t="str">
            <v>Portugal</v>
          </cell>
        </row>
        <row r="52">
          <cell r="C52" t="str">
            <v>Suiza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jecepa.github.io/polla/indexfase1.htm" TargetMode="External"/><Relationship Id="rId1" Type="http://schemas.openxmlformats.org/officeDocument/2006/relationships/hyperlink" Target="http://pollait.000webhostapp.com/posicionesfase1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12" sqref="B12"/>
    </sheetView>
  </sheetViews>
  <sheetFormatPr baseColWidth="10" defaultRowHeight="15" x14ac:dyDescent="0.25"/>
  <cols>
    <col min="2" max="2" width="30.7109375" customWidth="1"/>
  </cols>
  <sheetData>
    <row r="1" spans="1:2" ht="16.5" customHeight="1" x14ac:dyDescent="0.25">
      <c r="A1" s="150">
        <v>1</v>
      </c>
      <c r="B1" s="155" t="s">
        <v>116</v>
      </c>
    </row>
    <row r="2" spans="1:2" ht="16.5" customHeight="1" x14ac:dyDescent="0.25">
      <c r="A2" s="151">
        <v>2</v>
      </c>
      <c r="B2" s="152" t="s">
        <v>100</v>
      </c>
    </row>
    <row r="3" spans="1:2" s="9" customFormat="1" ht="16.5" customHeight="1" x14ac:dyDescent="0.25">
      <c r="A3" s="150">
        <v>3</v>
      </c>
      <c r="B3" s="152" t="s">
        <v>101</v>
      </c>
    </row>
    <row r="4" spans="1:2" ht="16.5" customHeight="1" x14ac:dyDescent="0.25">
      <c r="A4" s="151">
        <v>4</v>
      </c>
      <c r="B4" s="152" t="s">
        <v>102</v>
      </c>
    </row>
    <row r="5" spans="1:2" ht="16.5" customHeight="1" x14ac:dyDescent="0.25">
      <c r="A5" s="150">
        <v>5</v>
      </c>
      <c r="B5" s="152" t="s">
        <v>103</v>
      </c>
    </row>
    <row r="6" spans="1:2" ht="16.5" customHeight="1" x14ac:dyDescent="0.25">
      <c r="A6" s="151">
        <v>6</v>
      </c>
      <c r="B6" s="152" t="s">
        <v>104</v>
      </c>
    </row>
    <row r="7" spans="1:2" s="9" customFormat="1" ht="16.5" customHeight="1" x14ac:dyDescent="0.25">
      <c r="A7" s="150">
        <v>7</v>
      </c>
      <c r="B7" s="156" t="s">
        <v>117</v>
      </c>
    </row>
    <row r="8" spans="1:2" s="9" customFormat="1" ht="16.5" customHeight="1" x14ac:dyDescent="0.25">
      <c r="A8" s="151">
        <v>8</v>
      </c>
      <c r="B8" s="156" t="s">
        <v>140</v>
      </c>
    </row>
    <row r="9" spans="1:2" s="9" customFormat="1" ht="16.5" customHeight="1" x14ac:dyDescent="0.25">
      <c r="A9" s="150">
        <v>9</v>
      </c>
      <c r="B9" s="156" t="s">
        <v>141</v>
      </c>
    </row>
    <row r="10" spans="1:2" ht="16.5" customHeight="1" x14ac:dyDescent="0.25">
      <c r="A10" s="151">
        <v>10</v>
      </c>
      <c r="B10" s="152" t="s">
        <v>105</v>
      </c>
    </row>
    <row r="11" spans="1:2" ht="16.5" customHeight="1" x14ac:dyDescent="0.25">
      <c r="A11" s="150">
        <v>11</v>
      </c>
      <c r="B11" s="152" t="s">
        <v>106</v>
      </c>
    </row>
    <row r="12" spans="1:2" s="9" customFormat="1" ht="16.5" customHeight="1" x14ac:dyDescent="0.25">
      <c r="A12" s="151">
        <v>12</v>
      </c>
      <c r="B12" s="152" t="s">
        <v>0</v>
      </c>
    </row>
    <row r="13" spans="1:2" ht="16.5" customHeight="1" x14ac:dyDescent="0.25">
      <c r="A13" s="150">
        <v>13</v>
      </c>
      <c r="B13" s="152" t="s">
        <v>107</v>
      </c>
    </row>
    <row r="14" spans="1:2" ht="16.5" customHeight="1" x14ac:dyDescent="0.25">
      <c r="A14" s="151">
        <v>14</v>
      </c>
      <c r="B14" s="152" t="s">
        <v>108</v>
      </c>
    </row>
    <row r="15" spans="1:2" x14ac:dyDescent="0.25">
      <c r="A15" s="150">
        <v>15</v>
      </c>
      <c r="B15" s="152" t="s">
        <v>109</v>
      </c>
    </row>
    <row r="16" spans="1:2" x14ac:dyDescent="0.25">
      <c r="A16" s="151">
        <v>16</v>
      </c>
      <c r="B16" s="152" t="s">
        <v>110</v>
      </c>
    </row>
    <row r="17" spans="1:2" s="9" customFormat="1" x14ac:dyDescent="0.25">
      <c r="A17" s="150">
        <v>17</v>
      </c>
      <c r="B17" s="157" t="s">
        <v>118</v>
      </c>
    </row>
    <row r="18" spans="1:2" s="9" customFormat="1" x14ac:dyDescent="0.25">
      <c r="A18" s="151">
        <v>18</v>
      </c>
      <c r="B18" s="153" t="s">
        <v>38</v>
      </c>
    </row>
    <row r="19" spans="1:2" x14ac:dyDescent="0.25">
      <c r="A19" s="150">
        <v>19</v>
      </c>
      <c r="B19" s="153" t="s">
        <v>111</v>
      </c>
    </row>
    <row r="20" spans="1:2" x14ac:dyDescent="0.25">
      <c r="A20" s="151">
        <v>20</v>
      </c>
      <c r="B20" s="153" t="s">
        <v>112</v>
      </c>
    </row>
    <row r="21" spans="1:2" x14ac:dyDescent="0.25">
      <c r="A21" s="150">
        <v>21</v>
      </c>
      <c r="B21" s="158" t="s">
        <v>119</v>
      </c>
    </row>
    <row r="22" spans="1:2" x14ac:dyDescent="0.25">
      <c r="A22" s="151">
        <v>22</v>
      </c>
      <c r="B22" s="158" t="s">
        <v>120</v>
      </c>
    </row>
    <row r="23" spans="1:2" x14ac:dyDescent="0.25">
      <c r="A23" s="150">
        <v>23</v>
      </c>
      <c r="B23" s="158" t="s">
        <v>121</v>
      </c>
    </row>
    <row r="24" spans="1:2" x14ac:dyDescent="0.25">
      <c r="A24" s="151">
        <v>24</v>
      </c>
      <c r="B24" s="158" t="s">
        <v>122</v>
      </c>
    </row>
    <row r="25" spans="1:2" x14ac:dyDescent="0.25">
      <c r="A25" s="150">
        <v>25</v>
      </c>
      <c r="B25" s="158" t="s">
        <v>123</v>
      </c>
    </row>
    <row r="26" spans="1:2" s="9" customFormat="1" x14ac:dyDescent="0.25">
      <c r="A26" s="151">
        <v>26</v>
      </c>
      <c r="B26" s="158" t="s">
        <v>124</v>
      </c>
    </row>
    <row r="27" spans="1:2" s="9" customFormat="1" x14ac:dyDescent="0.25">
      <c r="A27" s="150">
        <v>27</v>
      </c>
      <c r="B27" s="158" t="s">
        <v>125</v>
      </c>
    </row>
    <row r="28" spans="1:2" s="9" customFormat="1" x14ac:dyDescent="0.25">
      <c r="A28" s="151">
        <v>28</v>
      </c>
      <c r="B28" s="158" t="s">
        <v>126</v>
      </c>
    </row>
    <row r="29" spans="1:2" x14ac:dyDescent="0.25">
      <c r="A29" s="150">
        <v>29</v>
      </c>
      <c r="B29" s="158" t="s">
        <v>127</v>
      </c>
    </row>
    <row r="30" spans="1:2" x14ac:dyDescent="0.25">
      <c r="A30" s="151">
        <v>30</v>
      </c>
      <c r="B30" s="158" t="s">
        <v>35</v>
      </c>
    </row>
    <row r="31" spans="1:2" x14ac:dyDescent="0.25">
      <c r="A31" s="150">
        <v>31</v>
      </c>
      <c r="B31" s="158" t="s">
        <v>39</v>
      </c>
    </row>
    <row r="32" spans="1:2" x14ac:dyDescent="0.25">
      <c r="A32" s="151">
        <v>32</v>
      </c>
      <c r="B32" s="158" t="s">
        <v>40</v>
      </c>
    </row>
    <row r="33" spans="1:2" s="9" customFormat="1" x14ac:dyDescent="0.25">
      <c r="A33" s="150">
        <v>33</v>
      </c>
      <c r="B33" s="153" t="s">
        <v>113</v>
      </c>
    </row>
    <row r="34" spans="1:2" s="9" customFormat="1" x14ac:dyDescent="0.25">
      <c r="A34" s="151">
        <v>34</v>
      </c>
      <c r="B34" s="153" t="s">
        <v>114</v>
      </c>
    </row>
    <row r="35" spans="1:2" x14ac:dyDescent="0.25">
      <c r="A35" s="150">
        <v>35</v>
      </c>
      <c r="B35" s="153" t="s">
        <v>128</v>
      </c>
    </row>
    <row r="36" spans="1:2" x14ac:dyDescent="0.25">
      <c r="A36" s="151">
        <v>36</v>
      </c>
      <c r="B36" s="153" t="s">
        <v>129</v>
      </c>
    </row>
    <row r="37" spans="1:2" x14ac:dyDescent="0.25">
      <c r="A37" s="150">
        <v>37</v>
      </c>
      <c r="B37" s="153" t="s">
        <v>115</v>
      </c>
    </row>
  </sheetData>
  <sortState ref="B1:B26">
    <sortCondition ref="B1:B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3" sqref="F3"/>
    </sheetView>
  </sheetViews>
  <sheetFormatPr baseColWidth="10" defaultRowHeight="15" x14ac:dyDescent="0.25"/>
  <cols>
    <col min="1" max="1" width="25.28515625" style="9" customWidth="1"/>
    <col min="2" max="2" width="11.42578125" style="9"/>
    <col min="3" max="3" width="2.5703125" style="27" customWidth="1"/>
    <col min="4" max="4" width="11.42578125" style="9"/>
    <col min="5" max="5" width="2.5703125" style="27" customWidth="1"/>
    <col min="6" max="16384" width="11.42578125" style="9"/>
  </cols>
  <sheetData>
    <row r="1" spans="1:8" ht="15.75" thickBot="1" x14ac:dyDescent="0.3">
      <c r="B1" s="192" t="s">
        <v>95</v>
      </c>
      <c r="C1" s="193"/>
      <c r="D1" s="193"/>
      <c r="E1" s="194"/>
      <c r="F1" s="108" t="s">
        <v>96</v>
      </c>
      <c r="G1" s="193" t="s">
        <v>97</v>
      </c>
      <c r="H1" s="194"/>
    </row>
    <row r="2" spans="1:8" ht="15.75" thickBot="1" x14ac:dyDescent="0.3">
      <c r="B2" s="118" t="s">
        <v>93</v>
      </c>
      <c r="C2" s="92" t="s">
        <v>72</v>
      </c>
      <c r="D2" s="119" t="s">
        <v>94</v>
      </c>
      <c r="E2" s="94" t="s">
        <v>72</v>
      </c>
      <c r="F2" s="107"/>
      <c r="G2" s="93"/>
      <c r="H2" s="96"/>
    </row>
    <row r="3" spans="1:8" x14ac:dyDescent="0.25">
      <c r="A3" s="9" t="e">
        <f>Participantes!#REF!</f>
        <v>#REF!</v>
      </c>
      <c r="B3" s="87">
        <v>2</v>
      </c>
      <c r="C3" s="88"/>
      <c r="D3" s="89">
        <v>0</v>
      </c>
      <c r="E3" s="90"/>
      <c r="F3" s="106" t="str">
        <f t="shared" ref="F3:F28" si="0">IF(B3+C3&gt;D3+E3,G3,H3)</f>
        <v/>
      </c>
      <c r="G3" s="89" t="str">
        <f>IF(Msemis!J3=Msemis!L3,Msemis!M3,Msemis!L3)</f>
        <v/>
      </c>
      <c r="H3" s="95" t="str">
        <f>IF(Msemis!K3=Msemis!N3,Msemis!O3,Msemis!N3)</f>
        <v/>
      </c>
    </row>
    <row r="4" spans="1:8" x14ac:dyDescent="0.25">
      <c r="A4" s="9" t="str">
        <f>Participantes!B1</f>
        <v>Adriana Zambrano</v>
      </c>
      <c r="B4" s="87">
        <v>1</v>
      </c>
      <c r="C4" s="88"/>
      <c r="D4" s="89">
        <v>0</v>
      </c>
      <c r="E4" s="90"/>
      <c r="F4" s="106" t="str">
        <f t="shared" si="0"/>
        <v/>
      </c>
      <c r="G4" s="89" t="str">
        <f>IF(Msemis!J4=Msemis!L4,Msemis!M4,Msemis!L4)</f>
        <v/>
      </c>
      <c r="H4" s="95" t="str">
        <f>IF(Msemis!K4=Msemis!N4,Msemis!O4,Msemis!N4)</f>
        <v/>
      </c>
    </row>
    <row r="5" spans="1:8" x14ac:dyDescent="0.25">
      <c r="A5" s="9" t="str">
        <f>Participantes!B2</f>
        <v>Alexander Bodega</v>
      </c>
      <c r="B5" s="87">
        <v>2</v>
      </c>
      <c r="C5" s="88"/>
      <c r="D5" s="89">
        <v>1</v>
      </c>
      <c r="E5" s="90"/>
      <c r="F5" s="106" t="str">
        <f t="shared" si="0"/>
        <v/>
      </c>
      <c r="G5" s="89" t="str">
        <f>IF(Msemis!J5=Msemis!L5,Msemis!M5,Msemis!L5)</f>
        <v/>
      </c>
      <c r="H5" s="95" t="str">
        <f>IF(Msemis!K5=Msemis!N5,Msemis!O5,Msemis!N5)</f>
        <v/>
      </c>
    </row>
    <row r="6" spans="1:8" x14ac:dyDescent="0.25">
      <c r="A6" s="9" t="str">
        <f>Participantes!B3</f>
        <v>Alfredo Quintero</v>
      </c>
      <c r="B6" s="87">
        <v>1</v>
      </c>
      <c r="C6" s="88"/>
      <c r="D6" s="89">
        <v>2</v>
      </c>
      <c r="E6" s="90"/>
      <c r="F6" s="106" t="str">
        <f t="shared" si="0"/>
        <v/>
      </c>
      <c r="G6" s="89" t="str">
        <f>IF(Msemis!J6=Msemis!L6,Msemis!M6,Msemis!L6)</f>
        <v/>
      </c>
      <c r="H6" s="95" t="str">
        <f>IF(Msemis!K6=Msemis!N6,Msemis!O6,Msemis!N6)</f>
        <v/>
      </c>
    </row>
    <row r="7" spans="1:8" x14ac:dyDescent="0.25">
      <c r="A7" s="9" t="str">
        <f>Participantes!B4</f>
        <v>Antonio Barahona 1</v>
      </c>
      <c r="B7" s="87">
        <v>1</v>
      </c>
      <c r="C7" s="88"/>
      <c r="D7" s="89">
        <v>0</v>
      </c>
      <c r="E7" s="90"/>
      <c r="F7" s="106" t="str">
        <f t="shared" si="0"/>
        <v/>
      </c>
      <c r="G7" s="89" t="str">
        <f>IF(Msemis!J7=Msemis!L7,Msemis!M7,Msemis!L7)</f>
        <v/>
      </c>
      <c r="H7" s="95" t="str">
        <f>IF(Msemis!K7=Msemis!N7,Msemis!O7,Msemis!N7)</f>
        <v/>
      </c>
    </row>
    <row r="8" spans="1:8" x14ac:dyDescent="0.25">
      <c r="A8" s="9" t="e">
        <f>Participantes!#REF!</f>
        <v>#REF!</v>
      </c>
      <c r="B8" s="87">
        <v>2</v>
      </c>
      <c r="C8" s="88"/>
      <c r="D8" s="89">
        <v>1</v>
      </c>
      <c r="E8" s="90"/>
      <c r="F8" s="106" t="str">
        <f t="shared" si="0"/>
        <v/>
      </c>
      <c r="G8" s="89" t="str">
        <f>IF(Msemis!J8=Msemis!L8,Msemis!M8,Msemis!L8)</f>
        <v/>
      </c>
      <c r="H8" s="95" t="str">
        <f>IF(Msemis!K8=Msemis!N8,Msemis!O8,Msemis!N8)</f>
        <v/>
      </c>
    </row>
    <row r="9" spans="1:8" x14ac:dyDescent="0.25">
      <c r="A9" s="9" t="e">
        <f>Participantes!#REF!</f>
        <v>#REF!</v>
      </c>
      <c r="B9" s="87">
        <v>4</v>
      </c>
      <c r="C9" s="88"/>
      <c r="D9" s="89">
        <v>2</v>
      </c>
      <c r="E9" s="90"/>
      <c r="F9" s="106" t="str">
        <f t="shared" si="0"/>
        <v/>
      </c>
      <c r="G9" s="89" t="str">
        <f>IF(Msemis!J9=Msemis!L9,Msemis!M9,Msemis!L9)</f>
        <v/>
      </c>
      <c r="H9" s="95" t="str">
        <f>IF(Msemis!K9=Msemis!N9,Msemis!O9,Msemis!N9)</f>
        <v/>
      </c>
    </row>
    <row r="10" spans="1:8" x14ac:dyDescent="0.25">
      <c r="A10" s="9" t="e">
        <f>Participantes!#REF!</f>
        <v>#REF!</v>
      </c>
      <c r="B10" s="87">
        <v>3</v>
      </c>
      <c r="C10" s="88"/>
      <c r="D10" s="89">
        <v>2</v>
      </c>
      <c r="E10" s="90"/>
      <c r="F10" s="106" t="str">
        <f t="shared" si="0"/>
        <v/>
      </c>
      <c r="G10" s="89" t="str">
        <f>IF(Msemis!J10=Msemis!L10,Msemis!M10,Msemis!L10)</f>
        <v/>
      </c>
      <c r="H10" s="95" t="str">
        <f>IF(Msemis!K10=Msemis!N10,Msemis!O10,Msemis!N10)</f>
        <v/>
      </c>
    </row>
    <row r="11" spans="1:8" x14ac:dyDescent="0.25">
      <c r="A11" s="9" t="e">
        <f>Participantes!#REF!</f>
        <v>#REF!</v>
      </c>
      <c r="B11" s="87">
        <v>1</v>
      </c>
      <c r="C11" s="88">
        <v>7</v>
      </c>
      <c r="D11" s="89">
        <v>1</v>
      </c>
      <c r="E11" s="90">
        <v>6</v>
      </c>
      <c r="F11" s="106" t="str">
        <f t="shared" si="0"/>
        <v/>
      </c>
      <c r="G11" s="89" t="str">
        <f>IF(Msemis!J11=Msemis!L11,Msemis!M11,Msemis!L11)</f>
        <v/>
      </c>
      <c r="H11" s="95" t="str">
        <f>IF(Msemis!K11=Msemis!N11,Msemis!O11,Msemis!N11)</f>
        <v/>
      </c>
    </row>
    <row r="12" spans="1:8" x14ac:dyDescent="0.25">
      <c r="A12" s="9" t="str">
        <f>Participantes!B5</f>
        <v>Effie Latouche 1</v>
      </c>
      <c r="B12" s="87">
        <v>1</v>
      </c>
      <c r="C12" s="88"/>
      <c r="D12" s="89">
        <v>0</v>
      </c>
      <c r="E12" s="90"/>
      <c r="F12" s="106" t="str">
        <f t="shared" si="0"/>
        <v/>
      </c>
      <c r="G12" s="89" t="str">
        <f>IF(Msemis!J12=Msemis!L12,Msemis!M12,Msemis!L12)</f>
        <v/>
      </c>
      <c r="H12" s="95" t="str">
        <f>IF(Msemis!K12=Msemis!N12,Msemis!O12,Msemis!N12)</f>
        <v/>
      </c>
    </row>
    <row r="13" spans="1:8" x14ac:dyDescent="0.25">
      <c r="A13" s="9" t="e">
        <f>Participantes!#REF!</f>
        <v>#REF!</v>
      </c>
      <c r="B13" s="87">
        <v>2</v>
      </c>
      <c r="C13" s="88">
        <v>5</v>
      </c>
      <c r="D13" s="89">
        <v>2</v>
      </c>
      <c r="E13" s="90">
        <v>4</v>
      </c>
      <c r="F13" s="106" t="str">
        <f t="shared" si="0"/>
        <v/>
      </c>
      <c r="G13" s="89" t="str">
        <f>IF(Msemis!J13=Msemis!L13,Msemis!M13,Msemis!L13)</f>
        <v/>
      </c>
      <c r="H13" s="95" t="str">
        <f>IF(Msemis!K13=Msemis!N13,Msemis!O13,Msemis!N13)</f>
        <v/>
      </c>
    </row>
    <row r="14" spans="1:8" x14ac:dyDescent="0.25">
      <c r="A14" s="9" t="str">
        <f>Participantes!B6</f>
        <v>Eric Herrera</v>
      </c>
      <c r="B14" s="87">
        <v>2</v>
      </c>
      <c r="C14" s="88"/>
      <c r="D14" s="89">
        <v>0</v>
      </c>
      <c r="E14" s="90"/>
      <c r="F14" s="106" t="str">
        <f t="shared" si="0"/>
        <v/>
      </c>
      <c r="G14" s="89" t="str">
        <f>IF(Msemis!J14=Msemis!L14,Msemis!M14,Msemis!L14)</f>
        <v/>
      </c>
      <c r="H14" s="95" t="str">
        <f>IF(Msemis!K14=Msemis!N14,Msemis!O14,Msemis!N14)</f>
        <v/>
      </c>
    </row>
    <row r="15" spans="1:8" x14ac:dyDescent="0.25">
      <c r="A15" s="9" t="str">
        <f>Participantes!B7</f>
        <v>Erika Barahona</v>
      </c>
      <c r="B15" s="87">
        <v>2</v>
      </c>
      <c r="C15" s="88"/>
      <c r="D15" s="89">
        <v>1</v>
      </c>
      <c r="E15" s="90"/>
      <c r="F15" s="106" t="str">
        <f t="shared" si="0"/>
        <v/>
      </c>
      <c r="G15" s="89" t="str">
        <f>IF(Msemis!J15=Msemis!L15,Msemis!M15,Msemis!L15)</f>
        <v/>
      </c>
      <c r="H15" s="95" t="str">
        <f>IF(Msemis!K15=Msemis!N15,Msemis!O15,Msemis!N15)</f>
        <v/>
      </c>
    </row>
    <row r="16" spans="1:8" x14ac:dyDescent="0.25">
      <c r="A16" s="9" t="str">
        <f>Participantes!B8</f>
        <v>Freddy Quiroz 1</v>
      </c>
      <c r="B16" s="87">
        <v>2</v>
      </c>
      <c r="C16" s="88"/>
      <c r="D16" s="89">
        <v>1</v>
      </c>
      <c r="E16" s="90"/>
      <c r="F16" s="106" t="str">
        <f t="shared" si="0"/>
        <v/>
      </c>
      <c r="G16" s="89" t="str">
        <f>IF(Msemis!J16=Msemis!L16,Msemis!M16,Msemis!L16)</f>
        <v/>
      </c>
      <c r="H16" s="95" t="str">
        <f>IF(Msemis!K16=Msemis!N16,Msemis!O16,Msemis!N16)</f>
        <v/>
      </c>
    </row>
    <row r="17" spans="1:8" x14ac:dyDescent="0.25">
      <c r="A17" s="9" t="str">
        <f>Participantes!B10</f>
        <v>Ginela Ramos 1</v>
      </c>
      <c r="B17" s="87">
        <v>2</v>
      </c>
      <c r="C17" s="88"/>
      <c r="D17" s="89">
        <v>1</v>
      </c>
      <c r="E17" s="90"/>
      <c r="F17" s="106" t="str">
        <f t="shared" si="0"/>
        <v/>
      </c>
      <c r="G17" s="89" t="str">
        <f>IF(Msemis!J17=Msemis!L17,Msemis!M17,Msemis!L17)</f>
        <v/>
      </c>
      <c r="H17" s="95" t="str">
        <f>IF(Msemis!K17=Msemis!N17,Msemis!O17,Msemis!N17)</f>
        <v/>
      </c>
    </row>
    <row r="18" spans="1:8" x14ac:dyDescent="0.25">
      <c r="A18" s="9" t="str">
        <f>Participantes!B11</f>
        <v>Ginela Ramos 2</v>
      </c>
      <c r="B18" s="87">
        <v>2</v>
      </c>
      <c r="C18" s="88"/>
      <c r="D18" s="89">
        <v>1</v>
      </c>
      <c r="E18" s="90"/>
      <c r="F18" s="106" t="str">
        <f t="shared" si="0"/>
        <v/>
      </c>
      <c r="G18" s="89" t="str">
        <f>IF(Msemis!J18=Msemis!L18,Msemis!M18,Msemis!L18)</f>
        <v/>
      </c>
      <c r="H18" s="95" t="str">
        <f>IF(Msemis!K18=Msemis!N18,Msemis!O18,Msemis!N18)</f>
        <v/>
      </c>
    </row>
    <row r="19" spans="1:8" x14ac:dyDescent="0.25">
      <c r="A19" s="9" t="str">
        <f>Participantes!B12</f>
        <v>Jose Caballero 1</v>
      </c>
      <c r="B19" s="87">
        <v>1</v>
      </c>
      <c r="C19" s="88"/>
      <c r="D19" s="89">
        <v>0</v>
      </c>
      <c r="E19" s="90"/>
      <c r="F19" s="106" t="str">
        <f t="shared" si="0"/>
        <v/>
      </c>
      <c r="G19" s="89" t="str">
        <f>IF(Msemis!J19=Msemis!L19,Msemis!M19,Msemis!L19)</f>
        <v/>
      </c>
      <c r="H19" s="95" t="str">
        <f>IF(Msemis!K19=Msemis!N19,Msemis!O19,Msemis!N19)</f>
        <v/>
      </c>
    </row>
    <row r="20" spans="1:8" x14ac:dyDescent="0.25">
      <c r="A20" s="9" t="str">
        <f>Participantes!B13</f>
        <v>Jose Caballero 2</v>
      </c>
      <c r="B20" s="87">
        <v>2</v>
      </c>
      <c r="C20" s="88"/>
      <c r="D20" s="89">
        <v>0</v>
      </c>
      <c r="E20" s="90"/>
      <c r="F20" s="106" t="str">
        <f t="shared" si="0"/>
        <v/>
      </c>
      <c r="G20" s="89" t="str">
        <f>IF(Msemis!J20=Msemis!L20,Msemis!M20,Msemis!L20)</f>
        <v/>
      </c>
      <c r="H20" s="95" t="str">
        <f>IF(Msemis!K20=Msemis!N20,Msemis!O20,Msemis!N20)</f>
        <v/>
      </c>
    </row>
    <row r="21" spans="1:8" x14ac:dyDescent="0.25">
      <c r="A21" s="9" t="str">
        <f>Participantes!B14</f>
        <v>Jose Caballero 3 Betito</v>
      </c>
      <c r="B21" s="87">
        <v>2</v>
      </c>
      <c r="C21" s="88"/>
      <c r="D21" s="89">
        <v>0</v>
      </c>
      <c r="E21" s="90"/>
      <c r="F21" s="106" t="str">
        <f t="shared" si="0"/>
        <v/>
      </c>
      <c r="G21" s="89" t="str">
        <f>IF(Msemis!J21=Msemis!L21,Msemis!M21,Msemis!L21)</f>
        <v/>
      </c>
      <c r="H21" s="95" t="str">
        <f>IF(Msemis!K21=Msemis!N21,Msemis!O21,Msemis!N21)</f>
        <v/>
      </c>
    </row>
    <row r="22" spans="1:8" x14ac:dyDescent="0.25">
      <c r="A22" s="9" t="e">
        <f>Participantes!#REF!</f>
        <v>#REF!</v>
      </c>
      <c r="B22" s="87">
        <v>2</v>
      </c>
      <c r="C22" s="88">
        <v>5</v>
      </c>
      <c r="D22" s="89">
        <v>2</v>
      </c>
      <c r="E22" s="90">
        <v>4</v>
      </c>
      <c r="F22" s="106" t="str">
        <f t="shared" si="0"/>
        <v/>
      </c>
      <c r="G22" s="89" t="str">
        <f>IF(Msemis!J22=Msemis!L22,Msemis!M22,Msemis!L22)</f>
        <v/>
      </c>
      <c r="H22" s="95" t="str">
        <f>IF(Msemis!K22=Msemis!N22,Msemis!O22,Msemis!N22)</f>
        <v/>
      </c>
    </row>
    <row r="23" spans="1:8" x14ac:dyDescent="0.25">
      <c r="A23" s="9" t="e">
        <f>Participantes!#REF!</f>
        <v>#REF!</v>
      </c>
      <c r="B23" s="87">
        <v>2</v>
      </c>
      <c r="C23" s="88"/>
      <c r="D23" s="89">
        <v>0</v>
      </c>
      <c r="E23" s="90"/>
      <c r="F23" s="106" t="str">
        <f t="shared" si="0"/>
        <v/>
      </c>
      <c r="G23" s="89" t="str">
        <f>IF(Msemis!J23=Msemis!L23,Msemis!M23,Msemis!L23)</f>
        <v/>
      </c>
      <c r="H23" s="95" t="str">
        <f>IF(Msemis!K23=Msemis!N23,Msemis!O23,Msemis!N23)</f>
        <v/>
      </c>
    </row>
    <row r="24" spans="1:8" x14ac:dyDescent="0.25">
      <c r="A24" s="9" t="e">
        <f>Participantes!#REF!</f>
        <v>#REF!</v>
      </c>
      <c r="B24" s="87">
        <v>3</v>
      </c>
      <c r="C24" s="88"/>
      <c r="D24" s="89">
        <v>1</v>
      </c>
      <c r="E24" s="90"/>
      <c r="F24" s="106" t="str">
        <f t="shared" si="0"/>
        <v/>
      </c>
      <c r="G24" s="89" t="str">
        <f>IF(Msemis!J24=Msemis!L24,Msemis!M24,Msemis!L24)</f>
        <v/>
      </c>
      <c r="H24" s="95" t="str">
        <f>IF(Msemis!K24=Msemis!N24,Msemis!O24,Msemis!N24)</f>
        <v/>
      </c>
    </row>
    <row r="25" spans="1:8" x14ac:dyDescent="0.25">
      <c r="A25" s="9" t="e">
        <f>Participantes!#REF!</f>
        <v>#REF!</v>
      </c>
      <c r="B25" s="87">
        <v>3</v>
      </c>
      <c r="C25" s="88"/>
      <c r="D25" s="89">
        <v>2</v>
      </c>
      <c r="E25" s="90"/>
      <c r="F25" s="106" t="str">
        <f t="shared" si="0"/>
        <v/>
      </c>
      <c r="G25" s="89" t="str">
        <f>IF(Msemis!J25=Msemis!L25,Msemis!M25,Msemis!L25)</f>
        <v/>
      </c>
      <c r="H25" s="95" t="str">
        <f>IF(Msemis!K25=Msemis!N25,Msemis!O25,Msemis!N25)</f>
        <v/>
      </c>
    </row>
    <row r="26" spans="1:8" x14ac:dyDescent="0.25">
      <c r="A26" s="9" t="str">
        <f>Participantes!B15</f>
        <v>Joseph</v>
      </c>
      <c r="B26" s="87">
        <v>2</v>
      </c>
      <c r="C26" s="88"/>
      <c r="D26" s="89">
        <v>1</v>
      </c>
      <c r="E26" s="90"/>
      <c r="F26" s="106" t="str">
        <f t="shared" si="0"/>
        <v/>
      </c>
      <c r="G26" s="89" t="str">
        <f>IF(Msemis!J26=Msemis!L26,Msemis!M26,Msemis!L26)</f>
        <v/>
      </c>
      <c r="H26" s="95" t="str">
        <f>IF(Msemis!K26=Msemis!N26,Msemis!O26,Msemis!N26)</f>
        <v/>
      </c>
    </row>
    <row r="27" spans="1:8" x14ac:dyDescent="0.25">
      <c r="A27" s="9" t="str">
        <f>Participantes!B16</f>
        <v>Jovanna Santiago</v>
      </c>
      <c r="B27" s="87">
        <v>2</v>
      </c>
      <c r="C27" s="88"/>
      <c r="D27" s="89">
        <v>1</v>
      </c>
      <c r="E27" s="90"/>
      <c r="F27" s="106" t="str">
        <f t="shared" si="0"/>
        <v/>
      </c>
      <c r="G27" s="89" t="str">
        <f>IF(Msemis!J27=Msemis!L27,Msemis!M27,Msemis!L27)</f>
        <v/>
      </c>
      <c r="H27" s="95" t="str">
        <f>IF(Msemis!K27=Msemis!N27,Msemis!O27,Msemis!N27)</f>
        <v/>
      </c>
    </row>
    <row r="28" spans="1:8" ht="15.75" thickBot="1" x14ac:dyDescent="0.3">
      <c r="A28" s="9" t="str">
        <f>Participantes!B18</f>
        <v>July Batista</v>
      </c>
      <c r="B28" s="91">
        <v>3</v>
      </c>
      <c r="C28" s="92"/>
      <c r="D28" s="93">
        <v>2</v>
      </c>
      <c r="E28" s="94"/>
      <c r="F28" s="107" t="str">
        <f t="shared" si="0"/>
        <v/>
      </c>
      <c r="G28" s="93" t="str">
        <f>IF(Msemis!J28=Msemis!L28,Msemis!M28,Msemis!L28)</f>
        <v/>
      </c>
      <c r="H28" s="96" t="str">
        <f>IF(Msemis!K28=Msemis!N28,Msemis!O28,Msemis!N28)</f>
        <v/>
      </c>
    </row>
  </sheetData>
  <mergeCells count="2">
    <mergeCell ref="B1:E1"/>
    <mergeCell ref="G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10" sqref="H10"/>
    </sheetView>
  </sheetViews>
  <sheetFormatPr baseColWidth="10" defaultRowHeight="15" x14ac:dyDescent="0.25"/>
  <cols>
    <col min="1" max="1" width="25.28515625" style="9" customWidth="1"/>
    <col min="2" max="2" width="11.42578125" style="9"/>
    <col min="3" max="3" width="2.85546875" style="9" customWidth="1"/>
    <col min="4" max="4" width="11.42578125" style="9"/>
    <col min="5" max="5" width="3" style="9" customWidth="1"/>
    <col min="6" max="16384" width="11.42578125" style="9"/>
  </cols>
  <sheetData>
    <row r="1" spans="1:8" ht="15.75" thickBot="1" x14ac:dyDescent="0.3">
      <c r="B1" s="192" t="s">
        <v>98</v>
      </c>
      <c r="C1" s="193"/>
      <c r="D1" s="193"/>
      <c r="E1" s="194"/>
      <c r="F1" s="120" t="s">
        <v>96</v>
      </c>
      <c r="G1" s="192" t="s">
        <v>99</v>
      </c>
      <c r="H1" s="194"/>
    </row>
    <row r="2" spans="1:8" ht="15.75" thickBot="1" x14ac:dyDescent="0.3">
      <c r="B2" s="91"/>
      <c r="C2" s="92" t="s">
        <v>72</v>
      </c>
      <c r="D2" s="93"/>
      <c r="E2" s="94" t="s">
        <v>72</v>
      </c>
      <c r="F2" s="93"/>
      <c r="G2" s="91"/>
      <c r="H2" s="96"/>
    </row>
    <row r="3" spans="1:8" x14ac:dyDescent="0.25">
      <c r="A3" s="9" t="e">
        <f>Participantes!#REF!</f>
        <v>#REF!</v>
      </c>
      <c r="B3" s="87">
        <v>2</v>
      </c>
      <c r="C3" s="88"/>
      <c r="D3" s="89">
        <v>0</v>
      </c>
      <c r="E3" s="90"/>
      <c r="F3" s="89" t="str">
        <f>IF(B3+C3&gt;D3+E3,G3,H3)</f>
        <v/>
      </c>
      <c r="G3" s="87" t="str">
        <f>Semis!F3</f>
        <v/>
      </c>
      <c r="H3" s="95" t="str">
        <f>Semis!M3</f>
        <v/>
      </c>
    </row>
    <row r="4" spans="1:8" x14ac:dyDescent="0.25">
      <c r="A4" s="9" t="str">
        <f>Participantes!B1</f>
        <v>Adriana Zambrano</v>
      </c>
      <c r="B4" s="87">
        <v>2</v>
      </c>
      <c r="C4" s="88"/>
      <c r="D4" s="89">
        <v>1</v>
      </c>
      <c r="E4" s="90"/>
      <c r="F4" s="89" t="str">
        <f>IF(B4+C4&gt;D4+E4,G4,H4)</f>
        <v/>
      </c>
      <c r="G4" s="87" t="str">
        <f>Semis!F4</f>
        <v/>
      </c>
      <c r="H4" s="95" t="str">
        <f>Semis!M4</f>
        <v/>
      </c>
    </row>
    <row r="5" spans="1:8" x14ac:dyDescent="0.25">
      <c r="A5" s="9" t="str">
        <f>Participantes!B2</f>
        <v>Alexander Bodega</v>
      </c>
      <c r="B5" s="87">
        <v>2</v>
      </c>
      <c r="C5" s="88"/>
      <c r="D5" s="89">
        <v>1</v>
      </c>
      <c r="E5" s="90"/>
      <c r="F5" s="89" t="str">
        <f t="shared" ref="F5:F28" si="0">IF(B5+C5&gt;D5+E5,G5,H5)</f>
        <v/>
      </c>
      <c r="G5" s="87" t="str">
        <f>Semis!F5</f>
        <v/>
      </c>
      <c r="H5" s="95" t="str">
        <f>Semis!M5</f>
        <v/>
      </c>
    </row>
    <row r="6" spans="1:8" x14ac:dyDescent="0.25">
      <c r="A6" s="9" t="str">
        <f>Participantes!B3</f>
        <v>Alfredo Quintero</v>
      </c>
      <c r="B6" s="87">
        <v>1</v>
      </c>
      <c r="C6" s="88"/>
      <c r="D6" s="89">
        <v>0</v>
      </c>
      <c r="E6" s="90"/>
      <c r="F6" s="89" t="str">
        <f t="shared" si="0"/>
        <v/>
      </c>
      <c r="G6" s="87" t="str">
        <f>Semis!F6</f>
        <v/>
      </c>
      <c r="H6" s="95" t="str">
        <f>Semis!M6</f>
        <v/>
      </c>
    </row>
    <row r="7" spans="1:8" x14ac:dyDescent="0.25">
      <c r="A7" s="9" t="str">
        <f>Participantes!B4</f>
        <v>Antonio Barahona 1</v>
      </c>
      <c r="B7" s="87">
        <v>3</v>
      </c>
      <c r="C7" s="88"/>
      <c r="D7" s="89">
        <v>1</v>
      </c>
      <c r="E7" s="90"/>
      <c r="F7" s="89" t="str">
        <f t="shared" si="0"/>
        <v/>
      </c>
      <c r="G7" s="87" t="str">
        <f>Semis!F7</f>
        <v/>
      </c>
      <c r="H7" s="95" t="str">
        <f>Semis!M7</f>
        <v/>
      </c>
    </row>
    <row r="8" spans="1:8" x14ac:dyDescent="0.25">
      <c r="A8" s="9" t="e">
        <f>Participantes!#REF!</f>
        <v>#REF!</v>
      </c>
      <c r="B8" s="87">
        <v>1</v>
      </c>
      <c r="C8" s="88"/>
      <c r="D8" s="89">
        <v>2</v>
      </c>
      <c r="E8" s="90"/>
      <c r="F8" s="89" t="str">
        <f t="shared" si="0"/>
        <v/>
      </c>
      <c r="G8" s="87" t="str">
        <f>Semis!F8</f>
        <v/>
      </c>
      <c r="H8" s="95" t="str">
        <f>Semis!M8</f>
        <v/>
      </c>
    </row>
    <row r="9" spans="1:8" x14ac:dyDescent="0.25">
      <c r="A9" s="9" t="e">
        <f>Participantes!#REF!</f>
        <v>#REF!</v>
      </c>
      <c r="B9" s="87">
        <v>3</v>
      </c>
      <c r="C9" s="88"/>
      <c r="D9" s="89">
        <v>1</v>
      </c>
      <c r="E9" s="90"/>
      <c r="F9" s="89" t="str">
        <f t="shared" si="0"/>
        <v/>
      </c>
      <c r="G9" s="87" t="str">
        <f>Semis!F9</f>
        <v/>
      </c>
      <c r="H9" s="95" t="str">
        <f>Semis!M9</f>
        <v/>
      </c>
    </row>
    <row r="10" spans="1:8" x14ac:dyDescent="0.25">
      <c r="A10" s="9" t="e">
        <f>Participantes!#REF!</f>
        <v>#REF!</v>
      </c>
      <c r="B10" s="87">
        <v>2</v>
      </c>
      <c r="C10" s="88"/>
      <c r="D10" s="89">
        <v>3</v>
      </c>
      <c r="E10" s="90"/>
      <c r="F10" s="89" t="str">
        <f t="shared" si="0"/>
        <v/>
      </c>
      <c r="G10" s="87" t="str">
        <f>Semis!F10</f>
        <v/>
      </c>
      <c r="H10" s="95" t="str">
        <f>Semis!M10</f>
        <v/>
      </c>
    </row>
    <row r="11" spans="1:8" x14ac:dyDescent="0.25">
      <c r="A11" s="9" t="e">
        <f>Participantes!#REF!</f>
        <v>#REF!</v>
      </c>
      <c r="B11" s="87">
        <v>0</v>
      </c>
      <c r="C11" s="88"/>
      <c r="D11" s="89">
        <v>1</v>
      </c>
      <c r="E11" s="90"/>
      <c r="F11" s="89" t="str">
        <f t="shared" si="0"/>
        <v/>
      </c>
      <c r="G11" s="87" t="str">
        <f>Semis!F11</f>
        <v/>
      </c>
      <c r="H11" s="95" t="str">
        <f>Semis!M11</f>
        <v/>
      </c>
    </row>
    <row r="12" spans="1:8" x14ac:dyDescent="0.25">
      <c r="A12" s="9" t="str">
        <f>Participantes!B5</f>
        <v>Effie Latouche 1</v>
      </c>
      <c r="B12" s="87">
        <v>1</v>
      </c>
      <c r="C12" s="88"/>
      <c r="D12" s="89">
        <v>0</v>
      </c>
      <c r="E12" s="90"/>
      <c r="F12" s="89" t="str">
        <f t="shared" si="0"/>
        <v/>
      </c>
      <c r="G12" s="87" t="str">
        <f>Semis!F12</f>
        <v/>
      </c>
      <c r="H12" s="95" t="str">
        <f>Semis!M12</f>
        <v/>
      </c>
    </row>
    <row r="13" spans="1:8" x14ac:dyDescent="0.25">
      <c r="A13" s="9" t="e">
        <f>Participantes!#REF!</f>
        <v>#REF!</v>
      </c>
      <c r="B13" s="87">
        <v>3</v>
      </c>
      <c r="C13" s="88"/>
      <c r="D13" s="89">
        <v>1</v>
      </c>
      <c r="E13" s="90"/>
      <c r="F13" s="89" t="str">
        <f t="shared" si="0"/>
        <v/>
      </c>
      <c r="G13" s="87" t="str">
        <f>Semis!F13</f>
        <v/>
      </c>
      <c r="H13" s="95" t="str">
        <f>Semis!M13</f>
        <v/>
      </c>
    </row>
    <row r="14" spans="1:8" x14ac:dyDescent="0.25">
      <c r="A14" s="9" t="str">
        <f>Participantes!B6</f>
        <v>Eric Herrera</v>
      </c>
      <c r="B14" s="87">
        <v>2</v>
      </c>
      <c r="C14" s="88"/>
      <c r="D14" s="89">
        <v>1</v>
      </c>
      <c r="E14" s="90"/>
      <c r="F14" s="89" t="str">
        <f t="shared" si="0"/>
        <v/>
      </c>
      <c r="G14" s="87" t="str">
        <f>Semis!F14</f>
        <v/>
      </c>
      <c r="H14" s="95" t="str">
        <f>Semis!M14</f>
        <v/>
      </c>
    </row>
    <row r="15" spans="1:8" x14ac:dyDescent="0.25">
      <c r="A15" s="9" t="str">
        <f>Participantes!B7</f>
        <v>Erika Barahona</v>
      </c>
      <c r="B15" s="87">
        <v>3</v>
      </c>
      <c r="C15" s="88"/>
      <c r="D15" s="89">
        <v>2</v>
      </c>
      <c r="E15" s="90"/>
      <c r="F15" s="89" t="str">
        <f t="shared" si="0"/>
        <v/>
      </c>
      <c r="G15" s="87" t="str">
        <f>Semis!F15</f>
        <v/>
      </c>
      <c r="H15" s="95" t="str">
        <f>Semis!M15</f>
        <v/>
      </c>
    </row>
    <row r="16" spans="1:8" x14ac:dyDescent="0.25">
      <c r="A16" s="9" t="str">
        <f>Participantes!B8</f>
        <v>Freddy Quiroz 1</v>
      </c>
      <c r="B16" s="87">
        <v>1</v>
      </c>
      <c r="C16" s="88"/>
      <c r="D16" s="89">
        <v>3</v>
      </c>
      <c r="E16" s="90"/>
      <c r="F16" s="89" t="str">
        <f t="shared" si="0"/>
        <v/>
      </c>
      <c r="G16" s="87" t="str">
        <f>Semis!F16</f>
        <v/>
      </c>
      <c r="H16" s="95" t="str">
        <f>Semis!M16</f>
        <v/>
      </c>
    </row>
    <row r="17" spans="1:8" x14ac:dyDescent="0.25">
      <c r="A17" s="9" t="str">
        <f>Participantes!B10</f>
        <v>Ginela Ramos 1</v>
      </c>
      <c r="B17" s="87">
        <v>1</v>
      </c>
      <c r="C17" s="88"/>
      <c r="D17" s="89">
        <v>2</v>
      </c>
      <c r="E17" s="90"/>
      <c r="F17" s="89" t="str">
        <f t="shared" si="0"/>
        <v/>
      </c>
      <c r="G17" s="87" t="str">
        <f>Semis!F17</f>
        <v/>
      </c>
      <c r="H17" s="95" t="str">
        <f>Semis!M17</f>
        <v/>
      </c>
    </row>
    <row r="18" spans="1:8" x14ac:dyDescent="0.25">
      <c r="A18" s="9" t="str">
        <f>Participantes!B11</f>
        <v>Ginela Ramos 2</v>
      </c>
      <c r="B18" s="87">
        <v>1</v>
      </c>
      <c r="C18" s="88"/>
      <c r="D18" s="89">
        <v>0</v>
      </c>
      <c r="E18" s="90"/>
      <c r="F18" s="89" t="str">
        <f t="shared" si="0"/>
        <v/>
      </c>
      <c r="G18" s="87" t="str">
        <f>Semis!F18</f>
        <v/>
      </c>
      <c r="H18" s="95" t="str">
        <f>Semis!M18</f>
        <v/>
      </c>
    </row>
    <row r="19" spans="1:8" x14ac:dyDescent="0.25">
      <c r="A19" s="9" t="str">
        <f>Participantes!B12</f>
        <v>Jose Caballero 1</v>
      </c>
      <c r="B19" s="87">
        <v>2</v>
      </c>
      <c r="C19" s="88"/>
      <c r="D19" s="89">
        <v>0</v>
      </c>
      <c r="E19" s="90"/>
      <c r="F19" s="89" t="str">
        <f t="shared" si="0"/>
        <v/>
      </c>
      <c r="G19" s="87" t="str">
        <f>Semis!F19</f>
        <v/>
      </c>
      <c r="H19" s="95" t="str">
        <f>Semis!M19</f>
        <v/>
      </c>
    </row>
    <row r="20" spans="1:8" x14ac:dyDescent="0.25">
      <c r="A20" s="9" t="str">
        <f>Participantes!B13</f>
        <v>Jose Caballero 2</v>
      </c>
      <c r="B20" s="87">
        <v>2</v>
      </c>
      <c r="C20" s="88"/>
      <c r="D20" s="89">
        <v>0</v>
      </c>
      <c r="E20" s="90"/>
      <c r="F20" s="89" t="str">
        <f t="shared" si="0"/>
        <v/>
      </c>
      <c r="G20" s="87" t="str">
        <f>Semis!F20</f>
        <v/>
      </c>
      <c r="H20" s="95" t="str">
        <f>Semis!M20</f>
        <v/>
      </c>
    </row>
    <row r="21" spans="1:8" x14ac:dyDescent="0.25">
      <c r="A21" s="9" t="str">
        <f>Participantes!B14</f>
        <v>Jose Caballero 3 Betito</v>
      </c>
      <c r="B21" s="87">
        <v>2</v>
      </c>
      <c r="C21" s="88"/>
      <c r="D21" s="89">
        <v>0</v>
      </c>
      <c r="E21" s="90"/>
      <c r="F21" s="89" t="str">
        <f t="shared" si="0"/>
        <v/>
      </c>
      <c r="G21" s="87" t="str">
        <f>Semis!F21</f>
        <v/>
      </c>
      <c r="H21" s="95" t="str">
        <f>Semis!M21</f>
        <v/>
      </c>
    </row>
    <row r="22" spans="1:8" x14ac:dyDescent="0.25">
      <c r="A22" s="9" t="e">
        <f>Participantes!#REF!</f>
        <v>#REF!</v>
      </c>
      <c r="B22" s="87">
        <v>2</v>
      </c>
      <c r="C22" s="88"/>
      <c r="D22" s="89">
        <v>1</v>
      </c>
      <c r="E22" s="90"/>
      <c r="F22" s="89" t="str">
        <f t="shared" si="0"/>
        <v/>
      </c>
      <c r="G22" s="87" t="str">
        <f>Semis!F22</f>
        <v/>
      </c>
      <c r="H22" s="95" t="str">
        <f>Semis!M22</f>
        <v/>
      </c>
    </row>
    <row r="23" spans="1:8" x14ac:dyDescent="0.25">
      <c r="A23" s="9" t="e">
        <f>Participantes!#REF!</f>
        <v>#REF!</v>
      </c>
      <c r="B23" s="87">
        <v>2</v>
      </c>
      <c r="C23" s="88"/>
      <c r="D23" s="89">
        <v>1</v>
      </c>
      <c r="E23" s="90"/>
      <c r="F23" s="89" t="str">
        <f t="shared" si="0"/>
        <v/>
      </c>
      <c r="G23" s="87" t="str">
        <f>Semis!F23</f>
        <v/>
      </c>
      <c r="H23" s="95" t="str">
        <f>Semis!M23</f>
        <v/>
      </c>
    </row>
    <row r="24" spans="1:8" x14ac:dyDescent="0.25">
      <c r="A24" s="9" t="e">
        <f>Participantes!#REF!</f>
        <v>#REF!</v>
      </c>
      <c r="B24" s="87">
        <v>2</v>
      </c>
      <c r="C24" s="88"/>
      <c r="D24" s="89">
        <v>1</v>
      </c>
      <c r="E24" s="90"/>
      <c r="F24" s="89" t="str">
        <f t="shared" si="0"/>
        <v/>
      </c>
      <c r="G24" s="87" t="str">
        <f>Semis!F24</f>
        <v/>
      </c>
      <c r="H24" s="95" t="str">
        <f>Semis!M24</f>
        <v/>
      </c>
    </row>
    <row r="25" spans="1:8" x14ac:dyDescent="0.25">
      <c r="A25" s="9" t="e">
        <f>Participantes!#REF!</f>
        <v>#REF!</v>
      </c>
      <c r="B25" s="87">
        <v>2</v>
      </c>
      <c r="C25" s="88"/>
      <c r="D25" s="89">
        <v>0</v>
      </c>
      <c r="E25" s="90"/>
      <c r="F25" s="89" t="str">
        <f t="shared" si="0"/>
        <v/>
      </c>
      <c r="G25" s="87" t="str">
        <f>Semis!F25</f>
        <v/>
      </c>
      <c r="H25" s="95" t="str">
        <f>Semis!M25</f>
        <v/>
      </c>
    </row>
    <row r="26" spans="1:8" x14ac:dyDescent="0.25">
      <c r="A26" s="9" t="str">
        <f>Participantes!B15</f>
        <v>Joseph</v>
      </c>
      <c r="B26" s="87">
        <v>2</v>
      </c>
      <c r="C26" s="88"/>
      <c r="D26" s="89">
        <v>1</v>
      </c>
      <c r="E26" s="90"/>
      <c r="F26" s="89" t="str">
        <f t="shared" si="0"/>
        <v/>
      </c>
      <c r="G26" s="87" t="str">
        <f>Semis!F26</f>
        <v/>
      </c>
      <c r="H26" s="95" t="str">
        <f>Semis!M26</f>
        <v/>
      </c>
    </row>
    <row r="27" spans="1:8" x14ac:dyDescent="0.25">
      <c r="A27" s="9" t="str">
        <f>Participantes!B16</f>
        <v>Jovanna Santiago</v>
      </c>
      <c r="B27" s="87">
        <v>1</v>
      </c>
      <c r="C27" s="88"/>
      <c r="D27" s="89">
        <v>0</v>
      </c>
      <c r="E27" s="90"/>
      <c r="F27" s="89" t="str">
        <f t="shared" si="0"/>
        <v/>
      </c>
      <c r="G27" s="87" t="str">
        <f>Semis!F27</f>
        <v/>
      </c>
      <c r="H27" s="95" t="str">
        <f>Semis!M27</f>
        <v/>
      </c>
    </row>
    <row r="28" spans="1:8" ht="15.75" thickBot="1" x14ac:dyDescent="0.3">
      <c r="A28" s="9" t="str">
        <f>Participantes!B18</f>
        <v>July Batista</v>
      </c>
      <c r="B28" s="91">
        <v>2</v>
      </c>
      <c r="C28" s="92"/>
      <c r="D28" s="93">
        <v>1</v>
      </c>
      <c r="E28" s="94"/>
      <c r="F28" s="93" t="str">
        <f t="shared" si="0"/>
        <v/>
      </c>
      <c r="G28" s="91" t="str">
        <f>Semis!F28</f>
        <v/>
      </c>
      <c r="H28" s="96" t="str">
        <f>Semis!M28</f>
        <v/>
      </c>
    </row>
  </sheetData>
  <mergeCells count="2">
    <mergeCell ref="B1:E1"/>
    <mergeCell ref="G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3" workbookViewId="0">
      <pane ySplit="600" activePane="bottomLeft"/>
      <selection activeCell="E3" sqref="E1:E1048576"/>
      <selection pane="bottomLeft" activeCell="G23" sqref="G23"/>
    </sheetView>
  </sheetViews>
  <sheetFormatPr baseColWidth="10" defaultRowHeight="15" x14ac:dyDescent="0.25"/>
  <cols>
    <col min="1" max="1" width="11.42578125" style="9"/>
    <col min="2" max="2" width="24.85546875" style="9" customWidth="1"/>
    <col min="3" max="3" width="16.5703125" style="9" customWidth="1"/>
    <col min="4" max="4" width="19.5703125" style="9" customWidth="1"/>
    <col min="5" max="5" width="15.5703125" style="9" customWidth="1"/>
    <col min="6" max="8" width="14.85546875" style="9" customWidth="1"/>
    <col min="9" max="9" width="11.140625" style="9" customWidth="1"/>
    <col min="10" max="10" width="10" style="9" customWidth="1"/>
  </cols>
  <sheetData>
    <row r="1" spans="1:18" s="9" customFormat="1" x14ac:dyDescent="0.25"/>
    <row r="2" spans="1:18" s="9" customFormat="1" x14ac:dyDescent="0.25"/>
    <row r="3" spans="1:18" ht="19.5" thickBot="1" x14ac:dyDescent="0.35">
      <c r="C3" s="159" t="str">
        <f>'[1]Cuadro Final'!$C$6</f>
        <v>Países Bajos</v>
      </c>
      <c r="D3" s="159" t="str">
        <f>'[1]Cuadro Final'!$C$10</f>
        <v>Estados Unidos</v>
      </c>
      <c r="E3" s="159" t="str">
        <f>'[1]Cuadro Final'!$C$12</f>
        <v>Argentina</v>
      </c>
      <c r="F3" s="159" t="str">
        <f>'[1]Cuadro Final'!$C$16</f>
        <v>Australia</v>
      </c>
      <c r="G3" s="29" t="str">
        <f>'[1]Cuadro Final'!$C$18</f>
        <v>Japón</v>
      </c>
      <c r="H3" s="30" t="str">
        <f>'[1]Cuadro Final'!$C$22</f>
        <v>Croacia</v>
      </c>
      <c r="I3" s="159" t="str">
        <f>'[1]Cuadro Final'!$C$24</f>
        <v>Brasil</v>
      </c>
      <c r="J3" s="159" t="str">
        <f>'[1]Cuadro Final'!$C$28</f>
        <v>Corea del Sur</v>
      </c>
      <c r="K3" s="159" t="str">
        <f>'[1]Cuadro Final'!$C$30</f>
        <v>Francia</v>
      </c>
      <c r="L3" s="29" t="str">
        <f>'[1]Cuadro Final'!$C$34</f>
        <v>Polonia</v>
      </c>
      <c r="M3" s="29" t="str">
        <f>'[1]Cuadro Final'!$C$36</f>
        <v>Inglaterra</v>
      </c>
      <c r="N3" s="29" t="str">
        <f>'[1]Cuadro Final'!$C$40</f>
        <v>Senegal</v>
      </c>
      <c r="O3" s="29" t="str">
        <f>'[1]Cuadro Final'!$C$42</f>
        <v>Marruecos</v>
      </c>
      <c r="P3" s="29" t="str">
        <f>'[1]Cuadro Final'!$C$46</f>
        <v>España</v>
      </c>
      <c r="Q3" s="159" t="str">
        <f>'[1]Cuadro Final'!$C$48</f>
        <v>Portugal</v>
      </c>
      <c r="R3" s="159" t="str">
        <f>'[1]Cuadro Final'!$C$52</f>
        <v>Suiza</v>
      </c>
    </row>
    <row r="4" spans="1:18" ht="15.75" thickTop="1" x14ac:dyDescent="0.25">
      <c r="A4" s="9">
        <f>Participantes!A1</f>
        <v>1</v>
      </c>
      <c r="B4" s="160" t="str">
        <f>Participantes!B1</f>
        <v>Adriana Zambrano</v>
      </c>
      <c r="C4" s="160" t="s">
        <v>130</v>
      </c>
      <c r="D4" s="160" t="s">
        <v>131</v>
      </c>
      <c r="E4" s="160" t="s">
        <v>130</v>
      </c>
      <c r="F4" s="160" t="s">
        <v>131</v>
      </c>
      <c r="G4" s="160" t="s">
        <v>130</v>
      </c>
      <c r="H4" s="160" t="s">
        <v>131</v>
      </c>
      <c r="I4" s="160" t="s">
        <v>131</v>
      </c>
      <c r="J4" s="160" t="s">
        <v>130</v>
      </c>
      <c r="K4">
        <v>3</v>
      </c>
      <c r="L4">
        <v>2</v>
      </c>
      <c r="M4">
        <v>3</v>
      </c>
      <c r="N4">
        <v>1</v>
      </c>
      <c r="O4">
        <v>2</v>
      </c>
      <c r="P4">
        <v>1</v>
      </c>
      <c r="Q4">
        <v>2</v>
      </c>
      <c r="R4">
        <v>1</v>
      </c>
    </row>
    <row r="5" spans="1:18" x14ac:dyDescent="0.25">
      <c r="A5" s="9">
        <f>Participantes!A2</f>
        <v>2</v>
      </c>
      <c r="B5" s="160" t="str">
        <f>Participantes!B2</f>
        <v>Alexander Bodega</v>
      </c>
      <c r="C5" s="160" t="s">
        <v>130</v>
      </c>
      <c r="D5" s="160" t="s">
        <v>131</v>
      </c>
      <c r="E5" s="160" t="s">
        <v>130</v>
      </c>
      <c r="F5" s="160" t="s">
        <v>134</v>
      </c>
      <c r="G5" s="160" t="s">
        <v>130</v>
      </c>
      <c r="H5" s="160" t="s">
        <v>131</v>
      </c>
      <c r="I5" s="160" t="s">
        <v>132</v>
      </c>
      <c r="J5" s="160" t="s">
        <v>131</v>
      </c>
      <c r="K5">
        <v>4</v>
      </c>
      <c r="L5">
        <v>0</v>
      </c>
      <c r="M5">
        <v>3</v>
      </c>
      <c r="N5">
        <v>1</v>
      </c>
      <c r="O5">
        <v>2</v>
      </c>
      <c r="P5">
        <v>1</v>
      </c>
      <c r="Q5">
        <v>2</v>
      </c>
      <c r="R5">
        <v>1</v>
      </c>
    </row>
    <row r="6" spans="1:18" x14ac:dyDescent="0.25">
      <c r="A6" s="9">
        <f>Participantes!A3</f>
        <v>3</v>
      </c>
      <c r="B6" s="160" t="str">
        <f>Participantes!B3</f>
        <v>Alfredo Quintero</v>
      </c>
      <c r="C6" s="160" t="s">
        <v>130</v>
      </c>
      <c r="D6" s="160" t="s">
        <v>131</v>
      </c>
      <c r="E6" s="160" t="s">
        <v>130</v>
      </c>
      <c r="F6" s="160" t="s">
        <v>134</v>
      </c>
      <c r="G6" s="160" t="s">
        <v>135</v>
      </c>
      <c r="H6" s="160" t="s">
        <v>134</v>
      </c>
      <c r="I6" s="160" t="s">
        <v>130</v>
      </c>
      <c r="J6" s="160" t="s">
        <v>131</v>
      </c>
      <c r="K6">
        <v>2</v>
      </c>
      <c r="L6">
        <v>0</v>
      </c>
      <c r="M6">
        <v>2</v>
      </c>
      <c r="N6">
        <v>1</v>
      </c>
      <c r="O6">
        <v>1</v>
      </c>
      <c r="P6">
        <v>1</v>
      </c>
      <c r="Q6">
        <v>2</v>
      </c>
      <c r="R6">
        <v>1</v>
      </c>
    </row>
    <row r="7" spans="1:18" x14ac:dyDescent="0.25">
      <c r="A7" s="9">
        <f>Participantes!A4</f>
        <v>4</v>
      </c>
      <c r="B7" s="160" t="str">
        <f>Participantes!B4</f>
        <v>Antonio Barahona 1</v>
      </c>
      <c r="C7" s="160" t="s">
        <v>131</v>
      </c>
      <c r="D7" s="160" t="s">
        <v>130</v>
      </c>
      <c r="E7" s="160" t="s">
        <v>130</v>
      </c>
      <c r="F7" s="160" t="s">
        <v>131</v>
      </c>
      <c r="G7" s="160" t="s">
        <v>130</v>
      </c>
      <c r="H7" s="160" t="s">
        <v>131</v>
      </c>
      <c r="I7" s="160" t="s">
        <v>130</v>
      </c>
      <c r="J7" s="160" t="s">
        <v>131</v>
      </c>
      <c r="K7">
        <v>2</v>
      </c>
      <c r="L7">
        <v>1</v>
      </c>
      <c r="M7">
        <v>2</v>
      </c>
      <c r="N7">
        <v>0</v>
      </c>
      <c r="O7">
        <v>0</v>
      </c>
      <c r="P7">
        <v>1</v>
      </c>
      <c r="Q7">
        <v>3</v>
      </c>
      <c r="R7">
        <v>2</v>
      </c>
    </row>
    <row r="8" spans="1:18" x14ac:dyDescent="0.25">
      <c r="A8" s="9">
        <f>Participantes!A5</f>
        <v>5</v>
      </c>
      <c r="B8" s="160" t="str">
        <f>Participantes!B5</f>
        <v>Effie Latouche 1</v>
      </c>
      <c r="C8" s="160" t="s">
        <v>130</v>
      </c>
      <c r="D8" s="160" t="s">
        <v>131</v>
      </c>
      <c r="E8" s="160" t="s">
        <v>130</v>
      </c>
      <c r="F8" s="160" t="s">
        <v>134</v>
      </c>
      <c r="G8" s="160" t="s">
        <v>131</v>
      </c>
      <c r="H8" s="160" t="s">
        <v>134</v>
      </c>
      <c r="I8" s="160" t="s">
        <v>130</v>
      </c>
      <c r="J8" s="160" t="s">
        <v>131</v>
      </c>
      <c r="K8">
        <v>2</v>
      </c>
      <c r="L8">
        <v>1</v>
      </c>
      <c r="M8">
        <v>1</v>
      </c>
      <c r="N8">
        <v>2</v>
      </c>
      <c r="O8">
        <v>0</v>
      </c>
      <c r="P8">
        <v>1</v>
      </c>
      <c r="Q8">
        <v>2</v>
      </c>
      <c r="R8">
        <v>1</v>
      </c>
    </row>
    <row r="9" spans="1:18" x14ac:dyDescent="0.25">
      <c r="A9" s="9">
        <f>Participantes!A6</f>
        <v>6</v>
      </c>
      <c r="B9" s="160" t="str">
        <f>Participantes!B6</f>
        <v>Eric Herrera</v>
      </c>
      <c r="C9" s="160" t="s">
        <v>130</v>
      </c>
      <c r="D9" s="160" t="s">
        <v>131</v>
      </c>
      <c r="E9" s="160" t="s">
        <v>130</v>
      </c>
      <c r="F9" s="160" t="s">
        <v>134</v>
      </c>
      <c r="G9" s="160" t="s">
        <v>130</v>
      </c>
      <c r="H9" s="160" t="s">
        <v>131</v>
      </c>
      <c r="I9" s="160" t="s">
        <v>131</v>
      </c>
      <c r="J9" s="160" t="s">
        <v>130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1</v>
      </c>
      <c r="R9">
        <v>2</v>
      </c>
    </row>
    <row r="10" spans="1:18" x14ac:dyDescent="0.25">
      <c r="A10" s="9">
        <f>Participantes!A7</f>
        <v>7</v>
      </c>
      <c r="B10" s="160" t="str">
        <f>Participantes!B7</f>
        <v>Erika Barahona</v>
      </c>
      <c r="C10" s="160" t="s">
        <v>131</v>
      </c>
      <c r="D10" s="160" t="s">
        <v>130</v>
      </c>
      <c r="E10" s="160" t="s">
        <v>130</v>
      </c>
      <c r="F10" s="160" t="s">
        <v>131</v>
      </c>
      <c r="G10" s="160" t="s">
        <v>130</v>
      </c>
      <c r="H10" s="160" t="s">
        <v>130</v>
      </c>
      <c r="I10" s="160" t="s">
        <v>130</v>
      </c>
      <c r="J10" s="160" t="s">
        <v>131</v>
      </c>
      <c r="K10">
        <v>2</v>
      </c>
      <c r="L10">
        <v>1</v>
      </c>
      <c r="M10">
        <v>2</v>
      </c>
      <c r="N10">
        <v>1</v>
      </c>
      <c r="O10">
        <v>1</v>
      </c>
      <c r="P10">
        <v>2</v>
      </c>
      <c r="Q10">
        <v>2</v>
      </c>
      <c r="R10">
        <v>1</v>
      </c>
    </row>
    <row r="11" spans="1:18" x14ac:dyDescent="0.25">
      <c r="A11" s="9">
        <f>Participantes!A8</f>
        <v>8</v>
      </c>
      <c r="B11" s="160" t="str">
        <f>Participantes!B8</f>
        <v>Freddy Quiroz 1</v>
      </c>
      <c r="C11" s="160" t="s">
        <v>130</v>
      </c>
      <c r="D11" s="160" t="s">
        <v>131</v>
      </c>
      <c r="E11" s="160" t="s">
        <v>133</v>
      </c>
      <c r="F11" s="160" t="s">
        <v>131</v>
      </c>
      <c r="G11" s="160" t="s">
        <v>131</v>
      </c>
      <c r="H11" s="160" t="s">
        <v>130</v>
      </c>
      <c r="I11" s="160" t="s">
        <v>133</v>
      </c>
      <c r="J11" s="160" t="s">
        <v>131</v>
      </c>
      <c r="K11">
        <v>4</v>
      </c>
      <c r="L11">
        <v>0</v>
      </c>
      <c r="M11">
        <v>3</v>
      </c>
      <c r="N11">
        <v>1</v>
      </c>
      <c r="O11">
        <v>2</v>
      </c>
      <c r="P11">
        <v>1</v>
      </c>
      <c r="Q11">
        <v>1</v>
      </c>
      <c r="R11">
        <v>1</v>
      </c>
    </row>
    <row r="12" spans="1:18" x14ac:dyDescent="0.25">
      <c r="A12" s="9">
        <f>Participantes!A9</f>
        <v>9</v>
      </c>
      <c r="B12" s="160" t="str">
        <f>Participantes!B9</f>
        <v>Freddy Quiroz 2 Marifer</v>
      </c>
      <c r="C12" s="160" t="s">
        <v>130</v>
      </c>
      <c r="D12" s="160" t="s">
        <v>131</v>
      </c>
      <c r="E12" s="160" t="s">
        <v>133</v>
      </c>
      <c r="F12" s="160" t="s">
        <v>131</v>
      </c>
      <c r="G12" s="160" t="s">
        <v>131</v>
      </c>
      <c r="H12" s="160" t="s">
        <v>130</v>
      </c>
      <c r="I12" s="160" t="s">
        <v>133</v>
      </c>
      <c r="J12" s="160" t="s">
        <v>131</v>
      </c>
      <c r="K12">
        <v>4</v>
      </c>
      <c r="L12">
        <v>0</v>
      </c>
      <c r="M12">
        <v>3</v>
      </c>
      <c r="N12">
        <v>1</v>
      </c>
      <c r="O12">
        <v>2</v>
      </c>
      <c r="P12">
        <v>2</v>
      </c>
      <c r="Q12">
        <v>1</v>
      </c>
      <c r="R12">
        <v>2</v>
      </c>
    </row>
    <row r="13" spans="1:18" x14ac:dyDescent="0.25">
      <c r="A13" s="9">
        <f>Participantes!A10</f>
        <v>10</v>
      </c>
      <c r="B13" s="160" t="str">
        <f>Participantes!B10</f>
        <v>Ginela Ramos 1</v>
      </c>
      <c r="C13" s="160" t="s">
        <v>130</v>
      </c>
      <c r="D13" s="160" t="s">
        <v>131</v>
      </c>
      <c r="E13" s="160" t="s">
        <v>130</v>
      </c>
      <c r="F13" s="160" t="s">
        <v>131</v>
      </c>
      <c r="G13" s="160" t="s">
        <v>134</v>
      </c>
      <c r="H13" s="160" t="s">
        <v>130</v>
      </c>
      <c r="I13" s="160" t="s">
        <v>132</v>
      </c>
      <c r="J13" s="160" t="s">
        <v>131</v>
      </c>
      <c r="K13">
        <v>3</v>
      </c>
      <c r="L13">
        <v>1</v>
      </c>
      <c r="M13">
        <v>2</v>
      </c>
      <c r="N13">
        <v>1</v>
      </c>
      <c r="O13">
        <v>1</v>
      </c>
      <c r="P13">
        <v>2</v>
      </c>
      <c r="Q13">
        <v>1</v>
      </c>
      <c r="R13">
        <v>0</v>
      </c>
    </row>
    <row r="14" spans="1:18" x14ac:dyDescent="0.25">
      <c r="A14" s="9">
        <f>Participantes!A11</f>
        <v>11</v>
      </c>
      <c r="B14" s="160" t="str">
        <f>Participantes!B11</f>
        <v>Ginela Ramos 2</v>
      </c>
      <c r="C14" s="160" t="s">
        <v>134</v>
      </c>
      <c r="D14" s="160" t="s">
        <v>131</v>
      </c>
      <c r="E14" s="160" t="s">
        <v>131</v>
      </c>
      <c r="F14" s="160" t="s">
        <v>130</v>
      </c>
      <c r="G14" s="160" t="s">
        <v>130</v>
      </c>
      <c r="H14" s="160" t="s">
        <v>131</v>
      </c>
      <c r="I14" s="160" t="s">
        <v>132</v>
      </c>
      <c r="J14" s="160" t="s">
        <v>134</v>
      </c>
      <c r="K14">
        <v>2</v>
      </c>
      <c r="L14">
        <v>3</v>
      </c>
      <c r="M14">
        <v>3</v>
      </c>
      <c r="N14">
        <v>2</v>
      </c>
      <c r="O14">
        <v>2</v>
      </c>
      <c r="P14">
        <v>1</v>
      </c>
      <c r="Q14">
        <v>0</v>
      </c>
      <c r="R14">
        <v>1</v>
      </c>
    </row>
    <row r="15" spans="1:18" x14ac:dyDescent="0.25">
      <c r="A15" s="9">
        <f>Participantes!A12</f>
        <v>12</v>
      </c>
      <c r="B15" s="160" t="str">
        <f>Participantes!B12</f>
        <v>Jose Caballero 1</v>
      </c>
      <c r="C15" s="160" t="s">
        <v>130</v>
      </c>
      <c r="D15" s="160" t="s">
        <v>131</v>
      </c>
      <c r="E15" s="160" t="s">
        <v>130</v>
      </c>
      <c r="F15" s="160" t="s">
        <v>131</v>
      </c>
      <c r="G15" s="160" t="s">
        <v>131</v>
      </c>
      <c r="H15" s="160" t="s">
        <v>134</v>
      </c>
      <c r="I15" s="160" t="s">
        <v>130</v>
      </c>
      <c r="J15" s="160" t="s">
        <v>131</v>
      </c>
      <c r="K15">
        <v>3</v>
      </c>
      <c r="L15">
        <v>0</v>
      </c>
      <c r="M15">
        <v>2</v>
      </c>
      <c r="N15">
        <v>1</v>
      </c>
      <c r="O15">
        <v>1</v>
      </c>
      <c r="P15">
        <v>1</v>
      </c>
      <c r="Q15">
        <v>1</v>
      </c>
      <c r="R15">
        <v>0</v>
      </c>
    </row>
    <row r="16" spans="1:18" x14ac:dyDescent="0.25">
      <c r="A16" s="9">
        <f>Participantes!A13</f>
        <v>13</v>
      </c>
      <c r="B16" s="160" t="str">
        <f>Participantes!B13</f>
        <v>Jose Caballero 2</v>
      </c>
      <c r="C16" s="160" t="s">
        <v>134</v>
      </c>
      <c r="D16" s="160" t="s">
        <v>131</v>
      </c>
      <c r="E16" s="160" t="s">
        <v>130</v>
      </c>
      <c r="F16" s="160" t="s">
        <v>134</v>
      </c>
      <c r="G16" s="160" t="s">
        <v>131</v>
      </c>
      <c r="H16" s="160" t="s">
        <v>130</v>
      </c>
      <c r="I16" s="160" t="s">
        <v>132</v>
      </c>
      <c r="J16" s="160" t="s">
        <v>131</v>
      </c>
      <c r="K16">
        <v>3</v>
      </c>
      <c r="L16">
        <v>0</v>
      </c>
      <c r="M16">
        <v>1</v>
      </c>
      <c r="N16">
        <v>2</v>
      </c>
      <c r="O16">
        <v>1</v>
      </c>
      <c r="P16">
        <v>2</v>
      </c>
      <c r="Q16">
        <v>0</v>
      </c>
      <c r="R16">
        <v>1</v>
      </c>
    </row>
    <row r="17" spans="1:18" x14ac:dyDescent="0.25">
      <c r="A17" s="9">
        <f>Participantes!A14</f>
        <v>14</v>
      </c>
      <c r="B17" s="160" t="str">
        <f>Participantes!B14</f>
        <v>Jose Caballero 3 Betito</v>
      </c>
      <c r="C17" s="160" t="s">
        <v>132</v>
      </c>
      <c r="D17" s="160" t="s">
        <v>131</v>
      </c>
      <c r="E17" s="160" t="s">
        <v>130</v>
      </c>
      <c r="F17" s="160" t="s">
        <v>131</v>
      </c>
      <c r="G17" s="160" t="s">
        <v>131</v>
      </c>
      <c r="H17" s="160" t="s">
        <v>132</v>
      </c>
      <c r="I17" s="160" t="s">
        <v>130</v>
      </c>
      <c r="J17" s="160" t="s">
        <v>134</v>
      </c>
      <c r="K17">
        <v>4</v>
      </c>
      <c r="L17">
        <v>1</v>
      </c>
      <c r="M17">
        <v>2</v>
      </c>
      <c r="N17">
        <v>1</v>
      </c>
      <c r="O17">
        <v>3</v>
      </c>
      <c r="P17">
        <v>1</v>
      </c>
      <c r="Q17">
        <v>2</v>
      </c>
      <c r="R17">
        <v>3</v>
      </c>
    </row>
    <row r="18" spans="1:18" x14ac:dyDescent="0.25">
      <c r="A18" s="9">
        <f>Participantes!A15</f>
        <v>15</v>
      </c>
      <c r="B18" s="160" t="str">
        <f>Participantes!B15</f>
        <v>Joseph</v>
      </c>
      <c r="C18" s="160" t="s">
        <v>131</v>
      </c>
      <c r="D18" s="160" t="s">
        <v>130</v>
      </c>
      <c r="E18" s="160" t="s">
        <v>130</v>
      </c>
      <c r="F18" s="160" t="s">
        <v>131</v>
      </c>
      <c r="G18" s="160" t="s">
        <v>130</v>
      </c>
      <c r="H18" s="160" t="s">
        <v>131</v>
      </c>
      <c r="I18" s="160" t="s">
        <v>132</v>
      </c>
      <c r="J18" s="160" t="s">
        <v>130</v>
      </c>
      <c r="K18">
        <v>2</v>
      </c>
      <c r="L18">
        <v>0</v>
      </c>
      <c r="M18">
        <v>3</v>
      </c>
      <c r="N18">
        <v>1</v>
      </c>
      <c r="O18">
        <v>3</v>
      </c>
      <c r="P18">
        <v>2</v>
      </c>
      <c r="Q18">
        <v>2</v>
      </c>
      <c r="R18">
        <v>3</v>
      </c>
    </row>
    <row r="19" spans="1:18" x14ac:dyDescent="0.25">
      <c r="A19" s="9">
        <f>Participantes!A16</f>
        <v>16</v>
      </c>
      <c r="B19" s="160" t="str">
        <f>Participantes!B16</f>
        <v>Jovanna Santiago</v>
      </c>
      <c r="C19" s="160" t="s">
        <v>130</v>
      </c>
      <c r="D19" s="160" t="s">
        <v>131</v>
      </c>
      <c r="E19" s="160" t="s">
        <v>132</v>
      </c>
      <c r="F19" s="160" t="s">
        <v>131</v>
      </c>
      <c r="G19" s="160" t="s">
        <v>130</v>
      </c>
      <c r="H19" s="160" t="s">
        <v>131</v>
      </c>
      <c r="I19" s="160" t="s">
        <v>132</v>
      </c>
      <c r="J19" s="160" t="s">
        <v>134</v>
      </c>
      <c r="K19">
        <v>2</v>
      </c>
      <c r="L19">
        <v>2</v>
      </c>
      <c r="M19">
        <v>2</v>
      </c>
      <c r="N19">
        <v>1</v>
      </c>
      <c r="O19">
        <v>1</v>
      </c>
      <c r="P19">
        <v>2</v>
      </c>
      <c r="Q19">
        <v>3</v>
      </c>
      <c r="R19">
        <v>1</v>
      </c>
    </row>
    <row r="20" spans="1:18" x14ac:dyDescent="0.25">
      <c r="A20" s="9">
        <f>Participantes!A17</f>
        <v>17</v>
      </c>
      <c r="B20" s="160" t="str">
        <f>Participantes!B17</f>
        <v>Juan Rojas</v>
      </c>
      <c r="C20" s="160" t="s">
        <v>131</v>
      </c>
      <c r="D20" s="160" t="s">
        <v>130</v>
      </c>
      <c r="E20" s="160" t="s">
        <v>132</v>
      </c>
      <c r="F20" s="160" t="s">
        <v>131</v>
      </c>
      <c r="G20" s="160" t="s">
        <v>130</v>
      </c>
      <c r="H20" s="160" t="s">
        <v>131</v>
      </c>
      <c r="I20" s="160" t="s">
        <v>132</v>
      </c>
      <c r="J20" s="160" t="s">
        <v>131</v>
      </c>
      <c r="K20">
        <v>2</v>
      </c>
      <c r="L20">
        <v>1</v>
      </c>
      <c r="M20">
        <v>3</v>
      </c>
      <c r="N20">
        <v>1</v>
      </c>
      <c r="O20">
        <v>1</v>
      </c>
      <c r="P20">
        <v>3</v>
      </c>
      <c r="Q20">
        <v>1</v>
      </c>
      <c r="R20">
        <v>2</v>
      </c>
    </row>
    <row r="21" spans="1:18" x14ac:dyDescent="0.25">
      <c r="A21" s="9">
        <f>Participantes!A18</f>
        <v>18</v>
      </c>
      <c r="B21" s="160" t="str">
        <f>Participantes!B18</f>
        <v>July Batista</v>
      </c>
      <c r="C21" s="160" t="s">
        <v>131</v>
      </c>
      <c r="D21" s="160" t="s">
        <v>130</v>
      </c>
      <c r="E21" s="160" t="s">
        <v>130</v>
      </c>
      <c r="F21" s="160" t="s">
        <v>134</v>
      </c>
      <c r="G21" s="160" t="s">
        <v>134</v>
      </c>
      <c r="H21" s="160" t="s">
        <v>131</v>
      </c>
      <c r="I21" s="160" t="s">
        <v>130</v>
      </c>
      <c r="J21" s="160" t="s">
        <v>134</v>
      </c>
      <c r="K21">
        <v>2</v>
      </c>
      <c r="L21">
        <v>0</v>
      </c>
      <c r="M21">
        <v>3</v>
      </c>
      <c r="N21">
        <v>1</v>
      </c>
      <c r="O21">
        <v>0</v>
      </c>
      <c r="P21">
        <v>2</v>
      </c>
      <c r="Q21">
        <v>2</v>
      </c>
      <c r="R21">
        <v>0</v>
      </c>
    </row>
    <row r="22" spans="1:18" x14ac:dyDescent="0.25">
      <c r="A22" s="9">
        <f>Participantes!A19</f>
        <v>19</v>
      </c>
      <c r="B22" s="160" t="str">
        <f>Participantes!B19</f>
        <v>Marilyn</v>
      </c>
      <c r="C22" s="160" t="s">
        <v>131</v>
      </c>
      <c r="D22" s="160" t="s">
        <v>131</v>
      </c>
      <c r="E22" s="160" t="s">
        <v>130</v>
      </c>
      <c r="F22" s="160" t="s">
        <v>134</v>
      </c>
      <c r="G22" s="160" t="s">
        <v>130</v>
      </c>
      <c r="H22" s="160" t="s">
        <v>131</v>
      </c>
      <c r="I22" s="160" t="s">
        <v>130</v>
      </c>
      <c r="J22" s="160" t="s">
        <v>134</v>
      </c>
      <c r="K22">
        <v>3</v>
      </c>
      <c r="L22">
        <v>0</v>
      </c>
      <c r="M22">
        <v>4</v>
      </c>
      <c r="N22">
        <v>1</v>
      </c>
      <c r="O22">
        <v>2</v>
      </c>
      <c r="P22">
        <v>2</v>
      </c>
      <c r="Q22">
        <v>1</v>
      </c>
      <c r="R22">
        <v>1</v>
      </c>
    </row>
    <row r="23" spans="1:18" x14ac:dyDescent="0.25">
      <c r="A23" s="9">
        <f>Participantes!A20</f>
        <v>20</v>
      </c>
      <c r="B23" s="160" t="str">
        <f>Participantes!B20</f>
        <v>Mileny 1</v>
      </c>
      <c r="C23" s="160" t="s">
        <v>130</v>
      </c>
      <c r="D23" s="160" t="s">
        <v>131</v>
      </c>
      <c r="E23" s="160" t="s">
        <v>130</v>
      </c>
      <c r="F23" s="160" t="s">
        <v>131</v>
      </c>
      <c r="G23" s="160" t="s">
        <v>131</v>
      </c>
      <c r="H23" s="160" t="s">
        <v>134</v>
      </c>
      <c r="I23" s="160" t="s">
        <v>130</v>
      </c>
      <c r="J23" s="160" t="s">
        <v>134</v>
      </c>
      <c r="K23">
        <v>2</v>
      </c>
      <c r="L23">
        <v>1</v>
      </c>
      <c r="M23">
        <v>1</v>
      </c>
      <c r="N23">
        <v>0</v>
      </c>
      <c r="O23">
        <v>0</v>
      </c>
      <c r="P23">
        <v>2</v>
      </c>
      <c r="Q23">
        <v>1</v>
      </c>
      <c r="R23">
        <v>0</v>
      </c>
    </row>
    <row r="24" spans="1:18" x14ac:dyDescent="0.25">
      <c r="A24" s="9">
        <f>Participantes!A21</f>
        <v>21</v>
      </c>
      <c r="B24" s="160" t="str">
        <f>Participantes!B21</f>
        <v>Mileny 2 Edwin Acosta</v>
      </c>
      <c r="C24" s="160" t="s">
        <v>130</v>
      </c>
      <c r="D24" s="160" t="s">
        <v>131</v>
      </c>
      <c r="E24" s="160" t="s">
        <v>130</v>
      </c>
      <c r="F24" s="160" t="s">
        <v>134</v>
      </c>
      <c r="G24" s="160" t="s">
        <v>130</v>
      </c>
      <c r="H24" s="160" t="s">
        <v>132</v>
      </c>
      <c r="I24" s="160" t="s">
        <v>133</v>
      </c>
      <c r="J24" s="160" t="s">
        <v>131</v>
      </c>
      <c r="K24">
        <v>3</v>
      </c>
      <c r="L24">
        <v>2</v>
      </c>
      <c r="M24">
        <v>4</v>
      </c>
      <c r="N24">
        <v>3</v>
      </c>
      <c r="O24">
        <v>2</v>
      </c>
      <c r="P24">
        <v>4</v>
      </c>
      <c r="Q24">
        <v>3</v>
      </c>
      <c r="R24">
        <v>1</v>
      </c>
    </row>
    <row r="25" spans="1:18" x14ac:dyDescent="0.25">
      <c r="A25" s="9">
        <f>Participantes!A22</f>
        <v>22</v>
      </c>
      <c r="B25" s="160" t="str">
        <f>Participantes!B22</f>
        <v>Mileny 3 Ema Salcedo</v>
      </c>
      <c r="C25" s="160" t="s">
        <v>131</v>
      </c>
      <c r="D25" s="160" t="s">
        <v>130</v>
      </c>
      <c r="E25" s="160" t="s">
        <v>132</v>
      </c>
      <c r="F25" s="160" t="s">
        <v>131</v>
      </c>
      <c r="G25" s="160" t="s">
        <v>130</v>
      </c>
      <c r="H25" s="160" t="s">
        <v>130</v>
      </c>
      <c r="I25" s="160" t="s">
        <v>133</v>
      </c>
      <c r="J25" s="160" t="s">
        <v>134</v>
      </c>
      <c r="K25">
        <v>3</v>
      </c>
      <c r="L25">
        <v>2</v>
      </c>
      <c r="M25">
        <v>2</v>
      </c>
      <c r="N25">
        <v>0</v>
      </c>
      <c r="O25">
        <v>2</v>
      </c>
      <c r="P25">
        <v>2</v>
      </c>
      <c r="Q25">
        <v>2</v>
      </c>
      <c r="R25">
        <v>1</v>
      </c>
    </row>
    <row r="26" spans="1:18" x14ac:dyDescent="0.25">
      <c r="A26" s="9">
        <f>Participantes!A23</f>
        <v>23</v>
      </c>
      <c r="B26" s="160" t="str">
        <f>Participantes!B23</f>
        <v>Mileny 4 Alberto Obando</v>
      </c>
      <c r="C26" s="160" t="s">
        <v>130</v>
      </c>
      <c r="D26" s="160" t="s">
        <v>131</v>
      </c>
      <c r="E26" s="160" t="s">
        <v>132</v>
      </c>
      <c r="F26" s="160" t="s">
        <v>131</v>
      </c>
      <c r="G26" s="160" t="s">
        <v>130</v>
      </c>
      <c r="H26" s="160" t="s">
        <v>131</v>
      </c>
      <c r="I26" s="160" t="s">
        <v>132</v>
      </c>
      <c r="J26" s="160" t="s">
        <v>131</v>
      </c>
      <c r="K26">
        <v>3</v>
      </c>
      <c r="L26">
        <v>0</v>
      </c>
      <c r="M26">
        <v>3</v>
      </c>
      <c r="N26">
        <v>1</v>
      </c>
      <c r="O26">
        <v>2</v>
      </c>
      <c r="P26">
        <v>3</v>
      </c>
      <c r="Q26">
        <v>2</v>
      </c>
      <c r="R26">
        <v>1</v>
      </c>
    </row>
    <row r="27" spans="1:18" x14ac:dyDescent="0.25">
      <c r="A27" s="9">
        <f>Participantes!A24</f>
        <v>24</v>
      </c>
      <c r="B27" s="160" t="str">
        <f>Participantes!B24</f>
        <v>Mileny 5 Bolivar Cajar</v>
      </c>
      <c r="C27" s="160" t="s">
        <v>130</v>
      </c>
      <c r="D27" s="160" t="s">
        <v>134</v>
      </c>
      <c r="E27" s="160" t="s">
        <v>132</v>
      </c>
      <c r="F27" s="160" t="s">
        <v>134</v>
      </c>
      <c r="G27" s="160" t="s">
        <v>134</v>
      </c>
      <c r="H27" s="160" t="s">
        <v>130</v>
      </c>
      <c r="I27" s="160" t="s">
        <v>132</v>
      </c>
      <c r="J27" s="160" t="s">
        <v>134</v>
      </c>
      <c r="K27">
        <v>4</v>
      </c>
      <c r="L27">
        <v>1</v>
      </c>
      <c r="M27">
        <v>4</v>
      </c>
      <c r="N27">
        <v>2</v>
      </c>
      <c r="O27">
        <v>1</v>
      </c>
      <c r="P27">
        <v>2</v>
      </c>
      <c r="Q27">
        <v>1</v>
      </c>
      <c r="R27">
        <v>0</v>
      </c>
    </row>
    <row r="28" spans="1:18" x14ac:dyDescent="0.25">
      <c r="A28" s="9">
        <f>Participantes!A25</f>
        <v>25</v>
      </c>
      <c r="B28" s="160" t="str">
        <f>Participantes!B25</f>
        <v>Mileny 6 Oliver Aguirre</v>
      </c>
      <c r="C28" s="160" t="s">
        <v>134</v>
      </c>
      <c r="D28" s="160" t="s">
        <v>130</v>
      </c>
      <c r="E28" s="160" t="s">
        <v>132</v>
      </c>
      <c r="F28" s="160" t="s">
        <v>131</v>
      </c>
      <c r="G28" s="160" t="s">
        <v>134</v>
      </c>
      <c r="H28" s="160" t="s">
        <v>130</v>
      </c>
      <c r="I28" s="160" t="s">
        <v>130</v>
      </c>
      <c r="J28" s="160" t="s">
        <v>131</v>
      </c>
      <c r="K28">
        <v>3</v>
      </c>
      <c r="L28">
        <v>0</v>
      </c>
      <c r="M28">
        <v>3</v>
      </c>
      <c r="N28">
        <v>1</v>
      </c>
      <c r="O28">
        <v>2</v>
      </c>
      <c r="P28">
        <v>3</v>
      </c>
      <c r="Q28">
        <v>2</v>
      </c>
      <c r="R28">
        <v>0</v>
      </c>
    </row>
    <row r="29" spans="1:18" x14ac:dyDescent="0.25">
      <c r="A29" s="9">
        <f>Participantes!A26</f>
        <v>26</v>
      </c>
      <c r="B29" s="160" t="str">
        <f>Participantes!B26</f>
        <v>Mileny 7 Melissa Acosta</v>
      </c>
      <c r="C29" s="160" t="s">
        <v>130</v>
      </c>
      <c r="D29" s="160" t="s">
        <v>131</v>
      </c>
      <c r="E29" s="160" t="s">
        <v>132</v>
      </c>
      <c r="F29" s="160" t="s">
        <v>131</v>
      </c>
      <c r="G29" s="160" t="s">
        <v>134</v>
      </c>
      <c r="H29" s="160" t="s">
        <v>130</v>
      </c>
      <c r="I29" s="160" t="s">
        <v>132</v>
      </c>
      <c r="J29" s="160" t="s">
        <v>131</v>
      </c>
      <c r="K29">
        <v>2</v>
      </c>
      <c r="L29">
        <v>1</v>
      </c>
      <c r="M29">
        <v>1</v>
      </c>
      <c r="N29">
        <v>2</v>
      </c>
      <c r="O29">
        <v>1</v>
      </c>
      <c r="P29">
        <v>2</v>
      </c>
      <c r="Q29">
        <v>1</v>
      </c>
      <c r="R29">
        <v>3</v>
      </c>
    </row>
    <row r="30" spans="1:18" x14ac:dyDescent="0.25">
      <c r="A30" s="9">
        <f>Participantes!A27</f>
        <v>27</v>
      </c>
      <c r="B30" s="160" t="str">
        <f>Participantes!B27</f>
        <v>Mileny 8 Carlos Fabian</v>
      </c>
      <c r="C30" s="160" t="s">
        <v>130</v>
      </c>
      <c r="D30" s="160" t="s">
        <v>131</v>
      </c>
      <c r="E30" s="160" t="s">
        <v>130</v>
      </c>
      <c r="F30" s="160" t="s">
        <v>134</v>
      </c>
      <c r="G30" s="160" t="s">
        <v>130</v>
      </c>
      <c r="H30" s="160" t="s">
        <v>131</v>
      </c>
      <c r="I30" s="160" t="s">
        <v>130</v>
      </c>
      <c r="J30" s="160" t="s">
        <v>134</v>
      </c>
      <c r="K30">
        <v>2</v>
      </c>
      <c r="L30">
        <v>1</v>
      </c>
      <c r="M30">
        <v>2</v>
      </c>
      <c r="O30">
        <v>0</v>
      </c>
      <c r="P30">
        <v>2</v>
      </c>
      <c r="Q30">
        <v>2</v>
      </c>
      <c r="R30">
        <v>1</v>
      </c>
    </row>
    <row r="31" spans="1:18" x14ac:dyDescent="0.25">
      <c r="A31" s="9">
        <f>Participantes!A28</f>
        <v>28</v>
      </c>
      <c r="B31" s="160" t="str">
        <f>Participantes!B28</f>
        <v>Mileny 9 Carlos Ramos</v>
      </c>
      <c r="C31" s="160" t="s">
        <v>132</v>
      </c>
      <c r="D31" s="160" t="s">
        <v>131</v>
      </c>
      <c r="E31" s="160" t="s">
        <v>132</v>
      </c>
      <c r="F31" s="160" t="s">
        <v>134</v>
      </c>
      <c r="G31" s="160" t="s">
        <v>134</v>
      </c>
      <c r="H31" s="160" t="s">
        <v>131</v>
      </c>
      <c r="I31" s="160" t="s">
        <v>130</v>
      </c>
      <c r="J31" s="160" t="s">
        <v>131</v>
      </c>
      <c r="K31">
        <v>2</v>
      </c>
      <c r="L31">
        <v>0</v>
      </c>
      <c r="M31">
        <v>3</v>
      </c>
      <c r="N31">
        <v>1</v>
      </c>
      <c r="O31">
        <v>2</v>
      </c>
      <c r="P31">
        <v>1</v>
      </c>
      <c r="Q31">
        <v>2</v>
      </c>
      <c r="R31">
        <v>0</v>
      </c>
    </row>
    <row r="32" spans="1:18" x14ac:dyDescent="0.25">
      <c r="A32" s="9">
        <f>Participantes!A29</f>
        <v>29</v>
      </c>
      <c r="B32" s="160" t="str">
        <f>Participantes!B29</f>
        <v>Muhammad HamzahHaji</v>
      </c>
      <c r="C32" s="160" t="s">
        <v>131</v>
      </c>
      <c r="D32" s="160" t="s">
        <v>134</v>
      </c>
      <c r="E32" s="160" t="s">
        <v>131</v>
      </c>
      <c r="F32" s="160" t="s">
        <v>134</v>
      </c>
      <c r="G32" s="160" t="s">
        <v>131</v>
      </c>
      <c r="H32" s="160" t="s">
        <v>131</v>
      </c>
      <c r="I32" s="160" t="s">
        <v>130</v>
      </c>
      <c r="J32" s="160" t="s">
        <v>134</v>
      </c>
      <c r="K32">
        <v>2</v>
      </c>
      <c r="L32">
        <v>0</v>
      </c>
      <c r="M32">
        <v>2</v>
      </c>
      <c r="N32">
        <v>0</v>
      </c>
      <c r="O32">
        <v>1</v>
      </c>
      <c r="P32">
        <v>0</v>
      </c>
      <c r="Q32">
        <v>0</v>
      </c>
      <c r="R32">
        <v>0</v>
      </c>
    </row>
    <row r="33" spans="1:18" x14ac:dyDescent="0.25">
      <c r="A33" s="9">
        <f>Participantes!A30</f>
        <v>30</v>
      </c>
      <c r="B33" s="160" t="str">
        <f>Participantes!B30</f>
        <v>Osvaldo Solanilla</v>
      </c>
      <c r="C33" s="160" t="s">
        <v>131</v>
      </c>
      <c r="D33" s="160" t="s">
        <v>134</v>
      </c>
      <c r="E33" s="160" t="s">
        <v>132</v>
      </c>
      <c r="F33" s="160" t="s">
        <v>134</v>
      </c>
      <c r="G33" s="160" t="s">
        <v>130</v>
      </c>
      <c r="H33" s="160" t="s">
        <v>131</v>
      </c>
      <c r="I33" s="160" t="s">
        <v>130</v>
      </c>
      <c r="J33" s="160" t="s">
        <v>134</v>
      </c>
      <c r="K33">
        <v>2</v>
      </c>
      <c r="L33">
        <v>0</v>
      </c>
      <c r="M33">
        <v>2</v>
      </c>
      <c r="N33">
        <v>1</v>
      </c>
      <c r="O33">
        <v>1</v>
      </c>
      <c r="P33">
        <v>1</v>
      </c>
      <c r="Q33">
        <v>2</v>
      </c>
      <c r="R33">
        <v>0</v>
      </c>
    </row>
    <row r="34" spans="1:18" x14ac:dyDescent="0.25">
      <c r="A34" s="9">
        <f>Participantes!A31</f>
        <v>31</v>
      </c>
      <c r="B34" s="160" t="str">
        <f>Participantes!B31</f>
        <v>Radames Guerrero 1</v>
      </c>
      <c r="C34" s="160" t="s">
        <v>130</v>
      </c>
      <c r="D34" s="160" t="s">
        <v>131</v>
      </c>
      <c r="E34" s="160" t="s">
        <v>130</v>
      </c>
      <c r="F34" s="160" t="s">
        <v>134</v>
      </c>
      <c r="G34" s="160" t="s">
        <v>132</v>
      </c>
      <c r="H34" s="160" t="s">
        <v>131</v>
      </c>
      <c r="I34" s="160" t="s">
        <v>132</v>
      </c>
      <c r="J34" s="160" t="s">
        <v>134</v>
      </c>
      <c r="K34">
        <v>2</v>
      </c>
      <c r="L34">
        <v>0</v>
      </c>
      <c r="M34">
        <v>2</v>
      </c>
      <c r="N34">
        <v>1</v>
      </c>
      <c r="O34">
        <v>0</v>
      </c>
      <c r="P34">
        <v>2</v>
      </c>
      <c r="Q34">
        <v>3</v>
      </c>
      <c r="R34">
        <v>2</v>
      </c>
    </row>
    <row r="35" spans="1:18" x14ac:dyDescent="0.25">
      <c r="A35" s="9">
        <f>Participantes!A32</f>
        <v>32</v>
      </c>
      <c r="B35" s="160" t="str">
        <f>Participantes!B32</f>
        <v>Radames Guerrero 2</v>
      </c>
      <c r="C35" s="160" t="s">
        <v>130</v>
      </c>
      <c r="D35" s="160" t="s">
        <v>131</v>
      </c>
      <c r="E35" s="160" t="s">
        <v>130</v>
      </c>
      <c r="F35" s="160" t="s">
        <v>134</v>
      </c>
      <c r="G35" s="160" t="s">
        <v>132</v>
      </c>
      <c r="H35" s="160" t="s">
        <v>131</v>
      </c>
      <c r="I35" s="160" t="s">
        <v>132</v>
      </c>
      <c r="J35" s="160" t="s">
        <v>134</v>
      </c>
      <c r="K35">
        <v>2</v>
      </c>
      <c r="L35">
        <v>0</v>
      </c>
      <c r="M35">
        <v>2</v>
      </c>
      <c r="N35">
        <v>1</v>
      </c>
      <c r="O35">
        <v>0</v>
      </c>
      <c r="P35">
        <v>2</v>
      </c>
      <c r="Q35">
        <v>3</v>
      </c>
      <c r="R35">
        <v>2</v>
      </c>
    </row>
    <row r="36" spans="1:18" x14ac:dyDescent="0.25">
      <c r="A36" s="9">
        <f>Participantes!A33</f>
        <v>33</v>
      </c>
      <c r="B36" s="160" t="str">
        <f>Participantes!B33</f>
        <v>Samanta Montero 1</v>
      </c>
      <c r="C36" s="160" t="s">
        <v>130</v>
      </c>
      <c r="D36" s="160" t="s">
        <v>131</v>
      </c>
      <c r="E36" s="160" t="s">
        <v>130</v>
      </c>
      <c r="F36" s="160" t="s">
        <v>131</v>
      </c>
      <c r="G36" s="160" t="s">
        <v>130</v>
      </c>
      <c r="H36" s="160" t="s">
        <v>131</v>
      </c>
      <c r="I36" s="160"/>
      <c r="J36" s="160"/>
      <c r="K36">
        <v>3</v>
      </c>
      <c r="L36">
        <v>1</v>
      </c>
      <c r="M36">
        <v>1</v>
      </c>
      <c r="N36">
        <v>2</v>
      </c>
      <c r="O36">
        <v>2</v>
      </c>
      <c r="P36">
        <v>2</v>
      </c>
    </row>
    <row r="37" spans="1:18" x14ac:dyDescent="0.25">
      <c r="A37" s="9">
        <f>Participantes!A34</f>
        <v>34</v>
      </c>
      <c r="B37" s="160" t="str">
        <f>Participantes!B34</f>
        <v>Samanta Montero 2</v>
      </c>
      <c r="C37" s="160" t="s">
        <v>132</v>
      </c>
      <c r="D37" s="160" t="s">
        <v>131</v>
      </c>
      <c r="E37" s="160" t="s">
        <v>130</v>
      </c>
      <c r="F37" s="160" t="s">
        <v>131</v>
      </c>
      <c r="G37" s="160" t="s">
        <v>130</v>
      </c>
      <c r="H37" s="160" t="s">
        <v>130</v>
      </c>
      <c r="I37" s="160"/>
      <c r="J37" s="160"/>
      <c r="K37">
        <v>3</v>
      </c>
      <c r="L37">
        <v>0</v>
      </c>
      <c r="M37">
        <v>2</v>
      </c>
      <c r="N37">
        <v>2</v>
      </c>
      <c r="O37">
        <v>1</v>
      </c>
      <c r="P37">
        <v>2</v>
      </c>
    </row>
    <row r="38" spans="1:18" x14ac:dyDescent="0.25">
      <c r="A38" s="9">
        <f>Participantes!A35</f>
        <v>35</v>
      </c>
      <c r="B38" s="160" t="str">
        <f>Participantes!B35</f>
        <v>Samanta Montero 3</v>
      </c>
      <c r="C38" s="160" t="s">
        <v>131</v>
      </c>
      <c r="D38" s="160" t="s">
        <v>130</v>
      </c>
      <c r="E38" s="160" t="s">
        <v>130</v>
      </c>
      <c r="F38" s="160" t="s">
        <v>134</v>
      </c>
      <c r="G38" s="160"/>
      <c r="H38" s="160"/>
      <c r="I38" s="160"/>
      <c r="J38" s="160"/>
      <c r="K38">
        <v>3</v>
      </c>
      <c r="L38">
        <v>1</v>
      </c>
      <c r="M38">
        <v>2</v>
      </c>
      <c r="N38">
        <v>2</v>
      </c>
    </row>
    <row r="39" spans="1:18" x14ac:dyDescent="0.25">
      <c r="A39" s="9">
        <f>Participantes!A36</f>
        <v>36</v>
      </c>
      <c r="B39" s="160" t="str">
        <f>Participantes!B36</f>
        <v>Samanta Montero 4</v>
      </c>
      <c r="C39" s="160" t="s">
        <v>130</v>
      </c>
      <c r="D39" s="160" t="s">
        <v>131</v>
      </c>
      <c r="E39" s="160" t="s">
        <v>130</v>
      </c>
      <c r="F39" s="160" t="s">
        <v>134</v>
      </c>
      <c r="G39" s="160"/>
      <c r="H39" s="160"/>
      <c r="I39" s="160"/>
      <c r="J39" s="160"/>
      <c r="K39">
        <v>2</v>
      </c>
      <c r="L39">
        <v>0</v>
      </c>
      <c r="M39">
        <v>3</v>
      </c>
      <c r="N39">
        <v>1</v>
      </c>
    </row>
    <row r="40" spans="1:18" x14ac:dyDescent="0.25">
      <c r="A40" s="9">
        <f>Participantes!A37</f>
        <v>37</v>
      </c>
      <c r="B40" s="160" t="str">
        <f>Participantes!B37</f>
        <v>Virgilio Simmons</v>
      </c>
      <c r="C40" s="160" t="s">
        <v>130</v>
      </c>
      <c r="D40" s="160" t="s">
        <v>134</v>
      </c>
      <c r="E40" s="160" t="s">
        <v>130</v>
      </c>
      <c r="F40" s="160" t="s">
        <v>134</v>
      </c>
      <c r="G40" s="160" t="s">
        <v>134</v>
      </c>
      <c r="H40" s="160" t="s">
        <v>131</v>
      </c>
      <c r="I40" s="160" t="s">
        <v>134</v>
      </c>
      <c r="J40" s="160" t="s">
        <v>134</v>
      </c>
      <c r="K40">
        <v>2</v>
      </c>
      <c r="L40">
        <v>0</v>
      </c>
      <c r="M40">
        <v>1</v>
      </c>
      <c r="N40">
        <v>0</v>
      </c>
      <c r="O40">
        <v>0</v>
      </c>
      <c r="P40">
        <v>1</v>
      </c>
      <c r="Q40">
        <v>2</v>
      </c>
      <c r="R40">
        <v>0</v>
      </c>
    </row>
    <row r="41" spans="1:18" x14ac:dyDescent="0.25">
      <c r="A41" s="9">
        <f>Participantes!A38</f>
        <v>0</v>
      </c>
      <c r="B41" s="160">
        <f>Participantes!B38</f>
        <v>0</v>
      </c>
      <c r="C41" s="160"/>
      <c r="D41" s="160"/>
      <c r="E41" s="160"/>
      <c r="F41" s="160"/>
      <c r="G41" s="160"/>
      <c r="H41" s="160"/>
      <c r="I41" s="160"/>
      <c r="J41" s="1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G24" sqref="G24"/>
    </sheetView>
  </sheetViews>
  <sheetFormatPr baseColWidth="10" defaultRowHeight="14.25" customHeight="1" x14ac:dyDescent="0.25"/>
  <cols>
    <col min="2" max="2" width="11.42578125" style="9"/>
    <col min="3" max="3" width="26.42578125" style="9" customWidth="1"/>
    <col min="6" max="6" width="20.140625" customWidth="1"/>
    <col min="7" max="7" width="33.140625" customWidth="1"/>
    <col min="12" max="12" width="0" hidden="1" customWidth="1"/>
  </cols>
  <sheetData>
    <row r="1" spans="1:12" ht="14.25" customHeight="1" thickBot="1" x14ac:dyDescent="0.35">
      <c r="A1" s="5" t="s">
        <v>30</v>
      </c>
      <c r="B1" s="5" t="s">
        <v>31</v>
      </c>
      <c r="C1" s="5" t="s">
        <v>32</v>
      </c>
      <c r="D1" s="33" t="s">
        <v>2</v>
      </c>
    </row>
    <row r="2" spans="1:12" ht="14.25" customHeight="1" thickTop="1" x14ac:dyDescent="0.25">
      <c r="A2" s="13">
        <f>Participantes!A6</f>
        <v>6</v>
      </c>
      <c r="B2" s="31">
        <f>IF(ROW()=2,1,IF(D2=D1,B1,B1+1))</f>
        <v>1</v>
      </c>
      <c r="C2" s="154" t="str">
        <f>Participantes!B6</f>
        <v>Eric Herrera</v>
      </c>
      <c r="D2" s="31">
        <f>Octavos!G9+Octavos!N9+Octavos!U9+Octavos!AB9+Octavos!AI9+Octavos!AP9+Octavos!AW9+Octavos!BD9+Cuartos!G8+Cuartos!N8+Cuartos!U8+Cuartos!AB8+Semis!G8+Semis!N8</f>
        <v>8</v>
      </c>
    </row>
    <row r="3" spans="1:12" ht="14.25" customHeight="1" x14ac:dyDescent="0.25">
      <c r="A3" s="13">
        <f>Participantes!A10</f>
        <v>10</v>
      </c>
      <c r="B3" s="32">
        <f>IF(ROW()=2,1,IF(D3=D2,B2,B2+1))</f>
        <v>1</v>
      </c>
      <c r="C3" s="154" t="str">
        <f>Participantes!B10</f>
        <v>Ginela Ramos 1</v>
      </c>
      <c r="D3" s="31">
        <f>Octavos!G13+Octavos!N13+Octavos!U13+Octavos!AB13+Octavos!AI13+Octavos!AP13+Octavos!AW13+Octavos!BD13+Cuartos!G12+Cuartos!N12+Cuartos!U12+Cuartos!AB12+Semis!G12+Semis!N12</f>
        <v>8</v>
      </c>
    </row>
    <row r="4" spans="1:12" ht="14.25" customHeight="1" thickBot="1" x14ac:dyDescent="0.3">
      <c r="A4" s="13">
        <f>Participantes!A14</f>
        <v>14</v>
      </c>
      <c r="B4" s="32">
        <f>IF(ROW()=2,1,IF(D4=D3,B3,B3+1))</f>
        <v>1</v>
      </c>
      <c r="C4" s="154" t="str">
        <f>Participantes!B14</f>
        <v>Jose Caballero 3 Betito</v>
      </c>
      <c r="D4" s="31">
        <f>Octavos!G17+Octavos!N17+Octavos!U17+Octavos!AB17+Octavos!AI17+Octavos!AP17+Octavos!AW17+Octavos!BD17+Cuartos!G16+Cuartos!N16+Cuartos!U16+Cuartos!AB16+Semis!G16+Semis!N16</f>
        <v>8</v>
      </c>
    </row>
    <row r="5" spans="1:12" ht="14.25" customHeight="1" thickTop="1" thickBot="1" x14ac:dyDescent="0.35">
      <c r="A5" s="13">
        <f>Participantes!A1</f>
        <v>1</v>
      </c>
      <c r="B5" s="32">
        <f>IF(ROW()=2,1,IF(D5=D4,B4,B4+1))</f>
        <v>2</v>
      </c>
      <c r="C5" s="154" t="str">
        <f>Participantes!B1</f>
        <v>Adriana Zambrano</v>
      </c>
      <c r="D5" s="31">
        <f>Octavos!G4+Octavos!N4+Octavos!U4+Octavos!AB4+Octavos!AI4+Octavos!AP4+Octavos!AW4+Octavos!BD4+Cuartos!G3+Cuartos!N3+Cuartos!U3+Cuartos!AB3+Semis!G3+Semis!N3</f>
        <v>5</v>
      </c>
      <c r="F5" s="175"/>
      <c r="G5" s="175"/>
      <c r="H5" s="175"/>
      <c r="I5" s="175"/>
      <c r="J5" s="175"/>
    </row>
    <row r="6" spans="1:12" ht="14.25" customHeight="1" thickTop="1" thickBot="1" x14ac:dyDescent="0.3">
      <c r="A6" s="13">
        <f>Participantes!A2</f>
        <v>2</v>
      </c>
      <c r="B6" s="32">
        <f>IF(ROW()=2,1,IF(D6=D5,B5,B5+1))</f>
        <v>2</v>
      </c>
      <c r="C6" s="154" t="str">
        <f>Participantes!B2</f>
        <v>Alexander Bodega</v>
      </c>
      <c r="D6" s="31">
        <f>Octavos!G5+Octavos!N5+Octavos!U5+Octavos!AB5+Octavos!AI5+Octavos!AP5+Octavos!AW5+Octavos!BD5+Cuartos!G4+Cuartos!N4+Cuartos!U4+Cuartos!AB4+Semis!G4+Semis!N4</f>
        <v>5</v>
      </c>
      <c r="F6" s="176" t="str">
        <f>Octavos!B1</f>
        <v>Países Bajos</v>
      </c>
      <c r="G6" s="176"/>
      <c r="H6" s="176" t="str">
        <f>Octavos!D1</f>
        <v>Estados Unidos</v>
      </c>
      <c r="I6" s="176"/>
      <c r="J6" s="176"/>
    </row>
    <row r="7" spans="1:12" ht="14.25" customHeight="1" thickTop="1" thickBot="1" x14ac:dyDescent="0.3">
      <c r="A7" s="13">
        <f>Participantes!A3</f>
        <v>3</v>
      </c>
      <c r="B7" s="32">
        <f>IF(ROW()=2,1,IF(D7=D6,B6,B6+1))</f>
        <v>2</v>
      </c>
      <c r="C7" s="154" t="str">
        <f>Participantes!B3</f>
        <v>Alfredo Quintero</v>
      </c>
      <c r="D7" s="31">
        <f>Octavos!G6+Octavos!N6+Octavos!U6+Octavos!AB6+Octavos!AI6+Octavos!AP6+Octavos!AW6+Octavos!BD6+Cuartos!G5+Cuartos!N5+Cuartos!U5+Cuartos!AB5+Semis!G5+Semis!N5</f>
        <v>5</v>
      </c>
      <c r="F7" s="177">
        <v>3</v>
      </c>
      <c r="G7" s="179"/>
      <c r="H7" s="177">
        <v>1</v>
      </c>
      <c r="I7" s="178"/>
      <c r="J7" s="179"/>
    </row>
    <row r="8" spans="1:12" ht="14.25" customHeight="1" thickTop="1" x14ac:dyDescent="0.3">
      <c r="A8" s="13">
        <f>Participantes!A5</f>
        <v>5</v>
      </c>
      <c r="B8" s="32">
        <f>IF(ROW()=2,1,IF(D8=D7,B7,B7+1))</f>
        <v>2</v>
      </c>
      <c r="C8" s="154" t="str">
        <f>Participantes!B5</f>
        <v>Effie Latouche 1</v>
      </c>
      <c r="D8" s="31">
        <f>Octavos!G8+Octavos!N8+Octavos!U8+Octavos!AB8+Octavos!AI8+Octavos!AP8+Octavos!AW8+Octavos!BD8+Cuartos!G7+Cuartos!N7+Cuartos!U7+Cuartos!AB7+Semis!G7+Semis!N7</f>
        <v>5</v>
      </c>
      <c r="L8" s="16" t="s">
        <v>33</v>
      </c>
    </row>
    <row r="9" spans="1:12" ht="14.25" customHeight="1" x14ac:dyDescent="0.25">
      <c r="A9" s="13">
        <f>Participantes!A8</f>
        <v>8</v>
      </c>
      <c r="B9" s="32">
        <f>IF(ROW()=2,1,IF(D9=D8,B8,B8+1))</f>
        <v>2</v>
      </c>
      <c r="C9" s="154" t="str">
        <f>Participantes!B8</f>
        <v>Freddy Quiroz 1</v>
      </c>
      <c r="D9" s="31">
        <f>Octavos!G11+Octavos!N11+Octavos!U11+Octavos!AB11+Octavos!AI11+Octavos!AP11+Octavos!AW11+Octavos!BD11+Cuartos!G10+Cuartos!N10+Cuartos!U10+Cuartos!AB10+Semis!G10+Semis!N10</f>
        <v>5</v>
      </c>
    </row>
    <row r="10" spans="1:12" ht="14.25" customHeight="1" x14ac:dyDescent="0.25">
      <c r="A10" s="13">
        <f>Participantes!A9</f>
        <v>9</v>
      </c>
      <c r="B10" s="32">
        <f>IF(ROW()=2,1,IF(D10=D9,B9,B9+1))</f>
        <v>2</v>
      </c>
      <c r="C10" s="154" t="str">
        <f>Participantes!B9</f>
        <v>Freddy Quiroz 2 Marifer</v>
      </c>
      <c r="D10" s="31">
        <f>Octavos!G12+Octavos!N12+Octavos!U12+Octavos!AB12+Octavos!AI12+Octavos!AP12+Octavos!AW12+Octavos!BD12+Cuartos!G11+Cuartos!N11+Cuartos!U11+Cuartos!AB11+Semis!G11+Semis!N11</f>
        <v>5</v>
      </c>
      <c r="F10" s="173">
        <f ca="1">NOW()</f>
        <v>44898.564775347222</v>
      </c>
    </row>
    <row r="11" spans="1:12" ht="14.25" customHeight="1" x14ac:dyDescent="0.25">
      <c r="A11" s="13">
        <f>Participantes!A12</f>
        <v>12</v>
      </c>
      <c r="B11" s="32">
        <f>IF(ROW()=2,1,IF(D11=D10,B10,B10+1))</f>
        <v>2</v>
      </c>
      <c r="C11" s="154" t="str">
        <f>Participantes!B12</f>
        <v>Jose Caballero 1</v>
      </c>
      <c r="D11" s="31">
        <f>Octavos!G15+Octavos!N15+Octavos!U15+Octavos!AB15+Octavos!AI15+Octavos!AP15+Octavos!AW15+Octavos!BD15+Cuartos!G14+Cuartos!N14+Cuartos!U14+Cuartos!AB14+Semis!G14+Semis!N14</f>
        <v>5</v>
      </c>
    </row>
    <row r="12" spans="1:12" ht="14.25" customHeight="1" x14ac:dyDescent="0.25">
      <c r="A12" s="13">
        <f>Participantes!A16</f>
        <v>16</v>
      </c>
      <c r="B12" s="32">
        <f>IF(ROW()=2,1,IF(D12=D11,B11,B11+1))</f>
        <v>2</v>
      </c>
      <c r="C12" s="154" t="str">
        <f>Participantes!B16</f>
        <v>Jovanna Santiago</v>
      </c>
      <c r="D12" s="31">
        <f>Octavos!G19+Octavos!N19+Octavos!U19+Octavos!AB19+Octavos!AI19+Octavos!AP19+Octavos!AW19+Octavos!BD19+Cuartos!G18+Cuartos!N18+Cuartos!U18+Cuartos!AB18+Semis!G18+Semis!N18</f>
        <v>5</v>
      </c>
    </row>
    <row r="13" spans="1:12" ht="14.25" customHeight="1" x14ac:dyDescent="0.25">
      <c r="A13" s="13">
        <f>Participantes!A20</f>
        <v>20</v>
      </c>
      <c r="B13" s="32">
        <f>IF(ROW()=2,1,IF(D13=D12,B12,B12+1))</f>
        <v>2</v>
      </c>
      <c r="C13" s="154" t="str">
        <f>Participantes!B20</f>
        <v>Mileny 1</v>
      </c>
      <c r="D13" s="31">
        <f>Octavos!G23+Octavos!N23+Octavos!U23+Octavos!AB23+Octavos!AI23+Octavos!AP23+Octavos!AW23+Octavos!BD23+Cuartos!G22+Cuartos!N22+Cuartos!U22+Cuartos!AB22+Semis!G22+Semis!N22</f>
        <v>5</v>
      </c>
    </row>
    <row r="14" spans="1:12" ht="14.25" customHeight="1" x14ac:dyDescent="0.25">
      <c r="A14" s="13">
        <f>Participantes!A21</f>
        <v>21</v>
      </c>
      <c r="B14" s="32">
        <f>IF(ROW()=2,1,IF(D14=D13,B13,B13+1))</f>
        <v>2</v>
      </c>
      <c r="C14" s="154" t="str">
        <f>Participantes!B21</f>
        <v>Mileny 2 Edwin Acosta</v>
      </c>
      <c r="D14" s="31">
        <f>Octavos!G24+Octavos!N24+Octavos!U24+Octavos!AB24+Octavos!AI24+Octavos!AP24+Octavos!AW24+Octavos!BD24+Cuartos!G23+Cuartos!N23+Cuartos!U23+Cuartos!AB23+Semis!G23+Semis!N23</f>
        <v>5</v>
      </c>
    </row>
    <row r="15" spans="1:12" ht="14.25" customHeight="1" x14ac:dyDescent="0.25">
      <c r="A15" s="13">
        <f>Participantes!A23</f>
        <v>23</v>
      </c>
      <c r="B15" s="32">
        <f>IF(ROW()=2,1,IF(D15=D14,B14,B14+1))</f>
        <v>2</v>
      </c>
      <c r="C15" s="154" t="str">
        <f>Participantes!B23</f>
        <v>Mileny 4 Alberto Obando</v>
      </c>
      <c r="D15" s="31">
        <f>Octavos!G26+Octavos!N26+Octavos!U26+Octavos!AB26+Octavos!AI26+Octavos!AP26+Octavos!AW26+Octavos!BD26+Cuartos!G25+Cuartos!N25+Cuartos!U25+Cuartos!AB25+Semis!G25+Semis!N25</f>
        <v>5</v>
      </c>
    </row>
    <row r="16" spans="1:12" ht="14.25" customHeight="1" x14ac:dyDescent="0.25">
      <c r="A16" s="13">
        <f>Participantes!A24</f>
        <v>24</v>
      </c>
      <c r="B16" s="32">
        <f>IF(ROW()=2,1,IF(D16=D15,B15,B15+1))</f>
        <v>2</v>
      </c>
      <c r="C16" s="154" t="str">
        <f>Participantes!B24</f>
        <v>Mileny 5 Bolivar Cajar</v>
      </c>
      <c r="D16" s="31">
        <f>Octavos!G27+Octavos!N27+Octavos!U27+Octavos!AB27+Octavos!AI27+Octavos!AP27+Octavos!AW27+Octavos!BD27+Cuartos!G26+Cuartos!N26+Cuartos!U26+Cuartos!AB26+Semis!G26+Semis!N26</f>
        <v>5</v>
      </c>
    </row>
    <row r="17" spans="1:12" ht="14.25" customHeight="1" x14ac:dyDescent="0.25">
      <c r="A17" s="13">
        <f>Participantes!A26</f>
        <v>26</v>
      </c>
      <c r="B17" s="32">
        <f>IF(ROW()=2,1,IF(D17=D16,B16,B16+1))</f>
        <v>2</v>
      </c>
      <c r="C17" s="154" t="str">
        <f>Participantes!B26</f>
        <v>Mileny 7 Melissa Acosta</v>
      </c>
      <c r="D17" s="31">
        <f>Octavos!G29+Octavos!N29+Octavos!U29+Octavos!AB29+Octavos!AI29+Octavos!AP29+Octavos!AW29+Octavos!BD29+Cuartos!G28+Cuartos!N28+Cuartos!U28+Cuartos!AB28+Semis!G28+Semis!N28</f>
        <v>5</v>
      </c>
    </row>
    <row r="18" spans="1:12" ht="14.25" customHeight="1" x14ac:dyDescent="0.25">
      <c r="A18" s="13">
        <f>Participantes!A27</f>
        <v>27</v>
      </c>
      <c r="B18" s="32">
        <f>IF(ROW()=2,1,IF(D18=D17,B17,B17+1))</f>
        <v>2</v>
      </c>
      <c r="C18" s="154" t="str">
        <f>Participantes!B27</f>
        <v>Mileny 8 Carlos Fabian</v>
      </c>
      <c r="D18" s="31">
        <f>Octavos!G30+Octavos!N30+Octavos!U30+Octavos!AB30+Octavos!AI30+Octavos!AP30+Octavos!AW30+Octavos!BD30+Cuartos!G29+Cuartos!N29+Cuartos!U29+Cuartos!AB29+Semis!G29+Semis!N29</f>
        <v>5</v>
      </c>
      <c r="L18" s="9"/>
    </row>
    <row r="19" spans="1:12" ht="14.25" customHeight="1" x14ac:dyDescent="0.3">
      <c r="A19" s="13">
        <f>Participantes!A28</f>
        <v>28</v>
      </c>
      <c r="B19" s="32">
        <f>IF(ROW()=2,1,IF(D19=D18,B18,B18+1))</f>
        <v>2</v>
      </c>
      <c r="C19" s="154" t="str">
        <f>Participantes!B28</f>
        <v>Mileny 9 Carlos Ramos</v>
      </c>
      <c r="D19" s="31">
        <f>Octavos!G31+Octavos!N31+Octavos!U31+Octavos!AB31+Octavos!AI31+Octavos!AP31+Octavos!AW31+Octavos!BD31+Cuartos!G30+Cuartos!N30+Cuartos!U30+Cuartos!AB30+Semis!G30+Semis!N30</f>
        <v>5</v>
      </c>
      <c r="F19" s="195" t="s">
        <v>142</v>
      </c>
    </row>
    <row r="20" spans="1:12" ht="14.25" customHeight="1" x14ac:dyDescent="0.25">
      <c r="A20" s="13">
        <f>Participantes!A29</f>
        <v>29</v>
      </c>
      <c r="B20" s="32">
        <f>IF(ROW()=2,1,IF(D20=D19,B19,B19+1))</f>
        <v>2</v>
      </c>
      <c r="C20" s="154" t="str">
        <f>Participantes!B29</f>
        <v>Muhammad HamzahHaji</v>
      </c>
      <c r="D20" s="31">
        <f>Octavos!G32+Octavos!N32+Octavos!U32+Octavos!AB32+Octavos!AI32+Octavos!AP32+Octavos!AW32+Octavos!BD32+Cuartos!G31+Cuartos!N31+Cuartos!U31+Cuartos!AB31+Semis!G31+Semis!N31</f>
        <v>5</v>
      </c>
    </row>
    <row r="21" spans="1:12" ht="14.25" customHeight="1" x14ac:dyDescent="0.25">
      <c r="A21" s="13">
        <f>Participantes!A30</f>
        <v>30</v>
      </c>
      <c r="B21" s="32">
        <f>IF(ROW()=2,1,IF(D21=D20,B20,B20+1))</f>
        <v>2</v>
      </c>
      <c r="C21" s="154" t="str">
        <f>Participantes!B30</f>
        <v>Osvaldo Solanilla</v>
      </c>
      <c r="D21" s="31">
        <f>Octavos!G33+Octavos!N33+Octavos!U33+Octavos!AB33+Octavos!AI33+Octavos!AP33+Octavos!AW33+Octavos!BD33+Cuartos!G32+Cuartos!N32+Cuartos!U32+Cuartos!AB32+Semis!G32+Semis!N32</f>
        <v>5</v>
      </c>
    </row>
    <row r="22" spans="1:12" ht="14.25" customHeight="1" x14ac:dyDescent="0.25">
      <c r="A22" s="13">
        <f>Participantes!A31</f>
        <v>31</v>
      </c>
      <c r="B22" s="32">
        <f>IF(ROW()=2,1,IF(D22=D21,B21,B21+1))</f>
        <v>2</v>
      </c>
      <c r="C22" s="154" t="str">
        <f>Participantes!B31</f>
        <v>Radames Guerrero 1</v>
      </c>
      <c r="D22" s="31">
        <f>Octavos!G34+Octavos!N34+Octavos!U34+Octavos!AB34+Octavos!AI34+Octavos!AP34+Octavos!AW34+Octavos!BD34+Cuartos!G33+Cuartos!N33+Cuartos!U33+Cuartos!AB33+Semis!G33+Semis!N33</f>
        <v>5</v>
      </c>
    </row>
    <row r="23" spans="1:12" ht="14.25" customHeight="1" x14ac:dyDescent="0.25">
      <c r="A23" s="13">
        <f>Participantes!A32</f>
        <v>32</v>
      </c>
      <c r="B23" s="32">
        <f>IF(ROW()=2,1,IF(D23=D22,B22,B22+1))</f>
        <v>2</v>
      </c>
      <c r="C23" s="154" t="str">
        <f>Participantes!B32</f>
        <v>Radames Guerrero 2</v>
      </c>
      <c r="D23" s="31">
        <f>Octavos!G35+Octavos!N35+Octavos!U35+Octavos!AB35+Octavos!AI35+Octavos!AP35+Octavos!AW35+Octavos!BD35+Cuartos!G34+Cuartos!N34+Cuartos!U34+Cuartos!AB34+Semis!G34+Semis!N34</f>
        <v>5</v>
      </c>
    </row>
    <row r="24" spans="1:12" ht="14.25" customHeight="1" x14ac:dyDescent="0.25">
      <c r="A24" s="13">
        <f>Participantes!A33</f>
        <v>33</v>
      </c>
      <c r="B24" s="32">
        <f>IF(ROW()=2,1,IF(D24=D23,B23,B23+1))</f>
        <v>2</v>
      </c>
      <c r="C24" s="154" t="str">
        <f>Participantes!B33</f>
        <v>Samanta Montero 1</v>
      </c>
      <c r="D24" s="31">
        <f>Octavos!G36+Octavos!N36+Octavos!U36+Octavos!AB36+Octavos!AI36+Octavos!AP36+Octavos!AW36+Octavos!BD36+Cuartos!G35+Cuartos!N35+Cuartos!U35+Cuartos!AB35+Semis!G35+Semis!N35</f>
        <v>5</v>
      </c>
    </row>
    <row r="25" spans="1:12" ht="14.25" customHeight="1" x14ac:dyDescent="0.25">
      <c r="A25" s="13">
        <f>Participantes!A34</f>
        <v>34</v>
      </c>
      <c r="B25" s="32">
        <f>IF(ROW()=2,1,IF(D25=D24,B24,B24+1))</f>
        <v>2</v>
      </c>
      <c r="C25" s="154" t="str">
        <f>Participantes!B34</f>
        <v>Samanta Montero 2</v>
      </c>
      <c r="D25" s="31">
        <f>Octavos!G37+Octavos!N37+Octavos!U37+Octavos!AB37+Octavos!AI37+Octavos!AP37+Octavos!AW37+Octavos!BD37+Cuartos!G36+Cuartos!N36+Cuartos!U36+Cuartos!AB36+Semis!G36+Semis!N36</f>
        <v>5</v>
      </c>
    </row>
    <row r="26" spans="1:12" ht="14.25" customHeight="1" x14ac:dyDescent="0.25">
      <c r="A26" s="13">
        <f>Participantes!A36</f>
        <v>36</v>
      </c>
      <c r="B26" s="32">
        <f>IF(ROW()=2,1,IF(D26=D25,B25,B25+1))</f>
        <v>2</v>
      </c>
      <c r="C26" s="154" t="str">
        <f>Participantes!B36</f>
        <v>Samanta Montero 4</v>
      </c>
      <c r="D26" s="31">
        <f>Octavos!G39+Octavos!N39+Octavos!U39+Octavos!AB39+Octavos!AI39+Octavos!AP39+Octavos!AW39+Octavos!BD39+Cuartos!G38+Cuartos!N38+Cuartos!U38+Cuartos!AB38+Semis!G38+Semis!N38</f>
        <v>5</v>
      </c>
    </row>
    <row r="27" spans="1:12" ht="14.25" customHeight="1" x14ac:dyDescent="0.25">
      <c r="A27" s="13">
        <f>Participantes!A37</f>
        <v>37</v>
      </c>
      <c r="B27" s="32">
        <f>IF(ROW()=2,1,IF(D27=D26,B26,B26+1))</f>
        <v>2</v>
      </c>
      <c r="C27" s="154" t="str">
        <f>Participantes!B37</f>
        <v>Virgilio Simmons</v>
      </c>
      <c r="D27" s="31">
        <f>Octavos!G40+Octavos!N40+Octavos!U40+Octavos!AB40+Octavos!AI40+Octavos!AP40+Octavos!AW40+Octavos!BD40+Cuartos!G39+Cuartos!N39+Cuartos!U39+Cuartos!AB39+Semis!G39+Semis!N39</f>
        <v>5</v>
      </c>
    </row>
    <row r="28" spans="1:12" s="9" customFormat="1" ht="14.25" customHeight="1" x14ac:dyDescent="0.25">
      <c r="A28" s="13">
        <f>Participantes!A4</f>
        <v>4</v>
      </c>
      <c r="B28" s="32">
        <f>IF(ROW()=2,1,IF(D28=D27,B27,B27+1))</f>
        <v>3</v>
      </c>
      <c r="C28" s="154" t="str">
        <f>Participantes!B4</f>
        <v>Antonio Barahona 1</v>
      </c>
      <c r="D28" s="31">
        <f>Octavos!G7+Octavos!N7+Octavos!U7+Octavos!AB7+Octavos!AI7+Octavos!AP7+Octavos!AW7+Octavos!BD7+Cuartos!G6+Cuartos!N6+Cuartos!U6+Cuartos!AB6+Semis!G6+Semis!N6</f>
        <v>0</v>
      </c>
    </row>
    <row r="29" spans="1:12" s="9" customFormat="1" ht="14.25" customHeight="1" x14ac:dyDescent="0.25">
      <c r="A29" s="13">
        <f>Participantes!A7</f>
        <v>7</v>
      </c>
      <c r="B29" s="32">
        <f>IF(ROW()=2,1,IF(D29=D28,B28,B28+1))</f>
        <v>3</v>
      </c>
      <c r="C29" s="154" t="str">
        <f>Participantes!B7</f>
        <v>Erika Barahona</v>
      </c>
      <c r="D29" s="31">
        <f>Octavos!G10+Octavos!N10+Octavos!U10+Octavos!AB10+Octavos!AI10+Octavos!AP10+Octavos!AW10+Octavos!BD10+Cuartos!G9+Cuartos!N9+Cuartos!U9+Cuartos!AB9+Semis!G9+Semis!N9</f>
        <v>0</v>
      </c>
    </row>
    <row r="30" spans="1:12" s="9" customFormat="1" ht="14.25" customHeight="1" x14ac:dyDescent="0.25">
      <c r="A30" s="13">
        <f>Participantes!A11</f>
        <v>11</v>
      </c>
      <c r="B30" s="32">
        <f>IF(ROW()=2,1,IF(D30=D29,B29,B29+1))</f>
        <v>3</v>
      </c>
      <c r="C30" s="154" t="str">
        <f>Participantes!B11</f>
        <v>Ginela Ramos 2</v>
      </c>
      <c r="D30" s="31">
        <f>Octavos!G14+Octavos!N14+Octavos!U14+Octavos!AB14+Octavos!AI14+Octavos!AP14+Octavos!AW14+Octavos!BD14+Cuartos!G13+Cuartos!N13+Cuartos!U13+Cuartos!AB13+Semis!G13+Semis!N13</f>
        <v>0</v>
      </c>
    </row>
    <row r="31" spans="1:12" s="9" customFormat="1" ht="14.25" customHeight="1" x14ac:dyDescent="0.25">
      <c r="A31" s="13">
        <f>Participantes!A13</f>
        <v>13</v>
      </c>
      <c r="B31" s="32">
        <f>IF(ROW()=2,1,IF(D31=D30,B30,B30+1))</f>
        <v>3</v>
      </c>
      <c r="C31" s="154" t="str">
        <f>Participantes!B13</f>
        <v>Jose Caballero 2</v>
      </c>
      <c r="D31" s="31">
        <f>Octavos!G16+Octavos!N16+Octavos!U16+Octavos!AB16+Octavos!AI16+Octavos!AP16+Octavos!AW16+Octavos!BD16+Cuartos!G15+Cuartos!N15+Cuartos!U15+Cuartos!AB15+Semis!G15+Semis!N15</f>
        <v>0</v>
      </c>
    </row>
    <row r="32" spans="1:12" s="9" customFormat="1" ht="14.25" customHeight="1" x14ac:dyDescent="0.25">
      <c r="A32" s="13">
        <f>Participantes!A15</f>
        <v>15</v>
      </c>
      <c r="B32" s="32">
        <f>IF(ROW()=2,1,IF(D32=D31,B31,B31+1))</f>
        <v>3</v>
      </c>
      <c r="C32" s="154" t="str">
        <f>Participantes!B15</f>
        <v>Joseph</v>
      </c>
      <c r="D32" s="31">
        <f>Octavos!G18+Octavos!N18+Octavos!U18+Octavos!AB18+Octavos!AI18+Octavos!AP18+Octavos!AW18+Octavos!BD18+Cuartos!G17+Cuartos!N17+Cuartos!U17+Cuartos!AB17+Semis!G17+Semis!N17</f>
        <v>0</v>
      </c>
    </row>
    <row r="33" spans="1:4" s="9" customFormat="1" ht="14.25" customHeight="1" x14ac:dyDescent="0.25">
      <c r="A33" s="13">
        <f>Participantes!A17</f>
        <v>17</v>
      </c>
      <c r="B33" s="32">
        <f>IF(ROW()=2,1,IF(D33=D32,B32,B32+1))</f>
        <v>3</v>
      </c>
      <c r="C33" s="154" t="str">
        <f>Participantes!B17</f>
        <v>Juan Rojas</v>
      </c>
      <c r="D33" s="31">
        <f>Octavos!G20+Octavos!N20+Octavos!U20+Octavos!AB20+Octavos!AI20+Octavos!AP20+Octavos!AW20+Octavos!BD20+Cuartos!G19+Cuartos!N19+Cuartos!U19+Cuartos!AB19+Semis!G19+Semis!N19</f>
        <v>0</v>
      </c>
    </row>
    <row r="34" spans="1:4" s="9" customFormat="1" ht="14.25" customHeight="1" x14ac:dyDescent="0.25">
      <c r="A34" s="13">
        <f>Participantes!A18</f>
        <v>18</v>
      </c>
      <c r="B34" s="32">
        <f>IF(ROW()=2,1,IF(D34=D33,B33,B33+1))</f>
        <v>3</v>
      </c>
      <c r="C34" s="154" t="str">
        <f>Participantes!B18</f>
        <v>July Batista</v>
      </c>
      <c r="D34" s="31">
        <f>Octavos!G21+Octavos!N21+Octavos!U21+Octavos!AB21+Octavos!AI21+Octavos!AP21+Octavos!AW21+Octavos!BD21+Cuartos!G20+Cuartos!N20+Cuartos!U20+Cuartos!AB20+Semis!G20+Semis!N20</f>
        <v>0</v>
      </c>
    </row>
    <row r="35" spans="1:4" s="9" customFormat="1" ht="14.25" customHeight="1" x14ac:dyDescent="0.25">
      <c r="A35" s="13">
        <f>Participantes!A19</f>
        <v>19</v>
      </c>
      <c r="B35" s="32">
        <f>IF(ROW()=2,1,IF(D35=D34,B34,B34+1))</f>
        <v>3</v>
      </c>
      <c r="C35" s="154" t="str">
        <f>Participantes!B19</f>
        <v>Marilyn</v>
      </c>
      <c r="D35" s="31">
        <f>Octavos!G22+Octavos!N22+Octavos!U22+Octavos!AB22+Octavos!AI22+Octavos!AP22+Octavos!AW22+Octavos!BD22+Cuartos!G21+Cuartos!N21+Cuartos!U21+Cuartos!AB21+Semis!G21+Semis!N21</f>
        <v>0</v>
      </c>
    </row>
    <row r="36" spans="1:4" s="9" customFormat="1" ht="14.25" customHeight="1" x14ac:dyDescent="0.25">
      <c r="A36" s="13">
        <f>Participantes!A22</f>
        <v>22</v>
      </c>
      <c r="B36" s="32">
        <f>IF(ROW()=2,1,IF(D36=D35,B35,B35+1))</f>
        <v>3</v>
      </c>
      <c r="C36" s="154" t="str">
        <f>Participantes!B22</f>
        <v>Mileny 3 Ema Salcedo</v>
      </c>
      <c r="D36" s="31">
        <f>Octavos!G25+Octavos!N25+Octavos!U25+Octavos!AB25+Octavos!AI25+Octavos!AP25+Octavos!AW25+Octavos!BD25+Cuartos!G24+Cuartos!N24+Cuartos!U24+Cuartos!AB24+Semis!G24+Semis!N24</f>
        <v>0</v>
      </c>
    </row>
    <row r="37" spans="1:4" s="9" customFormat="1" ht="14.25" customHeight="1" x14ac:dyDescent="0.25">
      <c r="A37" s="13">
        <f>Participantes!A25</f>
        <v>25</v>
      </c>
      <c r="B37" s="32">
        <f>IF(ROW()=2,1,IF(D37=D36,B36,B36+1))</f>
        <v>3</v>
      </c>
      <c r="C37" s="154" t="str">
        <f>Participantes!B25</f>
        <v>Mileny 6 Oliver Aguirre</v>
      </c>
      <c r="D37" s="31">
        <f>Octavos!G28+Octavos!N28+Octavos!U28+Octavos!AB28+Octavos!AI28+Octavos!AP28+Octavos!AW28+Octavos!BD28+Cuartos!G27+Cuartos!N27+Cuartos!U27+Cuartos!AB27+Semis!G27+Semis!N27</f>
        <v>0</v>
      </c>
    </row>
    <row r="38" spans="1:4" s="9" customFormat="1" ht="14.25" customHeight="1" x14ac:dyDescent="0.25">
      <c r="A38" s="13">
        <f>Participantes!A35</f>
        <v>35</v>
      </c>
      <c r="B38" s="32">
        <f>IF(ROW()=2,1,IF(D38=D37,B37,B37+1))</f>
        <v>3</v>
      </c>
      <c r="C38" s="154" t="str">
        <f>Participantes!B35</f>
        <v>Samanta Montero 3</v>
      </c>
      <c r="D38" s="31">
        <f>Octavos!G38+Octavos!N38+Octavos!U38+Octavos!AB38+Octavos!AI38+Octavos!AP38+Octavos!AW38+Octavos!BD38+Cuartos!G37+Cuartos!N37+Cuartos!U37+Cuartos!AB37+Semis!G37+Semis!N37</f>
        <v>0</v>
      </c>
    </row>
    <row r="40" spans="1:4" ht="14.25" customHeight="1" x14ac:dyDescent="0.25">
      <c r="B40" s="174">
        <f ca="1">NOW()</f>
        <v>44898.564775347222</v>
      </c>
      <c r="C40" s="174"/>
    </row>
  </sheetData>
  <sortState ref="A2:D38">
    <sortCondition descending="1" ref="D2:D38"/>
  </sortState>
  <mergeCells count="6">
    <mergeCell ref="B40:C40"/>
    <mergeCell ref="F5:J5"/>
    <mergeCell ref="H6:J6"/>
    <mergeCell ref="F6:G6"/>
    <mergeCell ref="H7:J7"/>
    <mergeCell ref="F7:G7"/>
  </mergeCells>
  <hyperlinks>
    <hyperlink ref="L8" r:id="rId1"/>
    <hyperlink ref="F19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0"/>
  <sheetViews>
    <sheetView zoomScale="80" zoomScaleNormal="80" workbookViewId="0">
      <pane xSplit="1" topLeftCell="B1" activePane="topRight" state="frozen"/>
      <selection pane="topRight" activeCell="M36" sqref="M36"/>
    </sheetView>
  </sheetViews>
  <sheetFormatPr baseColWidth="10" defaultRowHeight="15" x14ac:dyDescent="0.25"/>
  <cols>
    <col min="1" max="1" width="27.7109375" customWidth="1"/>
    <col min="2" max="2" width="11.85546875" style="1" customWidth="1"/>
    <col min="3" max="3" width="2.85546875" style="27" hidden="1" customWidth="1"/>
    <col min="4" max="4" width="17.7109375" style="1" customWidth="1"/>
    <col min="5" max="5" width="3.7109375" style="27" hidden="1" customWidth="1"/>
    <col min="6" max="6" width="17.85546875" style="1" customWidth="1"/>
    <col min="7" max="7" width="11.85546875" style="1" customWidth="1"/>
    <col min="8" max="8" width="0.28515625" style="11" customWidth="1"/>
    <col min="9" max="9" width="10.42578125" customWidth="1"/>
    <col min="10" max="10" width="3.5703125" style="9" hidden="1" customWidth="1"/>
    <col min="11" max="11" width="11.140625" customWidth="1"/>
    <col min="12" max="12" width="4" style="9" hidden="1" customWidth="1"/>
    <col min="13" max="13" width="13.85546875" style="1" customWidth="1"/>
    <col min="14" max="14" width="13.28515625" style="1" customWidth="1"/>
    <col min="15" max="15" width="0.28515625" style="11" customWidth="1"/>
    <col min="17" max="17" width="3" style="24" customWidth="1"/>
    <col min="18" max="18" width="11.42578125" customWidth="1"/>
    <col min="19" max="19" width="3.85546875" style="24" customWidth="1"/>
    <col min="20" max="20" width="13.85546875" style="1" customWidth="1"/>
    <col min="21" max="21" width="13.28515625" style="1" customWidth="1"/>
    <col min="22" max="22" width="0.28515625" style="11" customWidth="1"/>
    <col min="23" max="23" width="11.42578125" customWidth="1"/>
    <col min="24" max="24" width="3" style="9" customWidth="1"/>
    <col min="25" max="25" width="10.42578125" customWidth="1"/>
    <col min="26" max="26" width="3.42578125" style="9" customWidth="1"/>
    <col min="27" max="27" width="13.85546875" style="1" customWidth="1"/>
    <col min="28" max="28" width="12.7109375" style="1" customWidth="1"/>
    <col min="29" max="29" width="0.28515625" style="11" customWidth="1"/>
    <col min="31" max="31" width="3.5703125" style="9" customWidth="1"/>
    <col min="32" max="32" width="11.5703125" customWidth="1"/>
    <col min="33" max="33" width="3.7109375" style="9" customWidth="1"/>
    <col min="34" max="34" width="13.85546875" style="1" customWidth="1"/>
    <col min="35" max="35" width="13.28515625" style="1" customWidth="1"/>
    <col min="36" max="36" width="0.28515625" style="11" customWidth="1"/>
    <col min="38" max="38" width="3.42578125" style="9" customWidth="1"/>
    <col min="40" max="40" width="3.5703125" style="9" customWidth="1"/>
    <col min="41" max="41" width="15.28515625" style="1" customWidth="1"/>
    <col min="42" max="42" width="14.7109375" style="1" customWidth="1"/>
    <col min="43" max="43" width="0.28515625" style="11" customWidth="1"/>
    <col min="45" max="45" width="3.85546875" style="9" customWidth="1"/>
    <col min="47" max="47" width="3.7109375" style="9" customWidth="1"/>
    <col min="48" max="48" width="15.28515625" style="1" customWidth="1"/>
    <col min="49" max="49" width="14.7109375" style="1" customWidth="1"/>
    <col min="50" max="50" width="0.28515625" style="11" customWidth="1"/>
    <col min="51" max="51" width="9.42578125" customWidth="1"/>
    <col min="52" max="52" width="3.5703125" style="9" customWidth="1"/>
    <col min="53" max="53" width="9.5703125" customWidth="1"/>
    <col min="54" max="54" width="4.140625" style="9" customWidth="1"/>
    <col min="55" max="55" width="15.28515625" style="1" customWidth="1"/>
    <col min="56" max="56" width="14.7109375" style="1" customWidth="1"/>
  </cols>
  <sheetData>
    <row r="1" spans="1:56" s="9" customFormat="1" ht="19.5" thickBot="1" x14ac:dyDescent="0.35">
      <c r="A1" s="19"/>
      <c r="B1" s="183" t="str">
        <f>'[1]Cuadro Final'!$C$6</f>
        <v>Países Bajos</v>
      </c>
      <c r="C1" s="184"/>
      <c r="D1" s="183" t="str">
        <f>'[1]Cuadro Final'!$C$10</f>
        <v>Estados Unidos</v>
      </c>
      <c r="E1" s="184"/>
      <c r="F1" s="164" t="s">
        <v>60</v>
      </c>
      <c r="G1" s="164" t="s">
        <v>58</v>
      </c>
      <c r="H1" s="18" t="s">
        <v>9</v>
      </c>
      <c r="I1" s="180" t="str">
        <f>'[1]Cuadro Final'!$C$12</f>
        <v>Argentina</v>
      </c>
      <c r="J1" s="182"/>
      <c r="K1" s="180" t="str">
        <f>'[1]Cuadro Final'!$C$16</f>
        <v>Australia</v>
      </c>
      <c r="L1" s="185"/>
      <c r="M1" s="21" t="s">
        <v>10</v>
      </c>
      <c r="N1" s="20" t="s">
        <v>59</v>
      </c>
      <c r="O1" s="18" t="s">
        <v>24</v>
      </c>
      <c r="P1" s="180" t="str">
        <f>'[1]Cuadro Final'!$C$30</f>
        <v>Francia</v>
      </c>
      <c r="Q1" s="182"/>
      <c r="R1" s="29" t="str">
        <f>'[1]Cuadro Final'!$C$34</f>
        <v>Polonia</v>
      </c>
      <c r="S1" s="25"/>
      <c r="T1" s="8" t="s">
        <v>61</v>
      </c>
      <c r="U1" s="20" t="s">
        <v>11</v>
      </c>
      <c r="V1" s="18" t="s">
        <v>25</v>
      </c>
      <c r="W1" s="29" t="str">
        <f>'[1]Cuadro Final'!$C$36</f>
        <v>Inglaterra</v>
      </c>
      <c r="X1" s="22"/>
      <c r="Y1" s="29" t="str">
        <f>'[1]Cuadro Final'!$C$40</f>
        <v>Senegal</v>
      </c>
      <c r="Z1" s="22"/>
      <c r="AA1" s="20" t="s">
        <v>12</v>
      </c>
      <c r="AB1" s="20" t="s">
        <v>24</v>
      </c>
      <c r="AC1" s="18" t="s">
        <v>26</v>
      </c>
      <c r="AD1" s="29" t="str">
        <f>'[1]Cuadro Final'!$C$18</f>
        <v>Japón</v>
      </c>
      <c r="AE1" s="28"/>
      <c r="AF1" s="30" t="str">
        <f>'[1]Cuadro Final'!$C$22</f>
        <v>Croacia</v>
      </c>
      <c r="AG1" s="23"/>
      <c r="AH1" s="20" t="s">
        <v>62</v>
      </c>
      <c r="AI1" s="20" t="s">
        <v>13</v>
      </c>
      <c r="AJ1" s="18" t="s">
        <v>27</v>
      </c>
      <c r="AK1" s="180" t="str">
        <f>'[1]Cuadro Final'!$C$24</f>
        <v>Brasil</v>
      </c>
      <c r="AL1" s="182"/>
      <c r="AM1" s="180" t="str">
        <f>'[1]Cuadro Final'!$C$28</f>
        <v>Corea del Sur</v>
      </c>
      <c r="AN1" s="181"/>
      <c r="AO1" s="133" t="s">
        <v>14</v>
      </c>
      <c r="AP1" s="20" t="s">
        <v>25</v>
      </c>
      <c r="AQ1" s="18" t="s">
        <v>28</v>
      </c>
      <c r="AR1" s="29" t="str">
        <f>'[1]Cuadro Final'!$C$42</f>
        <v>Marruecos</v>
      </c>
      <c r="AS1" s="22"/>
      <c r="AT1" s="29" t="str">
        <f>'[1]Cuadro Final'!$C$46</f>
        <v>España</v>
      </c>
      <c r="AU1" s="22"/>
      <c r="AV1" s="20" t="s">
        <v>63</v>
      </c>
      <c r="AW1" s="20" t="s">
        <v>15</v>
      </c>
      <c r="AX1" s="18" t="s">
        <v>29</v>
      </c>
      <c r="AY1" s="180" t="str">
        <f>'[1]Cuadro Final'!$C$48</f>
        <v>Portugal</v>
      </c>
      <c r="AZ1" s="182"/>
      <c r="BA1" s="180" t="str">
        <f>'[1]Cuadro Final'!$C$52</f>
        <v>Suiza</v>
      </c>
      <c r="BB1" s="182"/>
      <c r="BC1" s="20" t="s">
        <v>16</v>
      </c>
      <c r="BD1" s="20" t="s">
        <v>26</v>
      </c>
    </row>
    <row r="2" spans="1:56" s="2" customFormat="1" ht="20.25" hidden="1" thickTop="1" thickBot="1" x14ac:dyDescent="0.35">
      <c r="A2" s="58" t="s">
        <v>8</v>
      </c>
      <c r="B2" s="165" t="str">
        <f>B1</f>
        <v>Países Bajos</v>
      </c>
      <c r="C2" s="166" t="s">
        <v>41</v>
      </c>
      <c r="D2" s="165" t="str">
        <f>D1</f>
        <v>Estados Unidos</v>
      </c>
      <c r="E2" s="167" t="s">
        <v>42</v>
      </c>
      <c r="F2" s="165" t="s">
        <v>1</v>
      </c>
      <c r="G2" s="165" t="s">
        <v>2</v>
      </c>
      <c r="H2" s="38" t="s">
        <v>9</v>
      </c>
      <c r="I2" s="58" t="str">
        <f>I1</f>
        <v>Argentina</v>
      </c>
      <c r="J2" s="58" t="s">
        <v>53</v>
      </c>
      <c r="K2" s="59" t="str">
        <f>K1</f>
        <v>Australia</v>
      </c>
      <c r="L2" s="60" t="s">
        <v>54</v>
      </c>
      <c r="M2" s="59" t="s">
        <v>10</v>
      </c>
      <c r="N2" s="59" t="s">
        <v>11</v>
      </c>
      <c r="O2" s="38" t="s">
        <v>24</v>
      </c>
      <c r="P2" s="58" t="str">
        <f>P1</f>
        <v>Francia</v>
      </c>
      <c r="Q2" s="61" t="s">
        <v>43</v>
      </c>
      <c r="R2" s="58" t="str">
        <f>R1</f>
        <v>Polonia</v>
      </c>
      <c r="S2" s="61" t="s">
        <v>44</v>
      </c>
      <c r="T2" s="39" t="s">
        <v>12</v>
      </c>
      <c r="U2" s="59" t="s">
        <v>13</v>
      </c>
      <c r="V2" s="38" t="s">
        <v>25</v>
      </c>
      <c r="W2" s="58" t="str">
        <f>W1</f>
        <v>Inglaterra</v>
      </c>
      <c r="X2" s="58" t="s">
        <v>45</v>
      </c>
      <c r="Y2" s="58" t="str">
        <f>Y1</f>
        <v>Senegal</v>
      </c>
      <c r="Z2" s="58" t="s">
        <v>46</v>
      </c>
      <c r="AA2" s="59" t="s">
        <v>14</v>
      </c>
      <c r="AB2" s="59" t="s">
        <v>15</v>
      </c>
      <c r="AC2" s="38" t="s">
        <v>26</v>
      </c>
      <c r="AD2" s="58" t="str">
        <f>AD1</f>
        <v>Japón</v>
      </c>
      <c r="AE2" s="58" t="s">
        <v>47</v>
      </c>
      <c r="AF2" s="59" t="str">
        <f>AF1</f>
        <v>Croacia</v>
      </c>
      <c r="AG2" s="60" t="s">
        <v>48</v>
      </c>
      <c r="AH2" s="59" t="s">
        <v>16</v>
      </c>
      <c r="AI2" s="59" t="s">
        <v>17</v>
      </c>
      <c r="AJ2" s="38" t="s">
        <v>27</v>
      </c>
      <c r="AK2" s="58" t="str">
        <f>AK1</f>
        <v>Brasil</v>
      </c>
      <c r="AL2" s="58" t="s">
        <v>55</v>
      </c>
      <c r="AM2" s="58" t="str">
        <f>AM1</f>
        <v>Corea del Sur</v>
      </c>
      <c r="AN2" s="62" t="s">
        <v>56</v>
      </c>
      <c r="AO2" s="134" t="s">
        <v>18</v>
      </c>
      <c r="AP2" s="59" t="s">
        <v>19</v>
      </c>
      <c r="AQ2" s="38" t="s">
        <v>28</v>
      </c>
      <c r="AR2" s="58" t="str">
        <f>AR1</f>
        <v>Marruecos</v>
      </c>
      <c r="AS2" s="58" t="s">
        <v>51</v>
      </c>
      <c r="AT2" s="58" t="str">
        <f>AT1</f>
        <v>España</v>
      </c>
      <c r="AU2" s="58" t="s">
        <v>52</v>
      </c>
      <c r="AV2" s="59" t="s">
        <v>20</v>
      </c>
      <c r="AW2" s="59" t="s">
        <v>21</v>
      </c>
      <c r="AX2" s="38" t="s">
        <v>29</v>
      </c>
      <c r="AY2" s="58" t="str">
        <f>AY1</f>
        <v>Portugal</v>
      </c>
      <c r="AZ2" s="58" t="s">
        <v>50</v>
      </c>
      <c r="BA2" s="58" t="str">
        <f>BA1</f>
        <v>Suiza</v>
      </c>
      <c r="BB2" s="58" t="s">
        <v>49</v>
      </c>
      <c r="BC2" s="59" t="s">
        <v>22</v>
      </c>
      <c r="BD2" s="63" t="s">
        <v>23</v>
      </c>
    </row>
    <row r="3" spans="1:56" s="2" customFormat="1" ht="20.25" thickTop="1" thickBot="1" x14ac:dyDescent="0.35">
      <c r="A3" s="40" t="s">
        <v>57</v>
      </c>
      <c r="B3" s="168">
        <v>3</v>
      </c>
      <c r="C3" s="169"/>
      <c r="D3" s="168">
        <v>1</v>
      </c>
      <c r="E3" s="169"/>
      <c r="F3" s="168" t="str">
        <f>IF(B3="","",IF(B3&gt;D3,$B$2,IF(D3&gt;B3,$D$2,IF(C3="","",IF(C3&gt;E3,B$1,D$1)))))</f>
        <v>Países Bajos</v>
      </c>
      <c r="G3" s="168"/>
      <c r="H3" s="45"/>
      <c r="I3" s="41"/>
      <c r="J3" s="42"/>
      <c r="K3" s="41"/>
      <c r="L3" s="46"/>
      <c r="M3" s="43" t="str">
        <f>IF(I3="","",IF(I3&gt;K3,$I$2,IF(K3&gt;I3,$K$2,IF(J3="","",IF(J3&gt;L3,I$1,K$1)))))</f>
        <v/>
      </c>
      <c r="N3" s="44"/>
      <c r="O3" s="45"/>
      <c r="P3" s="41"/>
      <c r="Q3" s="42"/>
      <c r="R3" s="41"/>
      <c r="S3" s="42"/>
      <c r="T3" s="48" t="str">
        <f>IF(P3="","",IF(P3&gt;R3,P$2,IF(R3&gt;P3,R$2,IF(Q3="","",IF(Q3&gt;S3,P$1,R$1)))))</f>
        <v/>
      </c>
      <c r="U3" s="44"/>
      <c r="V3" s="45"/>
      <c r="W3" s="41"/>
      <c r="X3" s="42"/>
      <c r="Y3" s="41"/>
      <c r="Z3" s="42"/>
      <c r="AA3" s="43" t="str">
        <f>IF(W3="","",IF(W3&gt;Y3,W$2,IF(Y3&gt;W3,Y$2,IF(X3="","",IF(X3&gt;Z3,W$1,Y$1)))))</f>
        <v/>
      </c>
      <c r="AB3" s="44"/>
      <c r="AC3" s="45"/>
      <c r="AD3" s="47"/>
      <c r="AE3" s="42"/>
      <c r="AF3" s="41"/>
      <c r="AG3" s="42"/>
      <c r="AH3" s="43" t="str">
        <f>IF(AD3="","",IF(AD3&gt;AF3,AD$2,IF(AF3&gt;AD3,AF$2,IF(AE3="","",IF(AE3&gt;AG3,AD$1,AF$1)))))</f>
        <v/>
      </c>
      <c r="AI3" s="44"/>
      <c r="AJ3" s="45"/>
      <c r="AK3" s="41"/>
      <c r="AL3" s="42"/>
      <c r="AM3" s="41"/>
      <c r="AN3" s="46"/>
      <c r="AO3" s="135" t="str">
        <f t="shared" ref="AO3:AO29" si="0">IF(AK3="","",IF(AK3&gt;AM3,AK$2,IF(AM3&gt;AK3,AM$2,IF(AL3="","",IF(AL3&gt;AN3,AK$1,AM$1)))))</f>
        <v/>
      </c>
      <c r="AP3" s="44"/>
      <c r="AQ3" s="45"/>
      <c r="AR3" s="41"/>
      <c r="AS3" s="42"/>
      <c r="AT3" s="41"/>
      <c r="AU3" s="42"/>
      <c r="AV3" s="43" t="str">
        <f>IF(AR3="","",IF(AR3&gt;AT3,AR$2,IF(AT3&gt;AR3,AT$2,IF(AS3="","",IF(AS3&gt;AU3,AR$1,AT$1)))))</f>
        <v/>
      </c>
      <c r="AW3" s="44"/>
      <c r="AX3" s="45"/>
      <c r="AY3" s="41"/>
      <c r="AZ3" s="42"/>
      <c r="BA3" s="41"/>
      <c r="BB3" s="42"/>
      <c r="BC3" s="43" t="str">
        <f>IF(AY3="","",IF(AY3&gt;BA3,AY$2,IF(BA3&gt;AY3,BA$2,IF(AZ3="","",IF(AZ3&gt;BB3,AY$1,BA$1)))))</f>
        <v/>
      </c>
      <c r="BD3" s="49"/>
    </row>
    <row r="4" spans="1:56" ht="16.5" thickTop="1" x14ac:dyDescent="0.25">
      <c r="A4" s="161" t="str">
        <f>Participantes!B1</f>
        <v>Adriana Zambrano</v>
      </c>
      <c r="B4" s="170" t="str">
        <f>Marcadores!C4</f>
        <v>2</v>
      </c>
      <c r="C4" s="170"/>
      <c r="D4" s="170" t="str">
        <f>Marcadores!D4</f>
        <v>1</v>
      </c>
      <c r="E4" s="170"/>
      <c r="F4" s="170" t="str">
        <f t="shared" ref="F4:F21" si="1">IF(B4&gt;D4,$B$2,IF(D4&gt;B4,$D$2,IF(C4&gt;E4,B$1,D$1)))</f>
        <v>Países Bajos</v>
      </c>
      <c r="G4" s="170">
        <f>(IF(AND($B4=$B$3, $D$3=$D4),3,IF(AND($B$3&gt;$D$3, $B4&gt;$D4),2,IF(AND($D$3&gt;$B$3,$D4&gt;$B4), 2, IF(AND($D$3=$B$3, $D4=$B4),2,0))))+IF(F4=$F$3,3,0)+IF(AND($C$3=C4,$E$3=E4,$C$3&lt;&gt;""),5,0))*IF($B$3="",0,1)</f>
        <v>5</v>
      </c>
      <c r="H4" s="51"/>
      <c r="I4" s="51" t="str">
        <f>Marcadores!E4</f>
        <v>2</v>
      </c>
      <c r="J4" s="51"/>
      <c r="K4" s="51" t="str">
        <f>Marcadores!F4</f>
        <v>1</v>
      </c>
      <c r="L4" s="51"/>
      <c r="M4" s="51" t="str">
        <f>IF(I4&gt;K4,$I$2,IF(K4&gt;I4,$K$2,IF(J4&gt;L4,I$1,K$1)))</f>
        <v>Argentina</v>
      </c>
      <c r="N4" s="51">
        <f>(IF(AND($I4=$I$3, $K$3=$K4),3,IF(AND($I$3&gt;$K$3, $I4&gt;$K4),2,IF(AND($K$3&gt;$I$3,$K4&gt;$I4), 2, IF(AND($K$3=$I$3, $K4=$I4),2,0))))+IF(M4=M$3,3,0)+IF(AND($J$3=J4,$L$3=L4,$J$3&lt;&gt;""),5,0))*IF($I$3="",0,1)</f>
        <v>0</v>
      </c>
      <c r="O4" s="51"/>
      <c r="P4" s="51">
        <f>Marcadores!K4</f>
        <v>3</v>
      </c>
      <c r="Q4" s="51"/>
      <c r="R4" s="51">
        <f>Marcadores!L4</f>
        <v>2</v>
      </c>
      <c r="S4" s="51"/>
      <c r="T4" s="51" t="str">
        <f>IF(P4&gt;R4,P$2,IF(R4&gt;P4,R$2,IF(Q4&gt;S4,P$1,R$1)))</f>
        <v>Francia</v>
      </c>
      <c r="U4" s="51">
        <f>(IF(AND(P4=P$3, R$3=R4),3,IF(AND(P$3&gt;R$3, P4&gt;R4),2,IF(AND(R$3&gt;P$3,R4&gt;P4), 2, IF(AND(R$3=P$3, R4=P4),2,0))))+IF(T4=T$3,3,0)+IF(AND($Q$3=Q4,$S$3=S4,$Q$3&lt;&gt;""),5,0))*IF(P$3="",0,1)</f>
        <v>0</v>
      </c>
      <c r="V4" s="45"/>
      <c r="W4" s="51">
        <f>Marcadores!M4</f>
        <v>3</v>
      </c>
      <c r="X4" s="51"/>
      <c r="Y4" s="51">
        <f>Marcadores!N4</f>
        <v>1</v>
      </c>
      <c r="Z4" s="51"/>
      <c r="AA4" s="51" t="str">
        <f>IF(W4&gt;Y4,W$2,IF(Y4&gt;W4,Y$2,IF(X4&gt;Z4,W$1,Y$1)))</f>
        <v>Inglaterra</v>
      </c>
      <c r="AB4" s="51">
        <f>(IF(AND(W4=W$3, Y$3=Y4),3,IF(AND(W$3&gt;Y$3, W4&gt;Y4),2,IF(AND(Y$3&gt;W$3,Y4&gt;W4), 2, IF(AND(Y$3=W$3, Y4=W4),2,0))))+IF(AA4=AA$3,3,0)+IF(AND($X$3=X4,$Z$3=Z4,$X$3&lt;&gt;""),5,0))*IF(W$3="",0,1)</f>
        <v>0</v>
      </c>
      <c r="AC4" s="51"/>
      <c r="AD4" s="51" t="str">
        <f>Marcadores!G4</f>
        <v>2</v>
      </c>
      <c r="AE4" s="51"/>
      <c r="AF4" s="51" t="str">
        <f>Marcadores!H4</f>
        <v>1</v>
      </c>
      <c r="AG4" s="51"/>
      <c r="AH4" s="51" t="str">
        <f>IF(AD4&gt;AF4,AD$2,IF(AF4&gt;AD4,AF$2,IF(AE4&gt;AG4,AD$1,AF$1)))</f>
        <v>Japón</v>
      </c>
      <c r="AI4" s="51">
        <f>(IF(AND(AD4=AD$3, AF$3=AF4),3,IF(AND(AD$3&gt;AF$3, AD4&gt;AF4),2,IF(AND(AF$3&gt;AD$3,AF4&gt;AD4), 2, IF(AND(AF$3=AD$3, AF4=AD4),2,0))))+IF(AH4=AH$3,3,0)+IF(AND($AE$3=AE4,$AG$3=AG4,$AE$3&lt;&gt;""),5,0))*IF(AD$3="",0,1)</f>
        <v>0</v>
      </c>
      <c r="AJ4" s="51"/>
      <c r="AK4" s="51" t="str">
        <f>Marcadores!I4</f>
        <v>1</v>
      </c>
      <c r="AL4" s="51"/>
      <c r="AM4" s="51" t="str">
        <f>Marcadores!J4</f>
        <v>2</v>
      </c>
      <c r="AN4" s="51"/>
      <c r="AO4" s="51" t="str">
        <f t="shared" si="0"/>
        <v>Corea del Sur</v>
      </c>
      <c r="AP4" s="51">
        <f>(IF(AND(AK4=AK$3, AM$3=AM4),3,IF(AND(AK$3&gt;AM$3, AK4&gt;AM4),2,IF(AND(AM$3&gt;AK$3,AM4&gt;AK4), 2, IF(AND(AM$3=AK$3, AM4=AK4),2,0))))+IF(AO4=AO$3,3,0)+IF(AND($AL$3=AL4,$AN$3=AN4,$AL$3&lt;&gt;""),5,0))*IF(AK$3="",0,1)</f>
        <v>0</v>
      </c>
      <c r="AQ4" s="51"/>
      <c r="AR4" s="51">
        <f>Marcadores!O4</f>
        <v>2</v>
      </c>
      <c r="AS4" s="51"/>
      <c r="AT4" s="51">
        <f>Marcadores!P4</f>
        <v>1</v>
      </c>
      <c r="AU4" s="51"/>
      <c r="AV4" s="51" t="str">
        <f>IF(AR4&gt;AT4,AR$2,IF(AT4&gt;AR4,AT$2,IF(AS4&gt;AU4,AR$1,AT$1)))</f>
        <v>Marruecos</v>
      </c>
      <c r="AW4" s="51">
        <f>(IF(AND(AR4=AR$3, AT$3=AT4),3,IF(AND(AR$3&gt;AT$3, AR4&gt;AT4),2,IF(AND(AT$3&gt;AR$3,AT4&gt;AR4), 2, IF(AND(AT$3=AR$3, AT4=AR4),2,0))))+IF(AV4=AV$3,3,0)+IF(AND($AS$3=AS4,$AU$3=AU4,$AS$3&lt;&gt;""),5,0))*IF(AR$3="",0,1)</f>
        <v>0</v>
      </c>
      <c r="AX4" s="51"/>
      <c r="AY4" s="51">
        <f>Marcadores!Q4</f>
        <v>2</v>
      </c>
      <c r="AZ4" s="51"/>
      <c r="BA4" s="51">
        <f>Marcadores!R4</f>
        <v>1</v>
      </c>
      <c r="BB4" s="51"/>
      <c r="BC4" s="51" t="str">
        <f>IF(AY4&gt;BA4,AY$2,IF(BA4&gt;AY4,BA$2,IF(AZ4&gt;BB4,AY$1,BA$1)))</f>
        <v>Portugal</v>
      </c>
      <c r="BD4" s="51">
        <f>(IF(AND(AY4=AY$3, BA$3=BA4),3,IF(AND(AY$3&gt;BA$3, AY4&gt;BA4),2,IF(AND(BA$3&gt;AY$3,BA4&gt;AY4), 2, IF(AND(BA$3=AY$3, BA4=AY4),2,0))))+IF(BC4=BC$3,3,0)+IF(AND($AZ$3=AZ4,$BB$3=BB4,$AZ$3&lt;&gt;""),5,0))*IF(AY$3="",0,1)</f>
        <v>0</v>
      </c>
    </row>
    <row r="5" spans="1:56" ht="15.75" x14ac:dyDescent="0.25">
      <c r="A5" s="162" t="str">
        <f>Participantes!B2</f>
        <v>Alexander Bodega</v>
      </c>
      <c r="B5" s="171" t="str">
        <f>Marcadores!C5</f>
        <v>2</v>
      </c>
      <c r="C5" s="171"/>
      <c r="D5" s="171" t="str">
        <f>Marcadores!D5</f>
        <v>1</v>
      </c>
      <c r="E5" s="171"/>
      <c r="F5" s="171" t="str">
        <f t="shared" si="1"/>
        <v>Países Bajos</v>
      </c>
      <c r="G5" s="171">
        <f>(IF(AND($B5=$B$3, $D$3=$D5),3,IF(AND($B$3&gt;$D$3, $B5&gt;$D5),2,IF(AND($D$3&gt;$B$3,$D5&gt;$B5), 2, IF(AND($D$3=$B$3, $D5=$B5),2,0))))+IF(F5=$F$3,3,0)+IF(AND($C$3=C5,$E$3=E5,$C$3&lt;&gt;""),5,0))*IF($B$3="",0,1)</f>
        <v>5</v>
      </c>
      <c r="H5" s="53"/>
      <c r="I5" s="53" t="str">
        <f>Marcadores!E5</f>
        <v>2</v>
      </c>
      <c r="J5" s="53"/>
      <c r="K5" s="53" t="str">
        <f>Marcadores!F5</f>
        <v>0</v>
      </c>
      <c r="L5" s="53"/>
      <c r="M5" s="53" t="str">
        <f t="shared" ref="M5:M29" si="2">IF(I5&gt;K5,$I$2,IF(K5&gt;I5,$K$2,IF(J5&gt;L5,I$1,K$1)))</f>
        <v>Argentina</v>
      </c>
      <c r="N5" s="53">
        <f t="shared" ref="N5:N29" si="3">(IF(AND($I5=$I$3, $K$3=$K5),3,IF(AND($I$3&gt;$K$3, $I5&gt;$K5),2,IF(AND($K$3&gt;$I$3,$K5&gt;$I5), 2, IF(AND($K$3=$I$3, $K5=$I5),2,0))))+IF(M5=M$3,3,0)+IF(AND($J$3=J5,$L$3=L5,$J$3&lt;&gt;""),5,0))*IF($I$3="",0,1)</f>
        <v>0</v>
      </c>
      <c r="O5" s="53"/>
      <c r="P5" s="53">
        <f>Marcadores!K5</f>
        <v>4</v>
      </c>
      <c r="Q5" s="53"/>
      <c r="R5" s="53">
        <f>Marcadores!L5</f>
        <v>0</v>
      </c>
      <c r="S5" s="53"/>
      <c r="T5" s="53" t="str">
        <f t="shared" ref="T5:T29" si="4">IF(P5&gt;R5,P$2,IF(R5&gt;P5,R$2,IF(Q5&gt;S5,P$1,R$1)))</f>
        <v>Francia</v>
      </c>
      <c r="U5" s="53">
        <f t="shared" ref="U5:U29" si="5">(IF(AND(P5=P$3, R$3=R5),3,IF(AND(P$3&gt;R$3, P5&gt;R5),2,IF(AND(R$3&gt;P$3,R5&gt;P5), 2, IF(AND(R$3=P$3, R5=P5),2,0))))+IF(T5=T$3,3,0)+IF(AND($Q$3=Q5,$S$3=S5,$Q$3&lt;&gt;""),5,0))*IF(P$3="",0,1)</f>
        <v>0</v>
      </c>
      <c r="V5" s="45"/>
      <c r="W5" s="53">
        <f>Marcadores!M5</f>
        <v>3</v>
      </c>
      <c r="X5" s="53"/>
      <c r="Y5" s="53">
        <f>Marcadores!N5</f>
        <v>1</v>
      </c>
      <c r="Z5" s="53"/>
      <c r="AA5" s="53" t="str">
        <f t="shared" ref="AA5:AA29" si="6">IF(W5&gt;Y5,W$2,IF(Y5&gt;W5,Y$2,IF(X5&gt;Z5,W$1,Y$1)))</f>
        <v>Inglaterra</v>
      </c>
      <c r="AB5" s="53">
        <f t="shared" ref="AB5:AB29" si="7">(IF(AND(W5=W$3, Y$3=Y5),3,IF(AND(W$3&gt;Y$3, W5&gt;Y5),2,IF(AND(Y$3&gt;W$3,Y5&gt;W5), 2, IF(AND(Y$3=W$3, Y5=W5),2,0))))+IF(AA5=AA$3,3,0)+IF(AND($X$3=X5,$Z$3=Z5,$X$3&lt;&gt;""),5,0))*IF(W$3="",0,1)</f>
        <v>0</v>
      </c>
      <c r="AC5" s="53"/>
      <c r="AD5" s="53" t="str">
        <f>Marcadores!G5</f>
        <v>2</v>
      </c>
      <c r="AE5" s="53"/>
      <c r="AF5" s="53" t="str">
        <f>Marcadores!H5</f>
        <v>1</v>
      </c>
      <c r="AG5" s="53"/>
      <c r="AH5" s="53" t="str">
        <f t="shared" ref="AH5:AH29" si="8">IF(AD5&gt;AF5,AD$2,IF(AF5&gt;AD5,AF$2,IF(AE5&gt;AG5,AD$1,AF$1)))</f>
        <v>Japón</v>
      </c>
      <c r="AI5" s="53">
        <f t="shared" ref="AI5:AI29" si="9">(IF(AND(AD5=AD$3, AF$3=AF5),3,IF(AND(AD$3&gt;AF$3, AD5&gt;AF5),2,IF(AND(AF$3&gt;AD$3,AF5&gt;AD5), 2, IF(AND(AF$3=AD$3, AF5=AD5),2,0))))+IF(AH5=AH$3,3,0)+IF(AND($AE$3=AE5,$AG$3=AG5,$AE$3&lt;&gt;""),5,0))*IF(AD$3="",0,1)</f>
        <v>0</v>
      </c>
      <c r="AJ5" s="53"/>
      <c r="AK5" s="53" t="str">
        <f>Marcadores!I5</f>
        <v>3</v>
      </c>
      <c r="AL5" s="53"/>
      <c r="AM5" s="53" t="str">
        <f>Marcadores!J5</f>
        <v>1</v>
      </c>
      <c r="AN5" s="53"/>
      <c r="AO5" s="53" t="str">
        <f t="shared" si="0"/>
        <v>Brasil</v>
      </c>
      <c r="AP5" s="53">
        <f t="shared" ref="AP5:AP29" si="10">(IF(AND(AK5=AK$3, AM$3=AM5),3,IF(AND(AK$3&gt;AM$3, AK5&gt;AM5),2,IF(AND(AM$3&gt;AK$3,AM5&gt;AK5), 2, IF(AND(AM$3=AK$3, AM5=AK5),2,0))))+IF(AO5=AO$3,3,0)+IF(AND($AL$3=AL5,$AN$3=AN5,$AL$3&lt;&gt;""),5,0))*IF(AK$3="",0,1)</f>
        <v>0</v>
      </c>
      <c r="AQ5" s="53"/>
      <c r="AR5" s="53">
        <f>Marcadores!O5</f>
        <v>2</v>
      </c>
      <c r="AS5" s="53"/>
      <c r="AT5" s="53">
        <f>Marcadores!P5</f>
        <v>1</v>
      </c>
      <c r="AU5" s="53"/>
      <c r="AV5" s="53" t="str">
        <f t="shared" ref="AV5:AV29" si="11">IF(AR5&gt;AT5,AR$2,IF(AT5&gt;AR5,AT$2,IF(AS5&gt;AU5,AR$1,AT$1)))</f>
        <v>Marruecos</v>
      </c>
      <c r="AW5" s="53">
        <f t="shared" ref="AW5:AW29" si="12">(IF(AND(AR5=AR$3, AT$3=AT5),3,IF(AND(AR$3&gt;AT$3, AR5&gt;AT5),2,IF(AND(AT$3&gt;AR$3,AT5&gt;AR5), 2, IF(AND(AT$3=AR$3, AT5=AR5),2,0))))+IF(AV5=AV$3,3,0)+IF(AND($AS$3=AS5,$AU$3=AU5,$AS$3&lt;&gt;""),5,0))*IF(AR$3="",0,1)</f>
        <v>0</v>
      </c>
      <c r="AX5" s="53"/>
      <c r="AY5" s="53">
        <f>Marcadores!Q5</f>
        <v>2</v>
      </c>
      <c r="AZ5" s="53"/>
      <c r="BA5" s="53">
        <f>Marcadores!R5</f>
        <v>1</v>
      </c>
      <c r="BB5" s="53"/>
      <c r="BC5" s="53" t="str">
        <f t="shared" ref="BC5:BC29" si="13">IF(AY5&gt;BA5,AY$2,IF(BA5&gt;AY5,BA$2,IF(AZ5&gt;BB5,AY$1,BA$1)))</f>
        <v>Portugal</v>
      </c>
      <c r="BD5" s="53">
        <f t="shared" ref="BD5:BD29" si="14">(IF(AND(AY5=AY$3, BA$3=BA5),3,IF(AND(AY$3&gt;BA$3, AY5&gt;BA5),2,IF(AND(BA$3&gt;AY$3,BA5&gt;AY5), 2, IF(AND(BA$3=AY$3, BA5=AY5),2,0))))+IF(BC5=BC$3,3,0)+IF(AND($AZ$3=AZ5,$BB$3=BB5,$AZ$3&lt;&gt;""),5,0))*IF(AY$3="",0,1)</f>
        <v>0</v>
      </c>
    </row>
    <row r="6" spans="1:56" ht="15.75" x14ac:dyDescent="0.25">
      <c r="A6" s="163" t="str">
        <f>Participantes!B3</f>
        <v>Alfredo Quintero</v>
      </c>
      <c r="B6" s="172" t="str">
        <f>Marcadores!C6</f>
        <v>2</v>
      </c>
      <c r="C6" s="172"/>
      <c r="D6" s="172" t="str">
        <f>Marcadores!D6</f>
        <v>1</v>
      </c>
      <c r="E6" s="172"/>
      <c r="F6" s="172" t="str">
        <f t="shared" si="1"/>
        <v>Países Bajos</v>
      </c>
      <c r="G6" s="172">
        <f t="shared" ref="G6:G29" si="15">(IF(AND($B6=$B$3, $D$3=$D6),3,IF(AND($B$3&gt;$D$3, $B6&gt;$D6),2,IF(AND($D$3&gt;$B$3,$D6&gt;$B6), 2, IF(AND($D$3=$B$3, $D6=$B6),2,0))))+IF(F6=$F$3,3,0)+IF(AND($C$3=C6,$E$3=E6,$C$3&lt;&gt;""),5,0))*IF($B$3="",0,1)</f>
        <v>5</v>
      </c>
      <c r="H6" s="56"/>
      <c r="I6" s="56" t="str">
        <f>Marcadores!E6</f>
        <v>2</v>
      </c>
      <c r="J6" s="56"/>
      <c r="K6" s="56" t="str">
        <f>Marcadores!F6</f>
        <v>0</v>
      </c>
      <c r="L6" s="56"/>
      <c r="M6" s="56" t="str">
        <f t="shared" si="2"/>
        <v>Argentina</v>
      </c>
      <c r="N6" s="56">
        <f t="shared" si="3"/>
        <v>0</v>
      </c>
      <c r="O6" s="56"/>
      <c r="P6" s="56">
        <f>Marcadores!K6</f>
        <v>2</v>
      </c>
      <c r="Q6" s="56"/>
      <c r="R6" s="56">
        <f>Marcadores!L6</f>
        <v>0</v>
      </c>
      <c r="S6" s="56"/>
      <c r="T6" s="56" t="str">
        <f t="shared" si="4"/>
        <v>Francia</v>
      </c>
      <c r="U6" s="56">
        <f t="shared" si="5"/>
        <v>0</v>
      </c>
      <c r="V6" s="54"/>
      <c r="W6" s="56">
        <f>Marcadores!M6</f>
        <v>2</v>
      </c>
      <c r="X6" s="56"/>
      <c r="Y6" s="56">
        <f>Marcadores!N6</f>
        <v>1</v>
      </c>
      <c r="Z6" s="56"/>
      <c r="AA6" s="56" t="str">
        <f t="shared" si="6"/>
        <v>Inglaterra</v>
      </c>
      <c r="AB6" s="56">
        <f t="shared" si="7"/>
        <v>0</v>
      </c>
      <c r="AC6" s="56"/>
      <c r="AD6" s="56" t="str">
        <f>Marcadores!G6</f>
        <v>0.</v>
      </c>
      <c r="AE6" s="56"/>
      <c r="AF6" s="56" t="str">
        <f>Marcadores!H6</f>
        <v>0</v>
      </c>
      <c r="AG6" s="56"/>
      <c r="AH6" s="56" t="str">
        <f t="shared" si="8"/>
        <v>Japón</v>
      </c>
      <c r="AI6" s="56">
        <f t="shared" si="9"/>
        <v>0</v>
      </c>
      <c r="AJ6" s="56"/>
      <c r="AK6" s="56" t="str">
        <f>Marcadores!I6</f>
        <v>2</v>
      </c>
      <c r="AL6" s="56"/>
      <c r="AM6" s="56" t="str">
        <f>Marcadores!J6</f>
        <v>1</v>
      </c>
      <c r="AN6" s="56"/>
      <c r="AO6" s="56" t="str">
        <f t="shared" si="0"/>
        <v>Brasil</v>
      </c>
      <c r="AP6" s="56">
        <f t="shared" si="10"/>
        <v>0</v>
      </c>
      <c r="AQ6" s="56"/>
      <c r="AR6" s="56">
        <f>Marcadores!O6</f>
        <v>1</v>
      </c>
      <c r="AS6" s="56"/>
      <c r="AT6" s="56">
        <f>Marcadores!P6</f>
        <v>1</v>
      </c>
      <c r="AU6" s="56"/>
      <c r="AV6" s="56" t="s">
        <v>5</v>
      </c>
      <c r="AW6" s="56">
        <f t="shared" si="12"/>
        <v>0</v>
      </c>
      <c r="AX6" s="56"/>
      <c r="AY6" s="56">
        <f>Marcadores!Q6</f>
        <v>2</v>
      </c>
      <c r="AZ6" s="56"/>
      <c r="BA6" s="56">
        <f>Marcadores!R6</f>
        <v>1</v>
      </c>
      <c r="BB6" s="56"/>
      <c r="BC6" s="56" t="str">
        <f t="shared" si="13"/>
        <v>Portugal</v>
      </c>
      <c r="BD6" s="56">
        <f t="shared" si="14"/>
        <v>0</v>
      </c>
    </row>
    <row r="7" spans="1:56" ht="15.75" x14ac:dyDescent="0.25">
      <c r="A7" s="162" t="str">
        <f>Participantes!B4</f>
        <v>Antonio Barahona 1</v>
      </c>
      <c r="B7" s="171" t="str">
        <f>Marcadores!C7</f>
        <v>1</v>
      </c>
      <c r="C7" s="171"/>
      <c r="D7" s="171" t="str">
        <f>Marcadores!D7</f>
        <v>2</v>
      </c>
      <c r="E7" s="171"/>
      <c r="F7" s="171" t="str">
        <f t="shared" si="1"/>
        <v>Estados Unidos</v>
      </c>
      <c r="G7" s="171">
        <f t="shared" si="15"/>
        <v>0</v>
      </c>
      <c r="H7" s="53"/>
      <c r="I7" s="53" t="str">
        <f>Marcadores!E7</f>
        <v>2</v>
      </c>
      <c r="J7" s="53"/>
      <c r="K7" s="53" t="str">
        <f>Marcadores!F7</f>
        <v>1</v>
      </c>
      <c r="L7" s="53"/>
      <c r="M7" s="53" t="str">
        <f t="shared" si="2"/>
        <v>Argentina</v>
      </c>
      <c r="N7" s="53">
        <f t="shared" si="3"/>
        <v>0</v>
      </c>
      <c r="O7" s="53"/>
      <c r="P7" s="53">
        <f>Marcadores!K7</f>
        <v>2</v>
      </c>
      <c r="Q7" s="53"/>
      <c r="R7" s="53">
        <f>Marcadores!L7</f>
        <v>1</v>
      </c>
      <c r="S7" s="53"/>
      <c r="T7" s="53" t="str">
        <f t="shared" si="4"/>
        <v>Francia</v>
      </c>
      <c r="U7" s="53">
        <f t="shared" si="5"/>
        <v>0</v>
      </c>
      <c r="V7" s="54"/>
      <c r="W7" s="53">
        <f>Marcadores!M7</f>
        <v>2</v>
      </c>
      <c r="X7" s="53"/>
      <c r="Y7" s="53">
        <f>Marcadores!N7</f>
        <v>0</v>
      </c>
      <c r="Z7" s="53"/>
      <c r="AA7" s="53" t="str">
        <f t="shared" si="6"/>
        <v>Inglaterra</v>
      </c>
      <c r="AB7" s="53">
        <f t="shared" si="7"/>
        <v>0</v>
      </c>
      <c r="AC7" s="53"/>
      <c r="AD7" s="53" t="str">
        <f>Marcadores!G7</f>
        <v>2</v>
      </c>
      <c r="AE7" s="53"/>
      <c r="AF7" s="53" t="str">
        <f>Marcadores!H7</f>
        <v>1</v>
      </c>
      <c r="AG7" s="53"/>
      <c r="AH7" s="53" t="str">
        <f t="shared" si="8"/>
        <v>Japón</v>
      </c>
      <c r="AI7" s="53">
        <f t="shared" si="9"/>
        <v>0</v>
      </c>
      <c r="AJ7" s="53"/>
      <c r="AK7" s="53" t="str">
        <f>Marcadores!I7</f>
        <v>2</v>
      </c>
      <c r="AL7" s="53"/>
      <c r="AM7" s="53" t="str">
        <f>Marcadores!J7</f>
        <v>1</v>
      </c>
      <c r="AN7" s="53"/>
      <c r="AO7" s="53" t="str">
        <f t="shared" si="0"/>
        <v>Brasil</v>
      </c>
      <c r="AP7" s="53">
        <f t="shared" si="10"/>
        <v>0</v>
      </c>
      <c r="AQ7" s="53"/>
      <c r="AR7" s="53">
        <f>Marcadores!O7</f>
        <v>0</v>
      </c>
      <c r="AS7" s="53"/>
      <c r="AT7" s="53">
        <f>Marcadores!P7</f>
        <v>1</v>
      </c>
      <c r="AU7" s="53"/>
      <c r="AV7" s="53" t="str">
        <f t="shared" si="11"/>
        <v>España</v>
      </c>
      <c r="AW7" s="53">
        <f t="shared" si="12"/>
        <v>0</v>
      </c>
      <c r="AX7" s="53"/>
      <c r="AY7" s="53">
        <f>Marcadores!Q7</f>
        <v>3</v>
      </c>
      <c r="AZ7" s="53"/>
      <c r="BA7" s="53">
        <f>Marcadores!R7</f>
        <v>2</v>
      </c>
      <c r="BB7" s="53"/>
      <c r="BC7" s="53" t="str">
        <f t="shared" si="13"/>
        <v>Portugal</v>
      </c>
      <c r="BD7" s="53">
        <f t="shared" si="14"/>
        <v>0</v>
      </c>
    </row>
    <row r="8" spans="1:56" ht="15.75" x14ac:dyDescent="0.25">
      <c r="A8" s="163" t="str">
        <f>Participantes!B5</f>
        <v>Effie Latouche 1</v>
      </c>
      <c r="B8" s="172" t="str">
        <f>Marcadores!C8</f>
        <v>2</v>
      </c>
      <c r="C8" s="172"/>
      <c r="D8" s="172" t="str">
        <f>Marcadores!D8</f>
        <v>1</v>
      </c>
      <c r="E8" s="172"/>
      <c r="F8" s="172" t="str">
        <f t="shared" si="1"/>
        <v>Países Bajos</v>
      </c>
      <c r="G8" s="172">
        <f t="shared" si="15"/>
        <v>5</v>
      </c>
      <c r="H8" s="56"/>
      <c r="I8" s="56" t="str">
        <f>Marcadores!E8</f>
        <v>2</v>
      </c>
      <c r="J8" s="56"/>
      <c r="K8" s="56" t="str">
        <f>Marcadores!F8</f>
        <v>0</v>
      </c>
      <c r="L8" s="56"/>
      <c r="M8" s="56" t="str">
        <f t="shared" si="2"/>
        <v>Argentina</v>
      </c>
      <c r="N8" s="56">
        <f t="shared" si="3"/>
        <v>0</v>
      </c>
      <c r="O8" s="56"/>
      <c r="P8" s="56">
        <f>Marcadores!K8</f>
        <v>2</v>
      </c>
      <c r="Q8" s="56"/>
      <c r="R8" s="56">
        <f>Marcadores!L8</f>
        <v>1</v>
      </c>
      <c r="S8" s="56"/>
      <c r="T8" s="56" t="str">
        <f t="shared" si="4"/>
        <v>Francia</v>
      </c>
      <c r="U8" s="56">
        <f t="shared" si="5"/>
        <v>0</v>
      </c>
      <c r="V8" s="54"/>
      <c r="W8" s="56">
        <f>Marcadores!M8</f>
        <v>1</v>
      </c>
      <c r="X8" s="56"/>
      <c r="Y8" s="56">
        <f>Marcadores!N8</f>
        <v>2</v>
      </c>
      <c r="Z8" s="56"/>
      <c r="AA8" s="56" t="str">
        <f t="shared" si="6"/>
        <v>Senegal</v>
      </c>
      <c r="AB8" s="56">
        <f t="shared" si="7"/>
        <v>0</v>
      </c>
      <c r="AC8" s="56"/>
      <c r="AD8" s="56" t="str">
        <f>Marcadores!G8</f>
        <v>1</v>
      </c>
      <c r="AE8" s="56"/>
      <c r="AF8" s="56" t="str">
        <f>Marcadores!H8</f>
        <v>0</v>
      </c>
      <c r="AG8" s="56"/>
      <c r="AH8" s="56" t="str">
        <f t="shared" si="8"/>
        <v>Japón</v>
      </c>
      <c r="AI8" s="56">
        <f t="shared" si="9"/>
        <v>0</v>
      </c>
      <c r="AJ8" s="56"/>
      <c r="AK8" s="56" t="str">
        <f>Marcadores!I8</f>
        <v>2</v>
      </c>
      <c r="AL8" s="56"/>
      <c r="AM8" s="56" t="str">
        <f>Marcadores!J8</f>
        <v>1</v>
      </c>
      <c r="AN8" s="56"/>
      <c r="AO8" s="56" t="str">
        <f t="shared" si="0"/>
        <v>Brasil</v>
      </c>
      <c r="AP8" s="56">
        <f t="shared" si="10"/>
        <v>0</v>
      </c>
      <c r="AQ8" s="56"/>
      <c r="AR8" s="56">
        <f>Marcadores!O8</f>
        <v>0</v>
      </c>
      <c r="AS8" s="56"/>
      <c r="AT8" s="56">
        <f>Marcadores!P8</f>
        <v>1</v>
      </c>
      <c r="AU8" s="56"/>
      <c r="AV8" s="56" t="str">
        <f t="shared" si="11"/>
        <v>España</v>
      </c>
      <c r="AW8" s="56">
        <f t="shared" si="12"/>
        <v>0</v>
      </c>
      <c r="AX8" s="56"/>
      <c r="AY8" s="56">
        <f>Marcadores!Q8</f>
        <v>2</v>
      </c>
      <c r="AZ8" s="56"/>
      <c r="BA8" s="56">
        <f>Marcadores!R8</f>
        <v>1</v>
      </c>
      <c r="BB8" s="56"/>
      <c r="BC8" s="56" t="str">
        <f t="shared" si="13"/>
        <v>Portugal</v>
      </c>
      <c r="BD8" s="56">
        <f t="shared" si="14"/>
        <v>0</v>
      </c>
    </row>
    <row r="9" spans="1:56" ht="15.75" x14ac:dyDescent="0.25">
      <c r="A9" s="162" t="str">
        <f>Participantes!B6</f>
        <v>Eric Herrera</v>
      </c>
      <c r="B9" s="171" t="str">
        <f>Marcadores!C9</f>
        <v>2</v>
      </c>
      <c r="C9" s="171"/>
      <c r="D9" s="171" t="str">
        <f>Marcadores!D9</f>
        <v>1</v>
      </c>
      <c r="E9" s="171"/>
      <c r="F9" s="171" t="str">
        <f t="shared" si="1"/>
        <v>Países Bajos</v>
      </c>
      <c r="G9" s="171">
        <f t="shared" si="15"/>
        <v>5</v>
      </c>
      <c r="H9" s="53"/>
      <c r="I9" s="53" t="str">
        <f>Marcadores!E9</f>
        <v>2</v>
      </c>
      <c r="J9" s="53"/>
      <c r="K9" s="53" t="str">
        <f>Marcadores!F9</f>
        <v>0</v>
      </c>
      <c r="L9" s="53"/>
      <c r="M9" s="53" t="str">
        <f t="shared" si="2"/>
        <v>Argentina</v>
      </c>
      <c r="N9" s="53">
        <f t="shared" si="3"/>
        <v>0</v>
      </c>
      <c r="O9" s="53"/>
      <c r="P9" s="53">
        <f>Marcadores!K9</f>
        <v>2</v>
      </c>
      <c r="Q9" s="53"/>
      <c r="R9" s="53">
        <f>Marcadores!L9</f>
        <v>1</v>
      </c>
      <c r="S9" s="53"/>
      <c r="T9" s="53" t="str">
        <f t="shared" si="4"/>
        <v>Francia</v>
      </c>
      <c r="U9" s="53">
        <f t="shared" si="5"/>
        <v>0</v>
      </c>
      <c r="V9" s="54"/>
      <c r="W9" s="53">
        <f>Marcadores!M9</f>
        <v>2</v>
      </c>
      <c r="X9" s="53"/>
      <c r="Y9" s="53">
        <f>Marcadores!N9</f>
        <v>1</v>
      </c>
      <c r="Z9" s="53"/>
      <c r="AA9" s="53" t="str">
        <f t="shared" si="6"/>
        <v>Inglaterra</v>
      </c>
      <c r="AB9" s="53">
        <f t="shared" si="7"/>
        <v>0</v>
      </c>
      <c r="AC9" s="53"/>
      <c r="AD9" s="53" t="str">
        <f>Marcadores!G9</f>
        <v>2</v>
      </c>
      <c r="AE9" s="53"/>
      <c r="AF9" s="53" t="str">
        <f>Marcadores!H9</f>
        <v>1</v>
      </c>
      <c r="AG9" s="53"/>
      <c r="AH9" s="53" t="str">
        <f t="shared" si="8"/>
        <v>Japón</v>
      </c>
      <c r="AI9" s="53">
        <f t="shared" si="9"/>
        <v>0</v>
      </c>
      <c r="AJ9" s="53"/>
      <c r="AK9" s="53" t="str">
        <f>Marcadores!I9</f>
        <v>1</v>
      </c>
      <c r="AL9" s="53"/>
      <c r="AM9" s="53" t="str">
        <f>Marcadores!J9</f>
        <v>2</v>
      </c>
      <c r="AN9" s="53"/>
      <c r="AO9" s="53" t="str">
        <f t="shared" si="0"/>
        <v>Corea del Sur</v>
      </c>
      <c r="AP9" s="53">
        <f t="shared" si="10"/>
        <v>0</v>
      </c>
      <c r="AQ9" s="53"/>
      <c r="AR9" s="53">
        <f>Marcadores!O9</f>
        <v>2</v>
      </c>
      <c r="AS9" s="53"/>
      <c r="AT9" s="53">
        <f>Marcadores!P9</f>
        <v>1</v>
      </c>
      <c r="AU9" s="53"/>
      <c r="AV9" s="53" t="str">
        <f t="shared" si="11"/>
        <v>Marruecos</v>
      </c>
      <c r="AW9" s="53">
        <f t="shared" si="12"/>
        <v>0</v>
      </c>
      <c r="AX9" s="53"/>
      <c r="AY9" s="53">
        <f>Marcadores!Q9</f>
        <v>1</v>
      </c>
      <c r="AZ9" s="53"/>
      <c r="BA9" s="53">
        <f>Marcadores!R9</f>
        <v>2</v>
      </c>
      <c r="BB9" s="53"/>
      <c r="BC9" s="53" t="str">
        <f t="shared" si="13"/>
        <v>Suiza</v>
      </c>
      <c r="BD9" s="53">
        <f t="shared" si="14"/>
        <v>0</v>
      </c>
    </row>
    <row r="10" spans="1:56" ht="15.75" x14ac:dyDescent="0.25">
      <c r="A10" s="163" t="str">
        <f>Participantes!B7</f>
        <v>Erika Barahona</v>
      </c>
      <c r="B10" s="172" t="str">
        <f>Marcadores!C10</f>
        <v>1</v>
      </c>
      <c r="C10" s="172"/>
      <c r="D10" s="172" t="str">
        <f>Marcadores!D10</f>
        <v>2</v>
      </c>
      <c r="E10" s="172"/>
      <c r="F10" s="172" t="str">
        <f t="shared" si="1"/>
        <v>Estados Unidos</v>
      </c>
      <c r="G10" s="172">
        <f t="shared" si="15"/>
        <v>0</v>
      </c>
      <c r="H10" s="56"/>
      <c r="I10" s="56" t="str">
        <f>Marcadores!E10</f>
        <v>2</v>
      </c>
      <c r="J10" s="56"/>
      <c r="K10" s="56" t="str">
        <f>Marcadores!F10</f>
        <v>1</v>
      </c>
      <c r="L10" s="56"/>
      <c r="M10" s="56" t="str">
        <f t="shared" si="2"/>
        <v>Argentina</v>
      </c>
      <c r="N10" s="56">
        <f t="shared" si="3"/>
        <v>0</v>
      </c>
      <c r="O10" s="56"/>
      <c r="P10" s="56">
        <f>Marcadores!K10</f>
        <v>2</v>
      </c>
      <c r="Q10" s="56"/>
      <c r="R10" s="56">
        <f>Marcadores!L10</f>
        <v>1</v>
      </c>
      <c r="S10" s="56"/>
      <c r="T10" s="56" t="str">
        <f t="shared" si="4"/>
        <v>Francia</v>
      </c>
      <c r="U10" s="56">
        <f t="shared" si="5"/>
        <v>0</v>
      </c>
      <c r="V10" s="54"/>
      <c r="W10" s="56">
        <f>Marcadores!M10</f>
        <v>2</v>
      </c>
      <c r="X10" s="56"/>
      <c r="Y10" s="56">
        <f>Marcadores!N10</f>
        <v>1</v>
      </c>
      <c r="Z10" s="56"/>
      <c r="AA10" s="56" t="str">
        <f t="shared" si="6"/>
        <v>Inglaterra</v>
      </c>
      <c r="AB10" s="56">
        <f t="shared" si="7"/>
        <v>0</v>
      </c>
      <c r="AC10" s="56"/>
      <c r="AD10" s="56" t="str">
        <f>Marcadores!G10</f>
        <v>2</v>
      </c>
      <c r="AE10" s="56"/>
      <c r="AF10" s="56" t="str">
        <f>Marcadores!H10</f>
        <v>2</v>
      </c>
      <c r="AG10" s="56"/>
      <c r="AH10" s="56" t="s">
        <v>138</v>
      </c>
      <c r="AI10" s="56">
        <f t="shared" si="9"/>
        <v>0</v>
      </c>
      <c r="AJ10" s="56"/>
      <c r="AK10" s="56" t="str">
        <f>Marcadores!I10</f>
        <v>2</v>
      </c>
      <c r="AL10" s="56"/>
      <c r="AM10" s="56" t="str">
        <f>Marcadores!J10</f>
        <v>1</v>
      </c>
      <c r="AN10" s="56"/>
      <c r="AO10" s="56" t="str">
        <f t="shared" si="0"/>
        <v>Brasil</v>
      </c>
      <c r="AP10" s="56">
        <f t="shared" si="10"/>
        <v>0</v>
      </c>
      <c r="AQ10" s="56"/>
      <c r="AR10" s="56">
        <f>Marcadores!O10</f>
        <v>1</v>
      </c>
      <c r="AS10" s="56"/>
      <c r="AT10" s="56">
        <f>Marcadores!P10</f>
        <v>2</v>
      </c>
      <c r="AU10" s="56"/>
      <c r="AV10" s="56" t="str">
        <f t="shared" si="11"/>
        <v>España</v>
      </c>
      <c r="AW10" s="56">
        <f t="shared" si="12"/>
        <v>0</v>
      </c>
      <c r="AX10" s="56"/>
      <c r="AY10" s="56">
        <f>Marcadores!Q10</f>
        <v>2</v>
      </c>
      <c r="AZ10" s="56"/>
      <c r="BA10" s="56">
        <f>Marcadores!R10</f>
        <v>1</v>
      </c>
      <c r="BB10" s="56"/>
      <c r="BC10" s="56" t="str">
        <f t="shared" si="13"/>
        <v>Portugal</v>
      </c>
      <c r="BD10" s="56">
        <f t="shared" si="14"/>
        <v>0</v>
      </c>
    </row>
    <row r="11" spans="1:56" ht="15.75" x14ac:dyDescent="0.25">
      <c r="A11" s="162" t="str">
        <f>Participantes!B8</f>
        <v>Freddy Quiroz 1</v>
      </c>
      <c r="B11" s="171" t="str">
        <f>Marcadores!C11</f>
        <v>2</v>
      </c>
      <c r="C11" s="171"/>
      <c r="D11" s="171" t="str">
        <f>Marcadores!D11</f>
        <v>1</v>
      </c>
      <c r="E11" s="171"/>
      <c r="F11" s="171" t="str">
        <f t="shared" si="1"/>
        <v>Países Bajos</v>
      </c>
      <c r="G11" s="171">
        <f t="shared" si="15"/>
        <v>5</v>
      </c>
      <c r="H11" s="53"/>
      <c r="I11" s="53" t="str">
        <f>Marcadores!E11</f>
        <v>4</v>
      </c>
      <c r="J11" s="53"/>
      <c r="K11" s="53" t="str">
        <f>Marcadores!F11</f>
        <v>1</v>
      </c>
      <c r="L11" s="53"/>
      <c r="M11" s="53" t="str">
        <f t="shared" si="2"/>
        <v>Argentina</v>
      </c>
      <c r="N11" s="53">
        <f t="shared" si="3"/>
        <v>0</v>
      </c>
      <c r="O11" s="53"/>
      <c r="P11" s="53">
        <f>Marcadores!K11</f>
        <v>4</v>
      </c>
      <c r="Q11" s="53"/>
      <c r="R11" s="53">
        <f>Marcadores!L11</f>
        <v>0</v>
      </c>
      <c r="S11" s="53"/>
      <c r="T11" s="53" t="str">
        <f t="shared" si="4"/>
        <v>Francia</v>
      </c>
      <c r="U11" s="53">
        <f t="shared" si="5"/>
        <v>0</v>
      </c>
      <c r="V11" s="54"/>
      <c r="W11" s="53">
        <f>Marcadores!M11</f>
        <v>3</v>
      </c>
      <c r="X11" s="53"/>
      <c r="Y11" s="53">
        <f>Marcadores!N11</f>
        <v>1</v>
      </c>
      <c r="Z11" s="53"/>
      <c r="AA11" s="53" t="str">
        <f t="shared" si="6"/>
        <v>Inglaterra</v>
      </c>
      <c r="AB11" s="53">
        <f t="shared" si="7"/>
        <v>0</v>
      </c>
      <c r="AC11" s="53"/>
      <c r="AD11" s="53" t="str">
        <f>Marcadores!G11</f>
        <v>1</v>
      </c>
      <c r="AE11" s="53"/>
      <c r="AF11" s="53" t="str">
        <f>Marcadores!H11</f>
        <v>2</v>
      </c>
      <c r="AG11" s="53"/>
      <c r="AH11" s="53" t="str">
        <f t="shared" si="8"/>
        <v>Croacia</v>
      </c>
      <c r="AI11" s="53">
        <f t="shared" si="9"/>
        <v>0</v>
      </c>
      <c r="AJ11" s="53"/>
      <c r="AK11" s="53" t="str">
        <f>Marcadores!I11</f>
        <v>4</v>
      </c>
      <c r="AL11" s="53"/>
      <c r="AM11" s="53" t="str">
        <f>Marcadores!J11</f>
        <v>1</v>
      </c>
      <c r="AN11" s="53"/>
      <c r="AO11" s="53" t="str">
        <f t="shared" si="0"/>
        <v>Brasil</v>
      </c>
      <c r="AP11" s="53">
        <f t="shared" si="10"/>
        <v>0</v>
      </c>
      <c r="AQ11" s="53"/>
      <c r="AR11" s="53">
        <f>Marcadores!O11</f>
        <v>2</v>
      </c>
      <c r="AS11" s="53"/>
      <c r="AT11" s="53">
        <f>Marcadores!P11</f>
        <v>1</v>
      </c>
      <c r="AU11" s="53"/>
      <c r="AV11" s="53" t="str">
        <f t="shared" si="11"/>
        <v>Marruecos</v>
      </c>
      <c r="AW11" s="53">
        <f t="shared" si="12"/>
        <v>0</v>
      </c>
      <c r="AX11" s="53"/>
      <c r="AY11" s="53">
        <f>Marcadores!Q11</f>
        <v>1</v>
      </c>
      <c r="AZ11" s="53"/>
      <c r="BA11" s="53">
        <f>Marcadores!R11</f>
        <v>1</v>
      </c>
      <c r="BB11" s="53"/>
      <c r="BC11" s="53" t="s">
        <v>4</v>
      </c>
      <c r="BD11" s="53">
        <f t="shared" si="14"/>
        <v>0</v>
      </c>
    </row>
    <row r="12" spans="1:56" ht="15.75" x14ac:dyDescent="0.25">
      <c r="A12" s="163" t="str">
        <f>Participantes!B9</f>
        <v>Freddy Quiroz 2 Marifer</v>
      </c>
      <c r="B12" s="172" t="str">
        <f>Marcadores!C12</f>
        <v>2</v>
      </c>
      <c r="C12" s="172"/>
      <c r="D12" s="172" t="str">
        <f>Marcadores!D12</f>
        <v>1</v>
      </c>
      <c r="E12" s="172"/>
      <c r="F12" s="172" t="str">
        <f t="shared" si="1"/>
        <v>Países Bajos</v>
      </c>
      <c r="G12" s="172">
        <f t="shared" si="15"/>
        <v>5</v>
      </c>
      <c r="H12" s="56"/>
      <c r="I12" s="56" t="str">
        <f>Marcadores!E12</f>
        <v>4</v>
      </c>
      <c r="J12" s="56"/>
      <c r="K12" s="56" t="str">
        <f>Marcadores!F12</f>
        <v>1</v>
      </c>
      <c r="L12" s="56"/>
      <c r="M12" s="56" t="str">
        <f t="shared" si="2"/>
        <v>Argentina</v>
      </c>
      <c r="N12" s="56">
        <f t="shared" si="3"/>
        <v>0</v>
      </c>
      <c r="O12" s="56"/>
      <c r="P12" s="56">
        <f>Marcadores!K12</f>
        <v>4</v>
      </c>
      <c r="Q12" s="56"/>
      <c r="R12" s="56">
        <f>Marcadores!L12</f>
        <v>0</v>
      </c>
      <c r="S12" s="56"/>
      <c r="T12" s="56" t="str">
        <f t="shared" si="4"/>
        <v>Francia</v>
      </c>
      <c r="U12" s="56">
        <f t="shared" si="5"/>
        <v>0</v>
      </c>
      <c r="V12" s="54"/>
      <c r="W12" s="56">
        <f>Marcadores!M12</f>
        <v>3</v>
      </c>
      <c r="X12" s="56"/>
      <c r="Y12" s="56">
        <f>Marcadores!N12</f>
        <v>1</v>
      </c>
      <c r="Z12" s="56"/>
      <c r="AA12" s="56" t="str">
        <f t="shared" si="6"/>
        <v>Inglaterra</v>
      </c>
      <c r="AB12" s="56">
        <f t="shared" si="7"/>
        <v>0</v>
      </c>
      <c r="AC12" s="56"/>
      <c r="AD12" s="56" t="str">
        <f>Marcadores!G12</f>
        <v>1</v>
      </c>
      <c r="AE12" s="56"/>
      <c r="AF12" s="56" t="str">
        <f>Marcadores!H12</f>
        <v>2</v>
      </c>
      <c r="AG12" s="56"/>
      <c r="AH12" s="56" t="str">
        <f t="shared" si="8"/>
        <v>Croacia</v>
      </c>
      <c r="AI12" s="56">
        <f t="shared" si="9"/>
        <v>0</v>
      </c>
      <c r="AJ12" s="56"/>
      <c r="AK12" s="56" t="str">
        <f>Marcadores!I12</f>
        <v>4</v>
      </c>
      <c r="AL12" s="56"/>
      <c r="AM12" s="56" t="str">
        <f>Marcadores!J12</f>
        <v>1</v>
      </c>
      <c r="AN12" s="56"/>
      <c r="AO12" s="56" t="str">
        <f t="shared" si="0"/>
        <v>Brasil</v>
      </c>
      <c r="AP12" s="56">
        <f t="shared" si="10"/>
        <v>0</v>
      </c>
      <c r="AQ12" s="56"/>
      <c r="AR12" s="56">
        <f>Marcadores!O12</f>
        <v>2</v>
      </c>
      <c r="AS12" s="56"/>
      <c r="AT12" s="56">
        <f>Marcadores!P12</f>
        <v>2</v>
      </c>
      <c r="AU12" s="56"/>
      <c r="AV12" s="56" t="s">
        <v>5</v>
      </c>
      <c r="AW12" s="56">
        <f t="shared" si="12"/>
        <v>0</v>
      </c>
      <c r="AX12" s="56"/>
      <c r="AY12" s="56">
        <f>Marcadores!Q12</f>
        <v>1</v>
      </c>
      <c r="AZ12" s="56"/>
      <c r="BA12" s="56">
        <f>Marcadores!R12</f>
        <v>2</v>
      </c>
      <c r="BB12" s="56"/>
      <c r="BC12" s="56" t="str">
        <f t="shared" si="13"/>
        <v>Suiza</v>
      </c>
      <c r="BD12" s="56">
        <f t="shared" si="14"/>
        <v>0</v>
      </c>
    </row>
    <row r="13" spans="1:56" ht="15.75" x14ac:dyDescent="0.25">
      <c r="A13" s="162" t="str">
        <f>Participantes!B10</f>
        <v>Ginela Ramos 1</v>
      </c>
      <c r="B13" s="171" t="str">
        <f>Marcadores!C13</f>
        <v>2</v>
      </c>
      <c r="C13" s="171"/>
      <c r="D13" s="171" t="str">
        <f>Marcadores!D13</f>
        <v>1</v>
      </c>
      <c r="E13" s="171"/>
      <c r="F13" s="171" t="str">
        <f t="shared" si="1"/>
        <v>Países Bajos</v>
      </c>
      <c r="G13" s="171">
        <f t="shared" si="15"/>
        <v>5</v>
      </c>
      <c r="H13" s="53"/>
      <c r="I13" s="53" t="str">
        <f>Marcadores!E13</f>
        <v>2</v>
      </c>
      <c r="J13" s="53"/>
      <c r="K13" s="53" t="str">
        <f>Marcadores!F13</f>
        <v>1</v>
      </c>
      <c r="L13" s="53"/>
      <c r="M13" s="53" t="str">
        <f t="shared" si="2"/>
        <v>Argentina</v>
      </c>
      <c r="N13" s="53">
        <f t="shared" si="3"/>
        <v>0</v>
      </c>
      <c r="O13" s="53"/>
      <c r="P13" s="53">
        <f>Marcadores!K13</f>
        <v>3</v>
      </c>
      <c r="Q13" s="53"/>
      <c r="R13" s="53">
        <f>Marcadores!L13</f>
        <v>1</v>
      </c>
      <c r="S13" s="53"/>
      <c r="T13" s="53" t="str">
        <f t="shared" si="4"/>
        <v>Francia</v>
      </c>
      <c r="U13" s="53">
        <f t="shared" si="5"/>
        <v>0</v>
      </c>
      <c r="V13" s="54"/>
      <c r="W13" s="53">
        <f>Marcadores!M13</f>
        <v>2</v>
      </c>
      <c r="X13" s="53"/>
      <c r="Y13" s="53">
        <f>Marcadores!N13</f>
        <v>1</v>
      </c>
      <c r="Z13" s="53"/>
      <c r="AA13" s="53" t="str">
        <f t="shared" si="6"/>
        <v>Inglaterra</v>
      </c>
      <c r="AB13" s="53">
        <f t="shared" si="7"/>
        <v>0</v>
      </c>
      <c r="AC13" s="53"/>
      <c r="AD13" s="53" t="str">
        <f>Marcadores!G13</f>
        <v>0</v>
      </c>
      <c r="AE13" s="53"/>
      <c r="AF13" s="53" t="str">
        <f>Marcadores!H13</f>
        <v>2</v>
      </c>
      <c r="AG13" s="53"/>
      <c r="AH13" s="53" t="str">
        <f t="shared" si="8"/>
        <v>Croacia</v>
      </c>
      <c r="AI13" s="53">
        <f t="shared" si="9"/>
        <v>0</v>
      </c>
      <c r="AJ13" s="53"/>
      <c r="AK13" s="53" t="str">
        <f>Marcadores!I13</f>
        <v>3</v>
      </c>
      <c r="AL13" s="53"/>
      <c r="AM13" s="53" t="str">
        <f>Marcadores!J13</f>
        <v>1</v>
      </c>
      <c r="AN13" s="53"/>
      <c r="AO13" s="53" t="str">
        <f t="shared" si="0"/>
        <v>Brasil</v>
      </c>
      <c r="AP13" s="53">
        <f t="shared" si="10"/>
        <v>0</v>
      </c>
      <c r="AQ13" s="53"/>
      <c r="AR13" s="53">
        <f>Marcadores!O13</f>
        <v>1</v>
      </c>
      <c r="AS13" s="53"/>
      <c r="AT13" s="53">
        <f>Marcadores!P13</f>
        <v>2</v>
      </c>
      <c r="AU13" s="53"/>
      <c r="AV13" s="53" t="str">
        <f t="shared" si="11"/>
        <v>España</v>
      </c>
      <c r="AW13" s="53">
        <f t="shared" si="12"/>
        <v>0</v>
      </c>
      <c r="AX13" s="53"/>
      <c r="AY13" s="53">
        <f>Marcadores!Q13</f>
        <v>1</v>
      </c>
      <c r="AZ13" s="53"/>
      <c r="BA13" s="53">
        <f>Marcadores!R13</f>
        <v>0</v>
      </c>
      <c r="BB13" s="53"/>
      <c r="BC13" s="53" t="str">
        <f t="shared" si="13"/>
        <v>Portugal</v>
      </c>
      <c r="BD13" s="53">
        <f t="shared" si="14"/>
        <v>0</v>
      </c>
    </row>
    <row r="14" spans="1:56" ht="15.75" x14ac:dyDescent="0.25">
      <c r="A14" s="163" t="str">
        <f>Participantes!B11</f>
        <v>Ginela Ramos 2</v>
      </c>
      <c r="B14" s="172" t="str">
        <f>Marcadores!C14</f>
        <v>0</v>
      </c>
      <c r="C14" s="172"/>
      <c r="D14" s="172" t="str">
        <f>Marcadores!D14</f>
        <v>1</v>
      </c>
      <c r="E14" s="172"/>
      <c r="F14" s="172" t="str">
        <f t="shared" si="1"/>
        <v>Estados Unidos</v>
      </c>
      <c r="G14" s="172">
        <f t="shared" si="15"/>
        <v>0</v>
      </c>
      <c r="H14" s="56"/>
      <c r="I14" s="56" t="str">
        <f>Marcadores!E14</f>
        <v>1</v>
      </c>
      <c r="J14" s="56"/>
      <c r="K14" s="56" t="str">
        <f>Marcadores!F14</f>
        <v>2</v>
      </c>
      <c r="L14" s="56"/>
      <c r="M14" s="56" t="str">
        <f t="shared" si="2"/>
        <v>Australia</v>
      </c>
      <c r="N14" s="56">
        <f t="shared" si="3"/>
        <v>0</v>
      </c>
      <c r="O14" s="56"/>
      <c r="P14" s="56">
        <f>Marcadores!K14</f>
        <v>2</v>
      </c>
      <c r="Q14" s="56"/>
      <c r="R14" s="56">
        <f>Marcadores!L14</f>
        <v>3</v>
      </c>
      <c r="S14" s="56"/>
      <c r="T14" s="56" t="str">
        <f t="shared" si="4"/>
        <v>Polonia</v>
      </c>
      <c r="U14" s="56">
        <f t="shared" si="5"/>
        <v>0</v>
      </c>
      <c r="V14" s="54"/>
      <c r="W14" s="56">
        <f>Marcadores!M14</f>
        <v>3</v>
      </c>
      <c r="X14" s="56"/>
      <c r="Y14" s="56">
        <f>Marcadores!N14</f>
        <v>2</v>
      </c>
      <c r="Z14" s="56"/>
      <c r="AA14" s="56" t="str">
        <f t="shared" si="6"/>
        <v>Inglaterra</v>
      </c>
      <c r="AB14" s="56">
        <f t="shared" si="7"/>
        <v>0</v>
      </c>
      <c r="AC14" s="56"/>
      <c r="AD14" s="56" t="str">
        <f>Marcadores!G14</f>
        <v>2</v>
      </c>
      <c r="AE14" s="56"/>
      <c r="AF14" s="56" t="str">
        <f>Marcadores!H14</f>
        <v>1</v>
      </c>
      <c r="AG14" s="56"/>
      <c r="AH14" s="56" t="str">
        <f t="shared" si="8"/>
        <v>Japón</v>
      </c>
      <c r="AI14" s="56">
        <f t="shared" si="9"/>
        <v>0</v>
      </c>
      <c r="AJ14" s="56"/>
      <c r="AK14" s="56" t="str">
        <f>Marcadores!I14</f>
        <v>3</v>
      </c>
      <c r="AL14" s="56"/>
      <c r="AM14" s="56" t="str">
        <f>Marcadores!J14</f>
        <v>0</v>
      </c>
      <c r="AN14" s="56"/>
      <c r="AO14" s="56" t="str">
        <f t="shared" si="0"/>
        <v>Brasil</v>
      </c>
      <c r="AP14" s="56">
        <f t="shared" si="10"/>
        <v>0</v>
      </c>
      <c r="AQ14" s="56"/>
      <c r="AR14" s="56">
        <f>Marcadores!O14</f>
        <v>2</v>
      </c>
      <c r="AS14" s="56"/>
      <c r="AT14" s="56">
        <f>Marcadores!P14</f>
        <v>1</v>
      </c>
      <c r="AU14" s="56"/>
      <c r="AV14" s="56" t="str">
        <f t="shared" si="11"/>
        <v>Marruecos</v>
      </c>
      <c r="AW14" s="56">
        <f t="shared" si="12"/>
        <v>0</v>
      </c>
      <c r="AX14" s="56"/>
      <c r="AY14" s="56">
        <f>Marcadores!Q14</f>
        <v>0</v>
      </c>
      <c r="AZ14" s="56"/>
      <c r="BA14" s="56">
        <f>Marcadores!R14</f>
        <v>1</v>
      </c>
      <c r="BB14" s="56"/>
      <c r="BC14" s="56" t="str">
        <f t="shared" si="13"/>
        <v>Suiza</v>
      </c>
      <c r="BD14" s="56">
        <f t="shared" si="14"/>
        <v>0</v>
      </c>
    </row>
    <row r="15" spans="1:56" ht="15.75" x14ac:dyDescent="0.25">
      <c r="A15" s="162" t="str">
        <f>Participantes!B12</f>
        <v>Jose Caballero 1</v>
      </c>
      <c r="B15" s="171" t="str">
        <f>Marcadores!C15</f>
        <v>2</v>
      </c>
      <c r="C15" s="171"/>
      <c r="D15" s="171" t="str">
        <f>Marcadores!D15</f>
        <v>1</v>
      </c>
      <c r="E15" s="171"/>
      <c r="F15" s="171" t="str">
        <f t="shared" si="1"/>
        <v>Países Bajos</v>
      </c>
      <c r="G15" s="171">
        <f t="shared" si="15"/>
        <v>5</v>
      </c>
      <c r="H15" s="53"/>
      <c r="I15" s="53" t="str">
        <f>Marcadores!E15</f>
        <v>2</v>
      </c>
      <c r="J15" s="53"/>
      <c r="K15" s="53" t="str">
        <f>Marcadores!F15</f>
        <v>1</v>
      </c>
      <c r="L15" s="53"/>
      <c r="M15" s="53" t="str">
        <f t="shared" si="2"/>
        <v>Argentina</v>
      </c>
      <c r="N15" s="53">
        <f t="shared" si="3"/>
        <v>0</v>
      </c>
      <c r="O15" s="53"/>
      <c r="P15" s="53">
        <f>Marcadores!K15</f>
        <v>3</v>
      </c>
      <c r="Q15" s="53"/>
      <c r="R15" s="53">
        <f>Marcadores!L15</f>
        <v>0</v>
      </c>
      <c r="S15" s="53"/>
      <c r="T15" s="53" t="str">
        <f t="shared" si="4"/>
        <v>Francia</v>
      </c>
      <c r="U15" s="53">
        <f t="shared" si="5"/>
        <v>0</v>
      </c>
      <c r="V15" s="54"/>
      <c r="W15" s="53">
        <f>Marcadores!M15</f>
        <v>2</v>
      </c>
      <c r="X15" s="53"/>
      <c r="Y15" s="53">
        <f>Marcadores!N15</f>
        <v>1</v>
      </c>
      <c r="Z15" s="53"/>
      <c r="AA15" s="53" t="str">
        <f t="shared" si="6"/>
        <v>Inglaterra</v>
      </c>
      <c r="AB15" s="53">
        <f t="shared" si="7"/>
        <v>0</v>
      </c>
      <c r="AC15" s="53"/>
      <c r="AD15" s="53" t="str">
        <f>Marcadores!G15</f>
        <v>1</v>
      </c>
      <c r="AE15" s="53"/>
      <c r="AF15" s="53" t="str">
        <f>Marcadores!H15</f>
        <v>0</v>
      </c>
      <c r="AG15" s="53"/>
      <c r="AH15" s="53" t="str">
        <f t="shared" si="8"/>
        <v>Japón</v>
      </c>
      <c r="AI15" s="53">
        <f t="shared" si="9"/>
        <v>0</v>
      </c>
      <c r="AJ15" s="53"/>
      <c r="AK15" s="53" t="str">
        <f>Marcadores!I15</f>
        <v>2</v>
      </c>
      <c r="AL15" s="53"/>
      <c r="AM15" s="53" t="str">
        <f>Marcadores!J15</f>
        <v>1</v>
      </c>
      <c r="AN15" s="53"/>
      <c r="AO15" s="53" t="str">
        <f t="shared" si="0"/>
        <v>Brasil</v>
      </c>
      <c r="AP15" s="53">
        <f t="shared" si="10"/>
        <v>0</v>
      </c>
      <c r="AQ15" s="53"/>
      <c r="AR15" s="53">
        <f>Marcadores!O15</f>
        <v>1</v>
      </c>
      <c r="AS15" s="53"/>
      <c r="AT15" s="53">
        <f>Marcadores!P15</f>
        <v>1</v>
      </c>
      <c r="AU15" s="53"/>
      <c r="AV15" s="53" t="s">
        <v>5</v>
      </c>
      <c r="AW15" s="53">
        <f t="shared" si="12"/>
        <v>0</v>
      </c>
      <c r="AX15" s="53"/>
      <c r="AY15" s="53">
        <f>Marcadores!Q15</f>
        <v>1</v>
      </c>
      <c r="AZ15" s="53"/>
      <c r="BA15" s="53">
        <f>Marcadores!R15</f>
        <v>0</v>
      </c>
      <c r="BB15" s="53"/>
      <c r="BC15" s="53" t="str">
        <f t="shared" si="13"/>
        <v>Portugal</v>
      </c>
      <c r="BD15" s="53">
        <f t="shared" si="14"/>
        <v>0</v>
      </c>
    </row>
    <row r="16" spans="1:56" ht="15.75" x14ac:dyDescent="0.25">
      <c r="A16" s="163" t="str">
        <f>Participantes!B13</f>
        <v>Jose Caballero 2</v>
      </c>
      <c r="B16" s="172" t="str">
        <f>Marcadores!C16</f>
        <v>0</v>
      </c>
      <c r="C16" s="172"/>
      <c r="D16" s="172" t="str">
        <f>Marcadores!D16</f>
        <v>1</v>
      </c>
      <c r="E16" s="172"/>
      <c r="F16" s="172" t="str">
        <f t="shared" si="1"/>
        <v>Estados Unidos</v>
      </c>
      <c r="G16" s="172">
        <f t="shared" si="15"/>
        <v>0</v>
      </c>
      <c r="H16" s="56"/>
      <c r="I16" s="56" t="str">
        <f>Marcadores!E16</f>
        <v>2</v>
      </c>
      <c r="J16" s="56"/>
      <c r="K16" s="56" t="str">
        <f>Marcadores!F16</f>
        <v>0</v>
      </c>
      <c r="L16" s="56"/>
      <c r="M16" s="56" t="str">
        <f t="shared" si="2"/>
        <v>Argentina</v>
      </c>
      <c r="N16" s="56">
        <f t="shared" si="3"/>
        <v>0</v>
      </c>
      <c r="O16" s="56"/>
      <c r="P16" s="56">
        <f>Marcadores!K16</f>
        <v>3</v>
      </c>
      <c r="Q16" s="56"/>
      <c r="R16" s="56">
        <f>Marcadores!L16</f>
        <v>0</v>
      </c>
      <c r="S16" s="56"/>
      <c r="T16" s="56" t="str">
        <f t="shared" si="4"/>
        <v>Francia</v>
      </c>
      <c r="U16" s="56">
        <f t="shared" si="5"/>
        <v>0</v>
      </c>
      <c r="V16" s="54"/>
      <c r="W16" s="56">
        <f>Marcadores!M16</f>
        <v>1</v>
      </c>
      <c r="X16" s="56"/>
      <c r="Y16" s="56">
        <f>Marcadores!N16</f>
        <v>2</v>
      </c>
      <c r="Z16" s="56"/>
      <c r="AA16" s="56" t="str">
        <f t="shared" si="6"/>
        <v>Senegal</v>
      </c>
      <c r="AB16" s="56">
        <f t="shared" si="7"/>
        <v>0</v>
      </c>
      <c r="AC16" s="56"/>
      <c r="AD16" s="56" t="str">
        <f>Marcadores!G16</f>
        <v>1</v>
      </c>
      <c r="AE16" s="56"/>
      <c r="AF16" s="56" t="str">
        <f>Marcadores!H16</f>
        <v>2</v>
      </c>
      <c r="AG16" s="56"/>
      <c r="AH16" s="56" t="str">
        <f t="shared" si="8"/>
        <v>Croacia</v>
      </c>
      <c r="AI16" s="56">
        <f t="shared" si="9"/>
        <v>0</v>
      </c>
      <c r="AJ16" s="56"/>
      <c r="AK16" s="56" t="str">
        <f>Marcadores!I16</f>
        <v>3</v>
      </c>
      <c r="AL16" s="56"/>
      <c r="AM16" s="56" t="str">
        <f>Marcadores!J16</f>
        <v>1</v>
      </c>
      <c r="AN16" s="56"/>
      <c r="AO16" s="56" t="str">
        <f t="shared" si="0"/>
        <v>Brasil</v>
      </c>
      <c r="AP16" s="56">
        <f t="shared" si="10"/>
        <v>0</v>
      </c>
      <c r="AQ16" s="56"/>
      <c r="AR16" s="56">
        <f>Marcadores!O16</f>
        <v>1</v>
      </c>
      <c r="AS16" s="56"/>
      <c r="AT16" s="56">
        <f>Marcadores!P16</f>
        <v>2</v>
      </c>
      <c r="AU16" s="56"/>
      <c r="AV16" s="56" t="str">
        <f t="shared" si="11"/>
        <v>España</v>
      </c>
      <c r="AW16" s="56">
        <f t="shared" si="12"/>
        <v>0</v>
      </c>
      <c r="AX16" s="56"/>
      <c r="AY16" s="56">
        <f>Marcadores!Q16</f>
        <v>0</v>
      </c>
      <c r="AZ16" s="56"/>
      <c r="BA16" s="56">
        <f>Marcadores!R16</f>
        <v>1</v>
      </c>
      <c r="BB16" s="56"/>
      <c r="BC16" s="56" t="str">
        <f t="shared" si="13"/>
        <v>Suiza</v>
      </c>
      <c r="BD16" s="56">
        <f t="shared" si="14"/>
        <v>0</v>
      </c>
    </row>
    <row r="17" spans="1:56" ht="15.75" x14ac:dyDescent="0.25">
      <c r="A17" s="162" t="str">
        <f>Participantes!B14</f>
        <v>Jose Caballero 3 Betito</v>
      </c>
      <c r="B17" s="171" t="str">
        <f>Marcadores!C17</f>
        <v>3</v>
      </c>
      <c r="C17" s="171"/>
      <c r="D17" s="171" t="str">
        <f>Marcadores!D17</f>
        <v>1</v>
      </c>
      <c r="E17" s="171"/>
      <c r="F17" s="171" t="str">
        <f t="shared" si="1"/>
        <v>Países Bajos</v>
      </c>
      <c r="G17" s="171">
        <f t="shared" si="15"/>
        <v>5</v>
      </c>
      <c r="H17" s="53"/>
      <c r="I17" s="53" t="str">
        <f>Marcadores!E17</f>
        <v>2</v>
      </c>
      <c r="J17" s="53"/>
      <c r="K17" s="53" t="str">
        <f>Marcadores!F17</f>
        <v>1</v>
      </c>
      <c r="L17" s="53"/>
      <c r="M17" s="53" t="str">
        <f t="shared" si="2"/>
        <v>Argentina</v>
      </c>
      <c r="N17" s="53">
        <f t="shared" si="3"/>
        <v>0</v>
      </c>
      <c r="O17" s="53"/>
      <c r="P17" s="53">
        <f>Marcadores!K17</f>
        <v>4</v>
      </c>
      <c r="Q17" s="53"/>
      <c r="R17" s="53">
        <f>Marcadores!L17</f>
        <v>1</v>
      </c>
      <c r="S17" s="53"/>
      <c r="T17" s="53" t="str">
        <f t="shared" si="4"/>
        <v>Francia</v>
      </c>
      <c r="U17" s="53">
        <f t="shared" si="5"/>
        <v>0</v>
      </c>
      <c r="V17" s="54"/>
      <c r="W17" s="53">
        <f>Marcadores!M17</f>
        <v>2</v>
      </c>
      <c r="X17" s="53"/>
      <c r="Y17" s="53">
        <f>Marcadores!N17</f>
        <v>1</v>
      </c>
      <c r="Z17" s="53"/>
      <c r="AA17" s="53" t="str">
        <f t="shared" si="6"/>
        <v>Inglaterra</v>
      </c>
      <c r="AB17" s="53">
        <f t="shared" si="7"/>
        <v>0</v>
      </c>
      <c r="AC17" s="53"/>
      <c r="AD17" s="53" t="str">
        <f>Marcadores!G17</f>
        <v>1</v>
      </c>
      <c r="AE17" s="53"/>
      <c r="AF17" s="53" t="str">
        <f>Marcadores!H17</f>
        <v>3</v>
      </c>
      <c r="AG17" s="53"/>
      <c r="AH17" s="53" t="str">
        <f t="shared" si="8"/>
        <v>Croacia</v>
      </c>
      <c r="AI17" s="53">
        <f t="shared" si="9"/>
        <v>0</v>
      </c>
      <c r="AJ17" s="53"/>
      <c r="AK17" s="53" t="str">
        <f>Marcadores!I17</f>
        <v>2</v>
      </c>
      <c r="AL17" s="53"/>
      <c r="AM17" s="53" t="str">
        <f>Marcadores!J17</f>
        <v>0</v>
      </c>
      <c r="AN17" s="53"/>
      <c r="AO17" s="53" t="str">
        <f t="shared" si="0"/>
        <v>Brasil</v>
      </c>
      <c r="AP17" s="53">
        <f t="shared" si="10"/>
        <v>0</v>
      </c>
      <c r="AQ17" s="53"/>
      <c r="AR17" s="53">
        <f>Marcadores!O17</f>
        <v>3</v>
      </c>
      <c r="AS17" s="53"/>
      <c r="AT17" s="53">
        <f>Marcadores!P17</f>
        <v>1</v>
      </c>
      <c r="AU17" s="53"/>
      <c r="AV17" s="53" t="str">
        <f t="shared" si="11"/>
        <v>Marruecos</v>
      </c>
      <c r="AW17" s="53">
        <f t="shared" si="12"/>
        <v>0</v>
      </c>
      <c r="AX17" s="53"/>
      <c r="AY17" s="53">
        <f>Marcadores!Q17</f>
        <v>2</v>
      </c>
      <c r="AZ17" s="53"/>
      <c r="BA17" s="53">
        <f>Marcadores!R17</f>
        <v>3</v>
      </c>
      <c r="BB17" s="53"/>
      <c r="BC17" s="53" t="str">
        <f t="shared" si="13"/>
        <v>Suiza</v>
      </c>
      <c r="BD17" s="53">
        <f t="shared" si="14"/>
        <v>0</v>
      </c>
    </row>
    <row r="18" spans="1:56" s="4" customFormat="1" ht="15.75" x14ac:dyDescent="0.25">
      <c r="A18" s="163" t="str">
        <f>Participantes!B15</f>
        <v>Joseph</v>
      </c>
      <c r="B18" s="172" t="str">
        <f>Marcadores!C18</f>
        <v>1</v>
      </c>
      <c r="C18" s="172"/>
      <c r="D18" s="172" t="str">
        <f>Marcadores!D18</f>
        <v>2</v>
      </c>
      <c r="E18" s="172"/>
      <c r="F18" s="172" t="str">
        <f t="shared" si="1"/>
        <v>Estados Unidos</v>
      </c>
      <c r="G18" s="172">
        <f t="shared" si="15"/>
        <v>0</v>
      </c>
      <c r="H18" s="56"/>
      <c r="I18" s="56" t="str">
        <f>Marcadores!E18</f>
        <v>2</v>
      </c>
      <c r="J18" s="56"/>
      <c r="K18" s="56" t="str">
        <f>Marcadores!F18</f>
        <v>1</v>
      </c>
      <c r="L18" s="56"/>
      <c r="M18" s="56" t="str">
        <f t="shared" si="2"/>
        <v>Argentina</v>
      </c>
      <c r="N18" s="56">
        <f t="shared" si="3"/>
        <v>0</v>
      </c>
      <c r="O18" s="56"/>
      <c r="P18" s="56">
        <f>Marcadores!K18</f>
        <v>2</v>
      </c>
      <c r="Q18" s="56"/>
      <c r="R18" s="56">
        <f>Marcadores!L18</f>
        <v>0</v>
      </c>
      <c r="S18" s="56"/>
      <c r="T18" s="56" t="str">
        <f t="shared" si="4"/>
        <v>Francia</v>
      </c>
      <c r="U18" s="56">
        <f t="shared" si="5"/>
        <v>0</v>
      </c>
      <c r="V18" s="54"/>
      <c r="W18" s="56">
        <f>Marcadores!M18</f>
        <v>3</v>
      </c>
      <c r="X18" s="56"/>
      <c r="Y18" s="56">
        <f>Marcadores!N18</f>
        <v>1</v>
      </c>
      <c r="Z18" s="56"/>
      <c r="AA18" s="56" t="str">
        <f t="shared" si="6"/>
        <v>Inglaterra</v>
      </c>
      <c r="AB18" s="56">
        <f t="shared" si="7"/>
        <v>0</v>
      </c>
      <c r="AC18" s="56"/>
      <c r="AD18" s="56" t="str">
        <f>Marcadores!G18</f>
        <v>2</v>
      </c>
      <c r="AE18" s="56"/>
      <c r="AF18" s="56" t="str">
        <f>Marcadores!H18</f>
        <v>1</v>
      </c>
      <c r="AG18" s="56"/>
      <c r="AH18" s="56" t="str">
        <f t="shared" si="8"/>
        <v>Japón</v>
      </c>
      <c r="AI18" s="56">
        <f t="shared" si="9"/>
        <v>0</v>
      </c>
      <c r="AJ18" s="56"/>
      <c r="AK18" s="56" t="str">
        <f>Marcadores!I18</f>
        <v>3</v>
      </c>
      <c r="AL18" s="56"/>
      <c r="AM18" s="56" t="str">
        <f>Marcadores!J18</f>
        <v>2</v>
      </c>
      <c r="AN18" s="56"/>
      <c r="AO18" s="56" t="str">
        <f t="shared" si="0"/>
        <v>Brasil</v>
      </c>
      <c r="AP18" s="56">
        <f t="shared" si="10"/>
        <v>0</v>
      </c>
      <c r="AQ18" s="56"/>
      <c r="AR18" s="56">
        <f>Marcadores!O18</f>
        <v>3</v>
      </c>
      <c r="AS18" s="56"/>
      <c r="AT18" s="56">
        <f>Marcadores!P18</f>
        <v>2</v>
      </c>
      <c r="AU18" s="56"/>
      <c r="AV18" s="56" t="str">
        <f t="shared" si="11"/>
        <v>Marruecos</v>
      </c>
      <c r="AW18" s="56">
        <f t="shared" si="12"/>
        <v>0</v>
      </c>
      <c r="AX18" s="56"/>
      <c r="AY18" s="56">
        <f>Marcadores!Q18</f>
        <v>2</v>
      </c>
      <c r="AZ18" s="56"/>
      <c r="BA18" s="56">
        <f>Marcadores!R18</f>
        <v>3</v>
      </c>
      <c r="BB18" s="56"/>
      <c r="BC18" s="56" t="str">
        <f t="shared" si="13"/>
        <v>Suiza</v>
      </c>
      <c r="BD18" s="56">
        <f t="shared" si="14"/>
        <v>0</v>
      </c>
    </row>
    <row r="19" spans="1:56" ht="15.75" x14ac:dyDescent="0.25">
      <c r="A19" s="162" t="str">
        <f>Participantes!B16</f>
        <v>Jovanna Santiago</v>
      </c>
      <c r="B19" s="171" t="str">
        <f>Marcadores!C19</f>
        <v>2</v>
      </c>
      <c r="C19" s="171"/>
      <c r="D19" s="171" t="str">
        <f>Marcadores!D19</f>
        <v>1</v>
      </c>
      <c r="E19" s="171"/>
      <c r="F19" s="171" t="str">
        <f t="shared" si="1"/>
        <v>Países Bajos</v>
      </c>
      <c r="G19" s="171">
        <f t="shared" si="15"/>
        <v>5</v>
      </c>
      <c r="H19" s="53"/>
      <c r="I19" s="53" t="str">
        <f>Marcadores!E19</f>
        <v>3</v>
      </c>
      <c r="J19" s="53"/>
      <c r="K19" s="53" t="str">
        <f>Marcadores!F19</f>
        <v>1</v>
      </c>
      <c r="L19" s="53"/>
      <c r="M19" s="53" t="str">
        <f t="shared" si="2"/>
        <v>Argentina</v>
      </c>
      <c r="N19" s="53">
        <f t="shared" si="3"/>
        <v>0</v>
      </c>
      <c r="O19" s="53"/>
      <c r="P19" s="53">
        <f>Marcadores!K19</f>
        <v>2</v>
      </c>
      <c r="Q19" s="53"/>
      <c r="R19" s="53">
        <f>Marcadores!L19</f>
        <v>2</v>
      </c>
      <c r="S19" s="53"/>
      <c r="T19" s="53" t="str">
        <f t="shared" si="4"/>
        <v>Polonia</v>
      </c>
      <c r="U19" s="53">
        <f t="shared" si="5"/>
        <v>0</v>
      </c>
      <c r="V19" s="54"/>
      <c r="W19" s="53">
        <f>Marcadores!M19</f>
        <v>2</v>
      </c>
      <c r="X19" s="53"/>
      <c r="Y19" s="53">
        <f>Marcadores!N19</f>
        <v>1</v>
      </c>
      <c r="Z19" s="53"/>
      <c r="AA19" s="53" t="str">
        <f t="shared" si="6"/>
        <v>Inglaterra</v>
      </c>
      <c r="AB19" s="53">
        <f t="shared" si="7"/>
        <v>0</v>
      </c>
      <c r="AC19" s="53"/>
      <c r="AD19" s="53" t="str">
        <f>Marcadores!G19</f>
        <v>2</v>
      </c>
      <c r="AE19" s="53"/>
      <c r="AF19" s="53" t="str">
        <f>Marcadores!H19</f>
        <v>1</v>
      </c>
      <c r="AG19" s="53"/>
      <c r="AH19" s="53" t="str">
        <f t="shared" si="8"/>
        <v>Japón</v>
      </c>
      <c r="AI19" s="53">
        <f t="shared" si="9"/>
        <v>0</v>
      </c>
      <c r="AJ19" s="53"/>
      <c r="AK19" s="53" t="str">
        <f>Marcadores!I19</f>
        <v>3</v>
      </c>
      <c r="AL19" s="53"/>
      <c r="AM19" s="53" t="str">
        <f>Marcadores!J19</f>
        <v>0</v>
      </c>
      <c r="AN19" s="53"/>
      <c r="AO19" s="53" t="str">
        <f t="shared" si="0"/>
        <v>Brasil</v>
      </c>
      <c r="AP19" s="53">
        <f t="shared" si="10"/>
        <v>0</v>
      </c>
      <c r="AQ19" s="53"/>
      <c r="AR19" s="53">
        <f>Marcadores!O19</f>
        <v>1</v>
      </c>
      <c r="AS19" s="53"/>
      <c r="AT19" s="53">
        <f>Marcadores!P19</f>
        <v>2</v>
      </c>
      <c r="AU19" s="53"/>
      <c r="AV19" s="53" t="str">
        <f t="shared" si="11"/>
        <v>España</v>
      </c>
      <c r="AW19" s="53">
        <f t="shared" si="12"/>
        <v>0</v>
      </c>
      <c r="AX19" s="53"/>
      <c r="AY19" s="53">
        <f>Marcadores!Q19</f>
        <v>3</v>
      </c>
      <c r="AZ19" s="53"/>
      <c r="BA19" s="53">
        <f>Marcadores!R19</f>
        <v>1</v>
      </c>
      <c r="BB19" s="53"/>
      <c r="BC19" s="53" t="str">
        <f t="shared" si="13"/>
        <v>Portugal</v>
      </c>
      <c r="BD19" s="53">
        <f t="shared" si="14"/>
        <v>0</v>
      </c>
    </row>
    <row r="20" spans="1:56" ht="15.75" x14ac:dyDescent="0.25">
      <c r="A20" s="163" t="str">
        <f>Participantes!B17</f>
        <v>Juan Rojas</v>
      </c>
      <c r="B20" s="172" t="str">
        <f>Marcadores!C20</f>
        <v>1</v>
      </c>
      <c r="C20" s="172"/>
      <c r="D20" s="172" t="str">
        <f>Marcadores!D20</f>
        <v>2</v>
      </c>
      <c r="E20" s="172"/>
      <c r="F20" s="172" t="str">
        <f t="shared" si="1"/>
        <v>Estados Unidos</v>
      </c>
      <c r="G20" s="172">
        <f t="shared" si="15"/>
        <v>0</v>
      </c>
      <c r="H20" s="56"/>
      <c r="I20" s="56" t="str">
        <f>Marcadores!E20</f>
        <v>3</v>
      </c>
      <c r="J20" s="56"/>
      <c r="K20" s="56" t="str">
        <f>Marcadores!F20</f>
        <v>1</v>
      </c>
      <c r="L20" s="56"/>
      <c r="M20" s="56" t="str">
        <f t="shared" si="2"/>
        <v>Argentina</v>
      </c>
      <c r="N20" s="56">
        <f t="shared" si="3"/>
        <v>0</v>
      </c>
      <c r="O20" s="56"/>
      <c r="P20" s="56">
        <f>Marcadores!K20</f>
        <v>2</v>
      </c>
      <c r="Q20" s="56"/>
      <c r="R20" s="56">
        <f>Marcadores!L20</f>
        <v>1</v>
      </c>
      <c r="S20" s="56"/>
      <c r="T20" s="56" t="str">
        <f t="shared" si="4"/>
        <v>Francia</v>
      </c>
      <c r="U20" s="56">
        <f t="shared" si="5"/>
        <v>0</v>
      </c>
      <c r="V20" s="54"/>
      <c r="W20" s="56">
        <f>Marcadores!M20</f>
        <v>3</v>
      </c>
      <c r="X20" s="56"/>
      <c r="Y20" s="56">
        <f>Marcadores!N20</f>
        <v>1</v>
      </c>
      <c r="Z20" s="56"/>
      <c r="AA20" s="56" t="str">
        <f t="shared" si="6"/>
        <v>Inglaterra</v>
      </c>
      <c r="AB20" s="56">
        <f t="shared" si="7"/>
        <v>0</v>
      </c>
      <c r="AC20" s="56"/>
      <c r="AD20" s="56" t="str">
        <f>Marcadores!G20</f>
        <v>2</v>
      </c>
      <c r="AE20" s="56"/>
      <c r="AF20" s="56" t="str">
        <f>Marcadores!H20</f>
        <v>1</v>
      </c>
      <c r="AG20" s="56"/>
      <c r="AH20" s="56" t="str">
        <f t="shared" si="8"/>
        <v>Japón</v>
      </c>
      <c r="AI20" s="56">
        <f t="shared" si="9"/>
        <v>0</v>
      </c>
      <c r="AJ20" s="56"/>
      <c r="AK20" s="56" t="str">
        <f>Marcadores!I20</f>
        <v>3</v>
      </c>
      <c r="AL20" s="56"/>
      <c r="AM20" s="56" t="str">
        <f>Marcadores!J20</f>
        <v>1</v>
      </c>
      <c r="AN20" s="56"/>
      <c r="AO20" s="56" t="str">
        <f t="shared" si="0"/>
        <v>Brasil</v>
      </c>
      <c r="AP20" s="56">
        <f t="shared" si="10"/>
        <v>0</v>
      </c>
      <c r="AQ20" s="56"/>
      <c r="AR20" s="56">
        <f>Marcadores!O20</f>
        <v>1</v>
      </c>
      <c r="AS20" s="56"/>
      <c r="AT20" s="56">
        <f>Marcadores!P20</f>
        <v>3</v>
      </c>
      <c r="AU20" s="56"/>
      <c r="AV20" s="56" t="str">
        <f t="shared" si="11"/>
        <v>España</v>
      </c>
      <c r="AW20" s="56">
        <f t="shared" si="12"/>
        <v>0</v>
      </c>
      <c r="AX20" s="56"/>
      <c r="AY20" s="56">
        <f>Marcadores!Q20</f>
        <v>1</v>
      </c>
      <c r="AZ20" s="56"/>
      <c r="BA20" s="56">
        <f>Marcadores!R20</f>
        <v>2</v>
      </c>
      <c r="BB20" s="56"/>
      <c r="BC20" s="56" t="str">
        <f t="shared" si="13"/>
        <v>Suiza</v>
      </c>
      <c r="BD20" s="56">
        <f t="shared" si="14"/>
        <v>0</v>
      </c>
    </row>
    <row r="21" spans="1:56" ht="15.75" x14ac:dyDescent="0.25">
      <c r="A21" s="162" t="str">
        <f>Participantes!B18</f>
        <v>July Batista</v>
      </c>
      <c r="B21" s="171" t="str">
        <f>Marcadores!C21</f>
        <v>1</v>
      </c>
      <c r="C21" s="171"/>
      <c r="D21" s="171" t="str">
        <f>Marcadores!D21</f>
        <v>2</v>
      </c>
      <c r="E21" s="171"/>
      <c r="F21" s="171" t="str">
        <f t="shared" si="1"/>
        <v>Estados Unidos</v>
      </c>
      <c r="G21" s="171">
        <f t="shared" si="15"/>
        <v>0</v>
      </c>
      <c r="H21" s="53"/>
      <c r="I21" s="53" t="str">
        <f>Marcadores!E21</f>
        <v>2</v>
      </c>
      <c r="J21" s="53"/>
      <c r="K21" s="53" t="str">
        <f>Marcadores!F21</f>
        <v>0</v>
      </c>
      <c r="L21" s="53"/>
      <c r="M21" s="53" t="str">
        <f t="shared" si="2"/>
        <v>Argentina</v>
      </c>
      <c r="N21" s="53">
        <f t="shared" si="3"/>
        <v>0</v>
      </c>
      <c r="O21" s="53"/>
      <c r="P21" s="53">
        <f>Marcadores!K21</f>
        <v>2</v>
      </c>
      <c r="Q21" s="53"/>
      <c r="R21" s="53">
        <f>Marcadores!L21</f>
        <v>0</v>
      </c>
      <c r="S21" s="53"/>
      <c r="T21" s="53" t="str">
        <f t="shared" si="4"/>
        <v>Francia</v>
      </c>
      <c r="U21" s="53">
        <f t="shared" si="5"/>
        <v>0</v>
      </c>
      <c r="V21" s="54"/>
      <c r="W21" s="53">
        <f>Marcadores!M21</f>
        <v>3</v>
      </c>
      <c r="X21" s="53"/>
      <c r="Y21" s="53">
        <f>Marcadores!N21</f>
        <v>1</v>
      </c>
      <c r="Z21" s="53"/>
      <c r="AA21" s="53" t="str">
        <f t="shared" si="6"/>
        <v>Inglaterra</v>
      </c>
      <c r="AB21" s="53">
        <f t="shared" si="7"/>
        <v>0</v>
      </c>
      <c r="AC21" s="53"/>
      <c r="AD21" s="53" t="str">
        <f>Marcadores!G21</f>
        <v>0</v>
      </c>
      <c r="AE21" s="53"/>
      <c r="AF21" s="53" t="str">
        <f>Marcadores!H21</f>
        <v>1</v>
      </c>
      <c r="AG21" s="53"/>
      <c r="AH21" s="53" t="str">
        <f t="shared" si="8"/>
        <v>Croacia</v>
      </c>
      <c r="AI21" s="53">
        <f t="shared" si="9"/>
        <v>0</v>
      </c>
      <c r="AJ21" s="53"/>
      <c r="AK21" s="53" t="str">
        <f>Marcadores!I21</f>
        <v>2</v>
      </c>
      <c r="AL21" s="53"/>
      <c r="AM21" s="53" t="str">
        <f>Marcadores!J21</f>
        <v>0</v>
      </c>
      <c r="AN21" s="53"/>
      <c r="AO21" s="53" t="str">
        <f t="shared" si="0"/>
        <v>Brasil</v>
      </c>
      <c r="AP21" s="53">
        <f t="shared" si="10"/>
        <v>0</v>
      </c>
      <c r="AQ21" s="53"/>
      <c r="AR21" s="53">
        <f>Marcadores!O21</f>
        <v>0</v>
      </c>
      <c r="AS21" s="53"/>
      <c r="AT21" s="53">
        <f>Marcadores!P21</f>
        <v>2</v>
      </c>
      <c r="AU21" s="53"/>
      <c r="AV21" s="53" t="str">
        <f t="shared" si="11"/>
        <v>España</v>
      </c>
      <c r="AW21" s="53">
        <f t="shared" si="12"/>
        <v>0</v>
      </c>
      <c r="AX21" s="53"/>
      <c r="AY21" s="53">
        <f>Marcadores!Q21</f>
        <v>2</v>
      </c>
      <c r="AZ21" s="53"/>
      <c r="BA21" s="53">
        <f>Marcadores!R21</f>
        <v>0</v>
      </c>
      <c r="BB21" s="53"/>
      <c r="BC21" s="53" t="str">
        <f t="shared" si="13"/>
        <v>Portugal</v>
      </c>
      <c r="BD21" s="53">
        <f t="shared" si="14"/>
        <v>0</v>
      </c>
    </row>
    <row r="22" spans="1:56" ht="15.75" x14ac:dyDescent="0.25">
      <c r="A22" s="163" t="str">
        <f>Participantes!B19</f>
        <v>Marilyn</v>
      </c>
      <c r="B22" s="172" t="str">
        <f>Marcadores!C22</f>
        <v>1</v>
      </c>
      <c r="C22" s="172"/>
      <c r="D22" s="172" t="str">
        <f>Marcadores!D22</f>
        <v>1</v>
      </c>
      <c r="E22" s="172"/>
      <c r="F22" s="172" t="s">
        <v>136</v>
      </c>
      <c r="G22" s="172">
        <f t="shared" si="15"/>
        <v>0</v>
      </c>
      <c r="H22" s="56"/>
      <c r="I22" s="56" t="str">
        <f>Marcadores!E22</f>
        <v>2</v>
      </c>
      <c r="J22" s="56"/>
      <c r="K22" s="56" t="str">
        <f>Marcadores!F22</f>
        <v>0</v>
      </c>
      <c r="L22" s="56"/>
      <c r="M22" s="56" t="str">
        <f t="shared" si="2"/>
        <v>Argentina</v>
      </c>
      <c r="N22" s="56">
        <f t="shared" si="3"/>
        <v>0</v>
      </c>
      <c r="O22" s="56"/>
      <c r="P22" s="56">
        <f>Marcadores!K22</f>
        <v>3</v>
      </c>
      <c r="Q22" s="56"/>
      <c r="R22" s="56">
        <f>Marcadores!L22</f>
        <v>0</v>
      </c>
      <c r="S22" s="56"/>
      <c r="T22" s="56" t="str">
        <f t="shared" si="4"/>
        <v>Francia</v>
      </c>
      <c r="U22" s="56">
        <f t="shared" si="5"/>
        <v>0</v>
      </c>
      <c r="V22" s="54"/>
      <c r="W22" s="56">
        <f>Marcadores!M22</f>
        <v>4</v>
      </c>
      <c r="X22" s="56"/>
      <c r="Y22" s="56">
        <f>Marcadores!N22</f>
        <v>1</v>
      </c>
      <c r="Z22" s="56"/>
      <c r="AA22" s="56" t="str">
        <f t="shared" si="6"/>
        <v>Inglaterra</v>
      </c>
      <c r="AB22" s="56">
        <f t="shared" si="7"/>
        <v>0</v>
      </c>
      <c r="AC22" s="56"/>
      <c r="AD22" s="56" t="str">
        <f>Marcadores!G22</f>
        <v>2</v>
      </c>
      <c r="AE22" s="56"/>
      <c r="AF22" s="56" t="str">
        <f>Marcadores!H22</f>
        <v>1</v>
      </c>
      <c r="AG22" s="56"/>
      <c r="AH22" s="56" t="str">
        <f t="shared" si="8"/>
        <v>Japón</v>
      </c>
      <c r="AI22" s="56">
        <f t="shared" si="9"/>
        <v>0</v>
      </c>
      <c r="AJ22" s="56"/>
      <c r="AK22" s="56" t="str">
        <f>Marcadores!I22</f>
        <v>2</v>
      </c>
      <c r="AL22" s="56"/>
      <c r="AM22" s="56" t="str">
        <f>Marcadores!J22</f>
        <v>0</v>
      </c>
      <c r="AN22" s="56"/>
      <c r="AO22" s="56" t="str">
        <f t="shared" si="0"/>
        <v>Brasil</v>
      </c>
      <c r="AP22" s="56">
        <f t="shared" si="10"/>
        <v>0</v>
      </c>
      <c r="AQ22" s="56"/>
      <c r="AR22" s="56">
        <f>Marcadores!O22</f>
        <v>2</v>
      </c>
      <c r="AS22" s="56"/>
      <c r="AT22" s="56">
        <f>Marcadores!P22</f>
        <v>2</v>
      </c>
      <c r="AU22" s="56"/>
      <c r="AV22" s="56" t="s">
        <v>139</v>
      </c>
      <c r="AW22" s="56">
        <f t="shared" si="12"/>
        <v>0</v>
      </c>
      <c r="AX22" s="56"/>
      <c r="AY22" s="56">
        <f>Marcadores!Q22</f>
        <v>1</v>
      </c>
      <c r="AZ22" s="56"/>
      <c r="BA22" s="56">
        <f>Marcadores!R22</f>
        <v>1</v>
      </c>
      <c r="BB22" s="56"/>
      <c r="BC22" s="56" t="s">
        <v>4</v>
      </c>
      <c r="BD22" s="56">
        <f t="shared" si="14"/>
        <v>0</v>
      </c>
    </row>
    <row r="23" spans="1:56" ht="15.75" x14ac:dyDescent="0.25">
      <c r="A23" s="162" t="str">
        <f>Participantes!B20</f>
        <v>Mileny 1</v>
      </c>
      <c r="B23" s="171" t="str">
        <f>Marcadores!C23</f>
        <v>2</v>
      </c>
      <c r="C23" s="171"/>
      <c r="D23" s="171" t="str">
        <f>Marcadores!D23</f>
        <v>1</v>
      </c>
      <c r="E23" s="171"/>
      <c r="F23" s="171" t="str">
        <f t="shared" ref="F23:F29" si="16">IF(B23&gt;D23,$B$2,IF(D23&gt;B23,$D$2,IF(C23&gt;E23,B$1,D$1)))</f>
        <v>Países Bajos</v>
      </c>
      <c r="G23" s="171">
        <f t="shared" si="15"/>
        <v>5</v>
      </c>
      <c r="H23" s="53"/>
      <c r="I23" s="53" t="str">
        <f>Marcadores!E23</f>
        <v>2</v>
      </c>
      <c r="J23" s="53"/>
      <c r="K23" s="53" t="str">
        <f>Marcadores!F23</f>
        <v>1</v>
      </c>
      <c r="L23" s="53"/>
      <c r="M23" s="53" t="str">
        <f t="shared" si="2"/>
        <v>Argentina</v>
      </c>
      <c r="N23" s="53">
        <f t="shared" si="3"/>
        <v>0</v>
      </c>
      <c r="O23" s="53"/>
      <c r="P23" s="53">
        <f>Marcadores!K23</f>
        <v>2</v>
      </c>
      <c r="Q23" s="53"/>
      <c r="R23" s="53">
        <f>Marcadores!L23</f>
        <v>1</v>
      </c>
      <c r="S23" s="53"/>
      <c r="T23" s="53" t="str">
        <f t="shared" si="4"/>
        <v>Francia</v>
      </c>
      <c r="U23" s="53">
        <f t="shared" si="5"/>
        <v>0</v>
      </c>
      <c r="V23" s="54"/>
      <c r="W23" s="53">
        <f>Marcadores!M23</f>
        <v>1</v>
      </c>
      <c r="X23" s="53"/>
      <c r="Y23" s="53">
        <f>Marcadores!N23</f>
        <v>0</v>
      </c>
      <c r="Z23" s="53"/>
      <c r="AA23" s="53" t="str">
        <f t="shared" si="6"/>
        <v>Inglaterra</v>
      </c>
      <c r="AB23" s="53">
        <f t="shared" si="7"/>
        <v>0</v>
      </c>
      <c r="AC23" s="53"/>
      <c r="AD23" s="53" t="str">
        <f>Marcadores!G23</f>
        <v>1</v>
      </c>
      <c r="AE23" s="53"/>
      <c r="AF23" s="53" t="str">
        <f>Marcadores!H23</f>
        <v>0</v>
      </c>
      <c r="AG23" s="53"/>
      <c r="AH23" s="53" t="str">
        <f t="shared" si="8"/>
        <v>Japón</v>
      </c>
      <c r="AI23" s="53">
        <f t="shared" si="9"/>
        <v>0</v>
      </c>
      <c r="AJ23" s="53"/>
      <c r="AK23" s="53" t="str">
        <f>Marcadores!I23</f>
        <v>2</v>
      </c>
      <c r="AL23" s="53"/>
      <c r="AM23" s="53" t="str">
        <f>Marcadores!J23</f>
        <v>0</v>
      </c>
      <c r="AN23" s="53"/>
      <c r="AO23" s="53" t="str">
        <f t="shared" si="0"/>
        <v>Brasil</v>
      </c>
      <c r="AP23" s="53">
        <f t="shared" si="10"/>
        <v>0</v>
      </c>
      <c r="AQ23" s="53"/>
      <c r="AR23" s="53">
        <f>Marcadores!O23</f>
        <v>0</v>
      </c>
      <c r="AS23" s="53"/>
      <c r="AT23" s="53">
        <f>Marcadores!P23</f>
        <v>2</v>
      </c>
      <c r="AU23" s="53"/>
      <c r="AV23" s="53" t="str">
        <f t="shared" si="11"/>
        <v>España</v>
      </c>
      <c r="AW23" s="53">
        <f t="shared" si="12"/>
        <v>0</v>
      </c>
      <c r="AX23" s="53"/>
      <c r="AY23" s="53">
        <f>Marcadores!Q23</f>
        <v>1</v>
      </c>
      <c r="AZ23" s="53"/>
      <c r="BA23" s="53">
        <f>Marcadores!R23</f>
        <v>0</v>
      </c>
      <c r="BB23" s="53"/>
      <c r="BC23" s="53" t="str">
        <f t="shared" si="13"/>
        <v>Portugal</v>
      </c>
      <c r="BD23" s="53">
        <f t="shared" si="14"/>
        <v>0</v>
      </c>
    </row>
    <row r="24" spans="1:56" ht="15.75" x14ac:dyDescent="0.25">
      <c r="A24" s="163" t="str">
        <f>Participantes!B21</f>
        <v>Mileny 2 Edwin Acosta</v>
      </c>
      <c r="B24" s="172" t="str">
        <f>Marcadores!C24</f>
        <v>2</v>
      </c>
      <c r="C24" s="172"/>
      <c r="D24" s="172" t="str">
        <f>Marcadores!D24</f>
        <v>1</v>
      </c>
      <c r="E24" s="172"/>
      <c r="F24" s="172" t="str">
        <f t="shared" si="16"/>
        <v>Países Bajos</v>
      </c>
      <c r="G24" s="172">
        <f t="shared" si="15"/>
        <v>5</v>
      </c>
      <c r="H24" s="56"/>
      <c r="I24" s="56" t="str">
        <f>Marcadores!E24</f>
        <v>2</v>
      </c>
      <c r="J24" s="56"/>
      <c r="K24" s="56" t="str">
        <f>Marcadores!F24</f>
        <v>0</v>
      </c>
      <c r="L24" s="56"/>
      <c r="M24" s="56" t="str">
        <f t="shared" si="2"/>
        <v>Argentina</v>
      </c>
      <c r="N24" s="56">
        <f t="shared" si="3"/>
        <v>0</v>
      </c>
      <c r="O24" s="56"/>
      <c r="P24" s="56">
        <f>Marcadores!K24</f>
        <v>3</v>
      </c>
      <c r="Q24" s="56"/>
      <c r="R24" s="56">
        <f>Marcadores!L24</f>
        <v>2</v>
      </c>
      <c r="S24" s="56"/>
      <c r="T24" s="56" t="str">
        <f t="shared" si="4"/>
        <v>Francia</v>
      </c>
      <c r="U24" s="56">
        <f t="shared" si="5"/>
        <v>0</v>
      </c>
      <c r="V24" s="54"/>
      <c r="W24" s="56">
        <f>Marcadores!M24</f>
        <v>4</v>
      </c>
      <c r="X24" s="56"/>
      <c r="Y24" s="56">
        <f>Marcadores!N24</f>
        <v>3</v>
      </c>
      <c r="Z24" s="56"/>
      <c r="AA24" s="56" t="str">
        <f t="shared" si="6"/>
        <v>Inglaterra</v>
      </c>
      <c r="AB24" s="56">
        <f t="shared" si="7"/>
        <v>0</v>
      </c>
      <c r="AC24" s="56"/>
      <c r="AD24" s="56" t="str">
        <f>Marcadores!G24</f>
        <v>2</v>
      </c>
      <c r="AE24" s="56"/>
      <c r="AF24" s="56" t="str">
        <f>Marcadores!H24</f>
        <v>3</v>
      </c>
      <c r="AG24" s="56"/>
      <c r="AH24" s="56" t="str">
        <f t="shared" si="8"/>
        <v>Croacia</v>
      </c>
      <c r="AI24" s="56">
        <f t="shared" si="9"/>
        <v>0</v>
      </c>
      <c r="AJ24" s="56"/>
      <c r="AK24" s="56" t="str">
        <f>Marcadores!I24</f>
        <v>4</v>
      </c>
      <c r="AL24" s="56"/>
      <c r="AM24" s="56" t="str">
        <f>Marcadores!J24</f>
        <v>1</v>
      </c>
      <c r="AN24" s="56"/>
      <c r="AO24" s="56" t="str">
        <f t="shared" si="0"/>
        <v>Brasil</v>
      </c>
      <c r="AP24" s="56">
        <f t="shared" si="10"/>
        <v>0</v>
      </c>
      <c r="AQ24" s="56"/>
      <c r="AR24" s="56">
        <f>Marcadores!O24</f>
        <v>2</v>
      </c>
      <c r="AS24" s="56"/>
      <c r="AT24" s="56">
        <f>Marcadores!P24</f>
        <v>4</v>
      </c>
      <c r="AU24" s="56"/>
      <c r="AV24" s="56" t="str">
        <f t="shared" si="11"/>
        <v>España</v>
      </c>
      <c r="AW24" s="56">
        <f t="shared" si="12"/>
        <v>0</v>
      </c>
      <c r="AX24" s="56"/>
      <c r="AY24" s="56">
        <f>Marcadores!Q24</f>
        <v>3</v>
      </c>
      <c r="AZ24" s="56"/>
      <c r="BA24" s="56">
        <f>Marcadores!R24</f>
        <v>1</v>
      </c>
      <c r="BB24" s="56"/>
      <c r="BC24" s="56" t="str">
        <f t="shared" si="13"/>
        <v>Portugal</v>
      </c>
      <c r="BD24" s="56">
        <f t="shared" si="14"/>
        <v>0</v>
      </c>
    </row>
    <row r="25" spans="1:56" ht="15.75" x14ac:dyDescent="0.25">
      <c r="A25" s="162" t="str">
        <f>Participantes!B22</f>
        <v>Mileny 3 Ema Salcedo</v>
      </c>
      <c r="B25" s="171" t="str">
        <f>Marcadores!C25</f>
        <v>1</v>
      </c>
      <c r="C25" s="171"/>
      <c r="D25" s="171" t="str">
        <f>Marcadores!D25</f>
        <v>2</v>
      </c>
      <c r="E25" s="171"/>
      <c r="F25" s="171" t="str">
        <f t="shared" si="16"/>
        <v>Estados Unidos</v>
      </c>
      <c r="G25" s="171">
        <f t="shared" si="15"/>
        <v>0</v>
      </c>
      <c r="H25" s="53"/>
      <c r="I25" s="53" t="str">
        <f>Marcadores!E25</f>
        <v>3</v>
      </c>
      <c r="J25" s="53"/>
      <c r="K25" s="53" t="str">
        <f>Marcadores!F25</f>
        <v>1</v>
      </c>
      <c r="L25" s="53"/>
      <c r="M25" s="53" t="str">
        <f t="shared" si="2"/>
        <v>Argentina</v>
      </c>
      <c r="N25" s="53">
        <f t="shared" si="3"/>
        <v>0</v>
      </c>
      <c r="O25" s="53"/>
      <c r="P25" s="53">
        <f>Marcadores!K25</f>
        <v>3</v>
      </c>
      <c r="Q25" s="53"/>
      <c r="R25" s="53">
        <f>Marcadores!L25</f>
        <v>2</v>
      </c>
      <c r="S25" s="53"/>
      <c r="T25" s="53" t="str">
        <f t="shared" si="4"/>
        <v>Francia</v>
      </c>
      <c r="U25" s="53">
        <f t="shared" si="5"/>
        <v>0</v>
      </c>
      <c r="V25" s="54"/>
      <c r="W25" s="53">
        <f>Marcadores!M25</f>
        <v>2</v>
      </c>
      <c r="X25" s="53"/>
      <c r="Y25" s="53">
        <f>Marcadores!N25</f>
        <v>0</v>
      </c>
      <c r="Z25" s="53"/>
      <c r="AA25" s="53" t="str">
        <f t="shared" si="6"/>
        <v>Inglaterra</v>
      </c>
      <c r="AB25" s="53">
        <f t="shared" si="7"/>
        <v>0</v>
      </c>
      <c r="AC25" s="53"/>
      <c r="AD25" s="53" t="str">
        <f>Marcadores!G25</f>
        <v>2</v>
      </c>
      <c r="AE25" s="53"/>
      <c r="AF25" s="53" t="str">
        <f>Marcadores!H25</f>
        <v>2</v>
      </c>
      <c r="AG25" s="53"/>
      <c r="AH25" s="53" t="s">
        <v>6</v>
      </c>
      <c r="AI25" s="53">
        <f t="shared" si="9"/>
        <v>0</v>
      </c>
      <c r="AJ25" s="53"/>
      <c r="AK25" s="53" t="str">
        <f>Marcadores!I25</f>
        <v>4</v>
      </c>
      <c r="AL25" s="53"/>
      <c r="AM25" s="53" t="str">
        <f>Marcadores!J25</f>
        <v>0</v>
      </c>
      <c r="AN25" s="53"/>
      <c r="AO25" s="53" t="str">
        <f t="shared" si="0"/>
        <v>Brasil</v>
      </c>
      <c r="AP25" s="53">
        <f t="shared" si="10"/>
        <v>0</v>
      </c>
      <c r="AQ25" s="53"/>
      <c r="AR25" s="53">
        <f>Marcadores!O25</f>
        <v>2</v>
      </c>
      <c r="AS25" s="53"/>
      <c r="AT25" s="53">
        <f>Marcadores!P25</f>
        <v>2</v>
      </c>
      <c r="AU25" s="53"/>
      <c r="AV25" s="53" t="s">
        <v>5</v>
      </c>
      <c r="AW25" s="53">
        <f t="shared" si="12"/>
        <v>0</v>
      </c>
      <c r="AX25" s="53"/>
      <c r="AY25" s="53">
        <f>Marcadores!Q25</f>
        <v>2</v>
      </c>
      <c r="AZ25" s="53"/>
      <c r="BA25" s="53">
        <f>Marcadores!R25</f>
        <v>1</v>
      </c>
      <c r="BB25" s="53"/>
      <c r="BC25" s="53" t="str">
        <f t="shared" si="13"/>
        <v>Portugal</v>
      </c>
      <c r="BD25" s="53">
        <f t="shared" si="14"/>
        <v>0</v>
      </c>
    </row>
    <row r="26" spans="1:56" ht="15.75" x14ac:dyDescent="0.25">
      <c r="A26" s="163" t="str">
        <f>Participantes!B23</f>
        <v>Mileny 4 Alberto Obando</v>
      </c>
      <c r="B26" s="172" t="str">
        <f>Marcadores!C26</f>
        <v>2</v>
      </c>
      <c r="C26" s="172"/>
      <c r="D26" s="172" t="str">
        <f>Marcadores!D26</f>
        <v>1</v>
      </c>
      <c r="E26" s="172"/>
      <c r="F26" s="172" t="str">
        <f t="shared" si="16"/>
        <v>Países Bajos</v>
      </c>
      <c r="G26" s="172">
        <f t="shared" si="15"/>
        <v>5</v>
      </c>
      <c r="H26" s="56"/>
      <c r="I26" s="56" t="str">
        <f>Marcadores!E26</f>
        <v>3</v>
      </c>
      <c r="J26" s="56"/>
      <c r="K26" s="56" t="str">
        <f>Marcadores!F26</f>
        <v>1</v>
      </c>
      <c r="L26" s="56"/>
      <c r="M26" s="56" t="str">
        <f t="shared" si="2"/>
        <v>Argentina</v>
      </c>
      <c r="N26" s="56">
        <f t="shared" si="3"/>
        <v>0</v>
      </c>
      <c r="O26" s="56"/>
      <c r="P26" s="56">
        <f>Marcadores!K26</f>
        <v>3</v>
      </c>
      <c r="Q26" s="56"/>
      <c r="R26" s="56">
        <f>Marcadores!L26</f>
        <v>0</v>
      </c>
      <c r="S26" s="56"/>
      <c r="T26" s="56" t="str">
        <f t="shared" si="4"/>
        <v>Francia</v>
      </c>
      <c r="U26" s="56">
        <f t="shared" si="5"/>
        <v>0</v>
      </c>
      <c r="V26" s="54"/>
      <c r="W26" s="56">
        <f>Marcadores!M26</f>
        <v>3</v>
      </c>
      <c r="X26" s="56"/>
      <c r="Y26" s="56">
        <f>Marcadores!N26</f>
        <v>1</v>
      </c>
      <c r="Z26" s="56"/>
      <c r="AA26" s="56" t="str">
        <f t="shared" si="6"/>
        <v>Inglaterra</v>
      </c>
      <c r="AB26" s="56">
        <f t="shared" si="7"/>
        <v>0</v>
      </c>
      <c r="AC26" s="56"/>
      <c r="AD26" s="56" t="str">
        <f>Marcadores!G26</f>
        <v>2</v>
      </c>
      <c r="AE26" s="56"/>
      <c r="AF26" s="56" t="str">
        <f>Marcadores!H26</f>
        <v>1</v>
      </c>
      <c r="AG26" s="56"/>
      <c r="AH26" s="56" t="str">
        <f t="shared" si="8"/>
        <v>Japón</v>
      </c>
      <c r="AI26" s="56">
        <f t="shared" si="9"/>
        <v>0</v>
      </c>
      <c r="AJ26" s="56"/>
      <c r="AK26" s="56" t="str">
        <f>Marcadores!I26</f>
        <v>3</v>
      </c>
      <c r="AL26" s="56"/>
      <c r="AM26" s="56" t="str">
        <f>Marcadores!J26</f>
        <v>1</v>
      </c>
      <c r="AN26" s="56"/>
      <c r="AO26" s="56" t="str">
        <f t="shared" si="0"/>
        <v>Brasil</v>
      </c>
      <c r="AP26" s="56">
        <f t="shared" si="10"/>
        <v>0</v>
      </c>
      <c r="AQ26" s="56"/>
      <c r="AR26" s="56">
        <f>Marcadores!O26</f>
        <v>2</v>
      </c>
      <c r="AS26" s="56"/>
      <c r="AT26" s="56">
        <f>Marcadores!P26</f>
        <v>3</v>
      </c>
      <c r="AU26" s="56"/>
      <c r="AV26" s="56" t="str">
        <f t="shared" si="11"/>
        <v>España</v>
      </c>
      <c r="AW26" s="56">
        <f t="shared" si="12"/>
        <v>0</v>
      </c>
      <c r="AX26" s="56"/>
      <c r="AY26" s="56">
        <f>Marcadores!Q26</f>
        <v>2</v>
      </c>
      <c r="AZ26" s="56"/>
      <c r="BA26" s="56">
        <f>Marcadores!R26</f>
        <v>1</v>
      </c>
      <c r="BB26" s="56"/>
      <c r="BC26" s="56" t="str">
        <f>IF(AY26&gt;BA26,AY$2,IF(BA26&gt;AY26,BA$2,IF(AZ26&gt;BB26,AY$1,BA$1)))</f>
        <v>Portugal</v>
      </c>
      <c r="BD26" s="56">
        <f t="shared" si="14"/>
        <v>0</v>
      </c>
    </row>
    <row r="27" spans="1:56" ht="15.75" x14ac:dyDescent="0.25">
      <c r="A27" s="162" t="str">
        <f>Participantes!B24</f>
        <v>Mileny 5 Bolivar Cajar</v>
      </c>
      <c r="B27" s="171" t="str">
        <f>Marcadores!C27</f>
        <v>2</v>
      </c>
      <c r="C27" s="171"/>
      <c r="D27" s="171" t="str">
        <f>Marcadores!D27</f>
        <v>0</v>
      </c>
      <c r="E27" s="171"/>
      <c r="F27" s="171" t="str">
        <f t="shared" si="16"/>
        <v>Países Bajos</v>
      </c>
      <c r="G27" s="171">
        <f t="shared" si="15"/>
        <v>5</v>
      </c>
      <c r="H27" s="53"/>
      <c r="I27" s="53" t="str">
        <f>Marcadores!E27</f>
        <v>3</v>
      </c>
      <c r="J27" s="53"/>
      <c r="K27" s="53" t="str">
        <f>Marcadores!F27</f>
        <v>0</v>
      </c>
      <c r="L27" s="53"/>
      <c r="M27" s="53" t="str">
        <f t="shared" si="2"/>
        <v>Argentina</v>
      </c>
      <c r="N27" s="53">
        <f t="shared" si="3"/>
        <v>0</v>
      </c>
      <c r="O27" s="53"/>
      <c r="P27" s="53">
        <f>Marcadores!K27</f>
        <v>4</v>
      </c>
      <c r="Q27" s="53"/>
      <c r="R27" s="53">
        <f>Marcadores!L27</f>
        <v>1</v>
      </c>
      <c r="S27" s="53"/>
      <c r="T27" s="53" t="str">
        <f t="shared" si="4"/>
        <v>Francia</v>
      </c>
      <c r="U27" s="53">
        <f t="shared" si="5"/>
        <v>0</v>
      </c>
      <c r="V27" s="54"/>
      <c r="W27" s="53">
        <f>Marcadores!M27</f>
        <v>4</v>
      </c>
      <c r="X27" s="53"/>
      <c r="Y27" s="53">
        <f>Marcadores!N27</f>
        <v>2</v>
      </c>
      <c r="Z27" s="53"/>
      <c r="AA27" s="53" t="str">
        <f t="shared" si="6"/>
        <v>Inglaterra</v>
      </c>
      <c r="AB27" s="53">
        <f t="shared" si="7"/>
        <v>0</v>
      </c>
      <c r="AC27" s="53"/>
      <c r="AD27" s="53" t="str">
        <f>Marcadores!G27</f>
        <v>0</v>
      </c>
      <c r="AE27" s="53"/>
      <c r="AF27" s="53" t="str">
        <f>Marcadores!H27</f>
        <v>2</v>
      </c>
      <c r="AG27" s="53"/>
      <c r="AH27" s="53" t="str">
        <f t="shared" si="8"/>
        <v>Croacia</v>
      </c>
      <c r="AI27" s="53">
        <f t="shared" si="9"/>
        <v>0</v>
      </c>
      <c r="AJ27" s="53"/>
      <c r="AK27" s="53" t="str">
        <f>Marcadores!I27</f>
        <v>3</v>
      </c>
      <c r="AL27" s="53"/>
      <c r="AM27" s="53" t="str">
        <f>Marcadores!J27</f>
        <v>0</v>
      </c>
      <c r="AN27" s="53"/>
      <c r="AO27" s="53" t="str">
        <f t="shared" si="0"/>
        <v>Brasil</v>
      </c>
      <c r="AP27" s="53">
        <f t="shared" si="10"/>
        <v>0</v>
      </c>
      <c r="AQ27" s="53"/>
      <c r="AR27" s="53">
        <f>Marcadores!O27</f>
        <v>1</v>
      </c>
      <c r="AS27" s="53"/>
      <c r="AT27" s="53">
        <f>Marcadores!P27</f>
        <v>2</v>
      </c>
      <c r="AU27" s="53"/>
      <c r="AV27" s="53" t="str">
        <f t="shared" si="11"/>
        <v>España</v>
      </c>
      <c r="AW27" s="53">
        <f t="shared" si="12"/>
        <v>0</v>
      </c>
      <c r="AX27" s="53"/>
      <c r="AY27" s="53">
        <f>Marcadores!Q27</f>
        <v>1</v>
      </c>
      <c r="AZ27" s="53"/>
      <c r="BA27" s="53">
        <f>Marcadores!R27</f>
        <v>0</v>
      </c>
      <c r="BB27" s="53"/>
      <c r="BC27" s="53" t="str">
        <f t="shared" si="13"/>
        <v>Portugal</v>
      </c>
      <c r="BD27" s="53">
        <f t="shared" si="14"/>
        <v>0</v>
      </c>
    </row>
    <row r="28" spans="1:56" ht="15.75" x14ac:dyDescent="0.25">
      <c r="A28" s="163" t="str">
        <f>Participantes!B25</f>
        <v>Mileny 6 Oliver Aguirre</v>
      </c>
      <c r="B28" s="172" t="str">
        <f>Marcadores!C28</f>
        <v>0</v>
      </c>
      <c r="C28" s="172"/>
      <c r="D28" s="172" t="str">
        <f>Marcadores!D28</f>
        <v>2</v>
      </c>
      <c r="E28" s="172"/>
      <c r="F28" s="172" t="str">
        <f t="shared" si="16"/>
        <v>Estados Unidos</v>
      </c>
      <c r="G28" s="172">
        <f t="shared" si="15"/>
        <v>0</v>
      </c>
      <c r="H28" s="56"/>
      <c r="I28" s="56" t="str">
        <f>Marcadores!E28</f>
        <v>3</v>
      </c>
      <c r="J28" s="56"/>
      <c r="K28" s="56" t="str">
        <f>Marcadores!F28</f>
        <v>1</v>
      </c>
      <c r="L28" s="56"/>
      <c r="M28" s="56" t="str">
        <f t="shared" si="2"/>
        <v>Argentina</v>
      </c>
      <c r="N28" s="56">
        <f t="shared" si="3"/>
        <v>0</v>
      </c>
      <c r="O28" s="56"/>
      <c r="P28" s="56">
        <f>Marcadores!K28</f>
        <v>3</v>
      </c>
      <c r="Q28" s="56"/>
      <c r="R28" s="56">
        <f>Marcadores!L28</f>
        <v>0</v>
      </c>
      <c r="S28" s="56"/>
      <c r="T28" s="56" t="str">
        <f t="shared" si="4"/>
        <v>Francia</v>
      </c>
      <c r="U28" s="56">
        <f t="shared" si="5"/>
        <v>0</v>
      </c>
      <c r="V28" s="54"/>
      <c r="W28" s="56">
        <f>Marcadores!M28</f>
        <v>3</v>
      </c>
      <c r="X28" s="56"/>
      <c r="Y28" s="56">
        <f>Marcadores!N28</f>
        <v>1</v>
      </c>
      <c r="Z28" s="56"/>
      <c r="AA28" s="56" t="str">
        <f t="shared" si="6"/>
        <v>Inglaterra</v>
      </c>
      <c r="AB28" s="56">
        <f t="shared" si="7"/>
        <v>0</v>
      </c>
      <c r="AC28" s="56"/>
      <c r="AD28" s="56" t="str">
        <f>Marcadores!G28</f>
        <v>0</v>
      </c>
      <c r="AE28" s="56"/>
      <c r="AF28" s="56" t="str">
        <f>Marcadores!H28</f>
        <v>2</v>
      </c>
      <c r="AG28" s="56"/>
      <c r="AH28" s="56" t="str">
        <f t="shared" si="8"/>
        <v>Croacia</v>
      </c>
      <c r="AI28" s="56">
        <f t="shared" si="9"/>
        <v>0</v>
      </c>
      <c r="AJ28" s="56"/>
      <c r="AK28" s="56" t="str">
        <f>Marcadores!I28</f>
        <v>2</v>
      </c>
      <c r="AL28" s="56"/>
      <c r="AM28" s="56" t="str">
        <f>Marcadores!J28</f>
        <v>1</v>
      </c>
      <c r="AN28" s="56"/>
      <c r="AO28" s="56" t="str">
        <f t="shared" si="0"/>
        <v>Brasil</v>
      </c>
      <c r="AP28" s="56">
        <f t="shared" si="10"/>
        <v>0</v>
      </c>
      <c r="AQ28" s="56"/>
      <c r="AR28" s="56">
        <f>Marcadores!O28</f>
        <v>2</v>
      </c>
      <c r="AS28" s="56"/>
      <c r="AT28" s="56">
        <f>Marcadores!P28</f>
        <v>3</v>
      </c>
      <c r="AU28" s="56"/>
      <c r="AV28" s="56" t="str">
        <f t="shared" si="11"/>
        <v>España</v>
      </c>
      <c r="AW28" s="56">
        <f t="shared" si="12"/>
        <v>0</v>
      </c>
      <c r="AX28" s="56"/>
      <c r="AY28" s="56">
        <f>Marcadores!Q28</f>
        <v>2</v>
      </c>
      <c r="AZ28" s="56"/>
      <c r="BA28" s="56">
        <f>Marcadores!R28</f>
        <v>0</v>
      </c>
      <c r="BB28" s="56"/>
      <c r="BC28" s="56" t="str">
        <f t="shared" si="13"/>
        <v>Portugal</v>
      </c>
      <c r="BD28" s="56">
        <f t="shared" si="14"/>
        <v>0</v>
      </c>
    </row>
    <row r="29" spans="1:56" s="9" customFormat="1" ht="15.75" x14ac:dyDescent="0.25">
      <c r="A29" s="162" t="str">
        <f>Participantes!B26</f>
        <v>Mileny 7 Melissa Acosta</v>
      </c>
      <c r="B29" s="171" t="str">
        <f>Marcadores!C29</f>
        <v>2</v>
      </c>
      <c r="C29" s="171"/>
      <c r="D29" s="171" t="str">
        <f>Marcadores!D29</f>
        <v>1</v>
      </c>
      <c r="E29" s="171"/>
      <c r="F29" s="171" t="str">
        <f t="shared" si="16"/>
        <v>Países Bajos</v>
      </c>
      <c r="G29" s="171">
        <f t="shared" si="15"/>
        <v>5</v>
      </c>
      <c r="H29" s="53"/>
      <c r="I29" s="53" t="str">
        <f>Marcadores!E29</f>
        <v>3</v>
      </c>
      <c r="J29" s="53"/>
      <c r="K29" s="53" t="str">
        <f>Marcadores!F29</f>
        <v>1</v>
      </c>
      <c r="L29" s="53"/>
      <c r="M29" s="53" t="str">
        <f t="shared" si="2"/>
        <v>Argentina</v>
      </c>
      <c r="N29" s="53">
        <f t="shared" si="3"/>
        <v>0</v>
      </c>
      <c r="O29" s="53"/>
      <c r="P29" s="53">
        <f>Marcadores!K29</f>
        <v>2</v>
      </c>
      <c r="Q29" s="53"/>
      <c r="R29" s="53">
        <f>Marcadores!L29</f>
        <v>1</v>
      </c>
      <c r="S29" s="53"/>
      <c r="T29" s="53" t="str">
        <f t="shared" si="4"/>
        <v>Francia</v>
      </c>
      <c r="U29" s="53">
        <f t="shared" si="5"/>
        <v>0</v>
      </c>
      <c r="V29" s="54"/>
      <c r="W29" s="53">
        <f>Marcadores!M29</f>
        <v>1</v>
      </c>
      <c r="X29" s="53"/>
      <c r="Y29" s="53">
        <f>Marcadores!N29</f>
        <v>2</v>
      </c>
      <c r="Z29" s="53"/>
      <c r="AA29" s="53" t="str">
        <f t="shared" si="6"/>
        <v>Senegal</v>
      </c>
      <c r="AB29" s="53">
        <f t="shared" si="7"/>
        <v>0</v>
      </c>
      <c r="AC29" s="53"/>
      <c r="AD29" s="53" t="str">
        <f>Marcadores!G29</f>
        <v>0</v>
      </c>
      <c r="AE29" s="53"/>
      <c r="AF29" s="53" t="str">
        <f>Marcadores!H29</f>
        <v>2</v>
      </c>
      <c r="AG29" s="53"/>
      <c r="AH29" s="53" t="str">
        <f t="shared" si="8"/>
        <v>Croacia</v>
      </c>
      <c r="AI29" s="53">
        <f t="shared" si="9"/>
        <v>0</v>
      </c>
      <c r="AJ29" s="53"/>
      <c r="AK29" s="53" t="str">
        <f>Marcadores!I29</f>
        <v>3</v>
      </c>
      <c r="AL29" s="53"/>
      <c r="AM29" s="53" t="str">
        <f>Marcadores!J29</f>
        <v>1</v>
      </c>
      <c r="AN29" s="53"/>
      <c r="AO29" s="53" t="str">
        <f t="shared" si="0"/>
        <v>Brasil</v>
      </c>
      <c r="AP29" s="53">
        <f t="shared" si="10"/>
        <v>0</v>
      </c>
      <c r="AQ29" s="53"/>
      <c r="AR29" s="53">
        <f>Marcadores!O29</f>
        <v>1</v>
      </c>
      <c r="AS29" s="53"/>
      <c r="AT29" s="53">
        <f>Marcadores!P29</f>
        <v>2</v>
      </c>
      <c r="AU29" s="53"/>
      <c r="AV29" s="53" t="str">
        <f t="shared" si="11"/>
        <v>España</v>
      </c>
      <c r="AW29" s="53">
        <f t="shared" si="12"/>
        <v>0</v>
      </c>
      <c r="AX29" s="53"/>
      <c r="AY29" s="53">
        <f>Marcadores!Q29</f>
        <v>1</v>
      </c>
      <c r="AZ29" s="53"/>
      <c r="BA29" s="53">
        <f>Marcadores!R29</f>
        <v>3</v>
      </c>
      <c r="BB29" s="53"/>
      <c r="BC29" s="53" t="str">
        <f t="shared" si="13"/>
        <v>Suiza</v>
      </c>
      <c r="BD29" s="53">
        <f t="shared" si="14"/>
        <v>0</v>
      </c>
    </row>
    <row r="30" spans="1:56" s="9" customFormat="1" ht="15.75" x14ac:dyDescent="0.25">
      <c r="A30" s="163" t="str">
        <f>Participantes!B27</f>
        <v>Mileny 8 Carlos Fabian</v>
      </c>
      <c r="B30" s="172" t="str">
        <f>Marcadores!C30</f>
        <v>2</v>
      </c>
      <c r="C30" s="172"/>
      <c r="D30" s="172" t="str">
        <f>Marcadores!D30</f>
        <v>1</v>
      </c>
      <c r="E30" s="172"/>
      <c r="F30" s="172" t="str">
        <f t="shared" ref="F30:F40" si="17">IF(B30&gt;D30,$B$2,IF(D30&gt;B30,$D$2,IF(C30&gt;E30,B$1,D$1)))</f>
        <v>Países Bajos</v>
      </c>
      <c r="G30" s="172">
        <f t="shared" ref="G30:G40" si="18">(IF(AND($B30=$B$3, $D$3=$D30),3,IF(AND($B$3&gt;$D$3, $B30&gt;$D30),2,IF(AND($D$3&gt;$B$3,$D30&gt;$B30), 2, IF(AND($D$3=$B$3, $D30=$B30),2,0))))+IF(F30=$F$3,3,0)+IF(AND($C$3=C30,$E$3=E30,$C$3&lt;&gt;""),5,0))*IF($B$3="",0,1)</f>
        <v>5</v>
      </c>
      <c r="H30" s="56"/>
      <c r="I30" s="56" t="str">
        <f>Marcadores!E30</f>
        <v>2</v>
      </c>
      <c r="J30" s="56"/>
      <c r="K30" s="56" t="str">
        <f>Marcadores!F30</f>
        <v>0</v>
      </c>
      <c r="L30" s="56"/>
      <c r="M30" s="56" t="str">
        <f t="shared" ref="M30:M40" si="19">IF(I30&gt;K30,$I$2,IF(K30&gt;I30,$K$2,IF(J30&gt;L30,I$1,K$1)))</f>
        <v>Argentina</v>
      </c>
      <c r="N30" s="56">
        <f t="shared" ref="N30:N40" si="20">(IF(AND($I30=$I$3, $K$3=$K30),3,IF(AND($I$3&gt;$K$3, $I30&gt;$K30),2,IF(AND($K$3&gt;$I$3,$K30&gt;$I30), 2, IF(AND($K$3=$I$3, $K30=$I30),2,0))))+IF(M30=M$3,3,0)+IF(AND($J$3=J30,$L$3=L30,$J$3&lt;&gt;""),5,0))*IF($I$3="",0,1)</f>
        <v>0</v>
      </c>
      <c r="O30" s="56"/>
      <c r="P30" s="56">
        <f>Marcadores!K30</f>
        <v>2</v>
      </c>
      <c r="Q30" s="56"/>
      <c r="R30" s="56">
        <f>Marcadores!L30</f>
        <v>1</v>
      </c>
      <c r="S30" s="56"/>
      <c r="T30" s="56" t="str">
        <f t="shared" ref="T30:T40" si="21">IF(P30&gt;R30,P$2,IF(R30&gt;P30,R$2,IF(Q30&gt;S30,P$1,R$1)))</f>
        <v>Francia</v>
      </c>
      <c r="U30" s="56">
        <f t="shared" ref="U30:U40" si="22">(IF(AND(P30=P$3, R$3=R30),3,IF(AND(P$3&gt;R$3, P30&gt;R30),2,IF(AND(R$3&gt;P$3,R30&gt;P30), 2, IF(AND(R$3=P$3, R30=P30),2,0))))+IF(T30=T$3,3,0)+IF(AND($Q$3=Q30,$S$3=S30,$Q$3&lt;&gt;""),5,0))*IF(P$3="",0,1)</f>
        <v>0</v>
      </c>
      <c r="V30" s="54"/>
      <c r="W30" s="56">
        <f>Marcadores!M30</f>
        <v>2</v>
      </c>
      <c r="X30" s="56"/>
      <c r="Y30" s="56">
        <f>Marcadores!N30</f>
        <v>0</v>
      </c>
      <c r="Z30" s="56"/>
      <c r="AA30" s="56" t="str">
        <f t="shared" ref="AA30:AA40" si="23">IF(W30&gt;Y30,W$2,IF(Y30&gt;W30,Y$2,IF(X30&gt;Z30,W$1,Y$1)))</f>
        <v>Inglaterra</v>
      </c>
      <c r="AB30" s="56">
        <f t="shared" ref="AB30:AB40" si="24">(IF(AND(W30=W$3, Y$3=Y30),3,IF(AND(W$3&gt;Y$3, W30&gt;Y30),2,IF(AND(Y$3&gt;W$3,Y30&gt;W30), 2, IF(AND(Y$3=W$3, Y30=W30),2,0))))+IF(AA30=AA$3,3,0)+IF(AND($X$3=X30,$Z$3=Z30,$X$3&lt;&gt;""),5,0))*IF(W$3="",0,1)</f>
        <v>0</v>
      </c>
      <c r="AC30" s="56"/>
      <c r="AD30" s="56" t="str">
        <f>Marcadores!G30</f>
        <v>2</v>
      </c>
      <c r="AE30" s="56"/>
      <c r="AF30" s="56" t="str">
        <f>Marcadores!H30</f>
        <v>1</v>
      </c>
      <c r="AG30" s="56"/>
      <c r="AH30" s="56" t="str">
        <f t="shared" ref="AH30:AH40" si="25">IF(AD30&gt;AF30,AD$2,IF(AF30&gt;AD30,AF$2,IF(AE30&gt;AG30,AD$1,AF$1)))</f>
        <v>Japón</v>
      </c>
      <c r="AI30" s="56">
        <f t="shared" ref="AI30:AI40" si="26">(IF(AND(AD30=AD$3, AF$3=AF30),3,IF(AND(AD$3&gt;AF$3, AD30&gt;AF30),2,IF(AND(AF$3&gt;AD$3,AF30&gt;AD30), 2, IF(AND(AF$3=AD$3, AF30=AD30),2,0))))+IF(AH30=AH$3,3,0)+IF(AND($AE$3=AE30,$AG$3=AG30,$AE$3&lt;&gt;""),5,0))*IF(AD$3="",0,1)</f>
        <v>0</v>
      </c>
      <c r="AJ30" s="56"/>
      <c r="AK30" s="56" t="str">
        <f>Marcadores!I30</f>
        <v>2</v>
      </c>
      <c r="AL30" s="56"/>
      <c r="AM30" s="56" t="str">
        <f>Marcadores!J30</f>
        <v>0</v>
      </c>
      <c r="AN30" s="56"/>
      <c r="AO30" s="56" t="str">
        <f t="shared" ref="AO30:AO40" si="27">IF(AK30="","",IF(AK30&gt;AM30,AK$2,IF(AM30&gt;AK30,AM$2,IF(AL30="","",IF(AL30&gt;AN30,AK$1,AM$1)))))</f>
        <v>Brasil</v>
      </c>
      <c r="AP30" s="56">
        <f t="shared" ref="AP30:AP40" si="28">(IF(AND(AK30=AK$3, AM$3=AM30),3,IF(AND(AK$3&gt;AM$3, AK30&gt;AM30),2,IF(AND(AM$3&gt;AK$3,AM30&gt;AK30), 2, IF(AND(AM$3=AK$3, AM30=AK30),2,0))))+IF(AO30=AO$3,3,0)+IF(AND($AL$3=AL30,$AN$3=AN30,$AL$3&lt;&gt;""),5,0))*IF(AK$3="",0,1)</f>
        <v>0</v>
      </c>
      <c r="AQ30" s="56"/>
      <c r="AR30" s="56">
        <f>Marcadores!O30</f>
        <v>0</v>
      </c>
      <c r="AS30" s="56"/>
      <c r="AT30" s="56">
        <f>Marcadores!P30</f>
        <v>2</v>
      </c>
      <c r="AU30" s="56"/>
      <c r="AV30" s="56" t="str">
        <f t="shared" ref="AV30:AV40" si="29">IF(AR30&gt;AT30,AR$2,IF(AT30&gt;AR30,AT$2,IF(AS30&gt;AU30,AR$1,AT$1)))</f>
        <v>España</v>
      </c>
      <c r="AW30" s="56">
        <f t="shared" ref="AW30:AW40" si="30">(IF(AND(AR30=AR$3, AT$3=AT30),3,IF(AND(AR$3&gt;AT$3, AR30&gt;AT30),2,IF(AND(AT$3&gt;AR$3,AT30&gt;AR30), 2, IF(AND(AT$3=AR$3, AT30=AR30),2,0))))+IF(AV30=AV$3,3,0)+IF(AND($AS$3=AS30,$AU$3=AU30,$AS$3&lt;&gt;""),5,0))*IF(AR$3="",0,1)</f>
        <v>0</v>
      </c>
      <c r="AX30" s="56"/>
      <c r="AY30" s="56">
        <f>Marcadores!Q30</f>
        <v>2</v>
      </c>
      <c r="AZ30" s="56"/>
      <c r="BA30" s="56">
        <f>Marcadores!R30</f>
        <v>1</v>
      </c>
      <c r="BB30" s="56"/>
      <c r="BC30" s="56" t="str">
        <f t="shared" ref="BC30:BC40" si="31">IF(AY30&gt;BA30,AY$2,IF(BA30&gt;AY30,BA$2,IF(AZ30&gt;BB30,AY$1,BA$1)))</f>
        <v>Portugal</v>
      </c>
      <c r="BD30" s="56">
        <f t="shared" ref="BD30:BD40" si="32">(IF(AND(AY30=AY$3, BA$3=BA30),3,IF(AND(AY$3&gt;BA$3, AY30&gt;BA30),2,IF(AND(BA$3&gt;AY$3,BA30&gt;AY30), 2, IF(AND(BA$3=AY$3, BA30=AY30),2,0))))+IF(BC30=BC$3,3,0)+IF(AND($AZ$3=AZ30,$BB$3=BB30,$AZ$3&lt;&gt;""),5,0))*IF(AY$3="",0,1)</f>
        <v>0</v>
      </c>
    </row>
    <row r="31" spans="1:56" s="9" customFormat="1" ht="15.75" x14ac:dyDescent="0.25">
      <c r="A31" s="162" t="str">
        <f>Participantes!B28</f>
        <v>Mileny 9 Carlos Ramos</v>
      </c>
      <c r="B31" s="171" t="str">
        <f>Marcadores!C31</f>
        <v>3</v>
      </c>
      <c r="C31" s="171"/>
      <c r="D31" s="171" t="str">
        <f>Marcadores!D31</f>
        <v>1</v>
      </c>
      <c r="E31" s="171"/>
      <c r="F31" s="171" t="str">
        <f t="shared" si="17"/>
        <v>Países Bajos</v>
      </c>
      <c r="G31" s="171">
        <f t="shared" si="18"/>
        <v>5</v>
      </c>
      <c r="H31" s="53"/>
      <c r="I31" s="53" t="str">
        <f>Marcadores!E31</f>
        <v>3</v>
      </c>
      <c r="J31" s="53"/>
      <c r="K31" s="53" t="str">
        <f>Marcadores!F31</f>
        <v>0</v>
      </c>
      <c r="L31" s="53"/>
      <c r="M31" s="53" t="str">
        <f t="shared" si="19"/>
        <v>Argentina</v>
      </c>
      <c r="N31" s="53">
        <f t="shared" si="20"/>
        <v>0</v>
      </c>
      <c r="O31" s="53"/>
      <c r="P31" s="53">
        <f>Marcadores!K31</f>
        <v>2</v>
      </c>
      <c r="Q31" s="53"/>
      <c r="R31" s="53">
        <f>Marcadores!L31</f>
        <v>0</v>
      </c>
      <c r="S31" s="53"/>
      <c r="T31" s="53" t="str">
        <f t="shared" si="21"/>
        <v>Francia</v>
      </c>
      <c r="U31" s="53">
        <f t="shared" si="22"/>
        <v>0</v>
      </c>
      <c r="V31" s="54"/>
      <c r="W31" s="53">
        <f>Marcadores!M31</f>
        <v>3</v>
      </c>
      <c r="X31" s="53"/>
      <c r="Y31" s="53">
        <f>Marcadores!N31</f>
        <v>1</v>
      </c>
      <c r="Z31" s="53"/>
      <c r="AA31" s="53" t="str">
        <f t="shared" si="23"/>
        <v>Inglaterra</v>
      </c>
      <c r="AB31" s="53">
        <f t="shared" si="24"/>
        <v>0</v>
      </c>
      <c r="AC31" s="53"/>
      <c r="AD31" s="53" t="str">
        <f>Marcadores!G31</f>
        <v>0</v>
      </c>
      <c r="AE31" s="53"/>
      <c r="AF31" s="53" t="str">
        <f>Marcadores!H31</f>
        <v>1</v>
      </c>
      <c r="AG31" s="53"/>
      <c r="AH31" s="53" t="str">
        <f t="shared" si="25"/>
        <v>Croacia</v>
      </c>
      <c r="AI31" s="53">
        <f t="shared" si="26"/>
        <v>0</v>
      </c>
      <c r="AJ31" s="53"/>
      <c r="AK31" s="53" t="str">
        <f>Marcadores!I31</f>
        <v>2</v>
      </c>
      <c r="AL31" s="53"/>
      <c r="AM31" s="53" t="str">
        <f>Marcadores!J31</f>
        <v>1</v>
      </c>
      <c r="AN31" s="53"/>
      <c r="AO31" s="53" t="str">
        <f t="shared" si="27"/>
        <v>Brasil</v>
      </c>
      <c r="AP31" s="53">
        <f t="shared" si="28"/>
        <v>0</v>
      </c>
      <c r="AQ31" s="53"/>
      <c r="AR31" s="53">
        <f>Marcadores!O31</f>
        <v>2</v>
      </c>
      <c r="AS31" s="53"/>
      <c r="AT31" s="53">
        <f>Marcadores!P31</f>
        <v>1</v>
      </c>
      <c r="AU31" s="53"/>
      <c r="AV31" s="53" t="str">
        <f t="shared" si="29"/>
        <v>Marruecos</v>
      </c>
      <c r="AW31" s="53">
        <f t="shared" si="30"/>
        <v>0</v>
      </c>
      <c r="AX31" s="53"/>
      <c r="AY31" s="53">
        <f>Marcadores!Q31</f>
        <v>2</v>
      </c>
      <c r="AZ31" s="53"/>
      <c r="BA31" s="53">
        <f>Marcadores!R31</f>
        <v>0</v>
      </c>
      <c r="BB31" s="53"/>
      <c r="BC31" s="53" t="str">
        <f t="shared" si="31"/>
        <v>Portugal</v>
      </c>
      <c r="BD31" s="53">
        <f t="shared" si="32"/>
        <v>0</v>
      </c>
    </row>
    <row r="32" spans="1:56" s="9" customFormat="1" ht="15.75" x14ac:dyDescent="0.25">
      <c r="A32" s="163" t="str">
        <f>Participantes!B29</f>
        <v>Muhammad HamzahHaji</v>
      </c>
      <c r="B32" s="172" t="str">
        <f>Marcadores!C32</f>
        <v>1</v>
      </c>
      <c r="C32" s="172"/>
      <c r="D32" s="172" t="str">
        <f>Marcadores!D32</f>
        <v>0</v>
      </c>
      <c r="E32" s="172"/>
      <c r="F32" s="172" t="str">
        <f t="shared" si="17"/>
        <v>Países Bajos</v>
      </c>
      <c r="G32" s="172">
        <f t="shared" si="18"/>
        <v>5</v>
      </c>
      <c r="H32" s="56"/>
      <c r="I32" s="56" t="str">
        <f>Marcadores!E32</f>
        <v>1</v>
      </c>
      <c r="J32" s="56"/>
      <c r="K32" s="56" t="str">
        <f>Marcadores!F32</f>
        <v>0</v>
      </c>
      <c r="L32" s="56"/>
      <c r="M32" s="56" t="str">
        <f t="shared" si="19"/>
        <v>Argentina</v>
      </c>
      <c r="N32" s="56">
        <f t="shared" si="20"/>
        <v>0</v>
      </c>
      <c r="O32" s="56"/>
      <c r="P32" s="56">
        <f>Marcadores!K32</f>
        <v>2</v>
      </c>
      <c r="Q32" s="56"/>
      <c r="R32" s="56">
        <f>Marcadores!L32</f>
        <v>0</v>
      </c>
      <c r="S32" s="56"/>
      <c r="T32" s="56" t="str">
        <f t="shared" si="21"/>
        <v>Francia</v>
      </c>
      <c r="U32" s="56">
        <f t="shared" si="22"/>
        <v>0</v>
      </c>
      <c r="V32" s="54"/>
      <c r="W32" s="56">
        <f>Marcadores!M32</f>
        <v>2</v>
      </c>
      <c r="X32" s="56"/>
      <c r="Y32" s="56">
        <f>Marcadores!N32</f>
        <v>0</v>
      </c>
      <c r="Z32" s="56"/>
      <c r="AA32" s="56" t="str">
        <f t="shared" si="23"/>
        <v>Inglaterra</v>
      </c>
      <c r="AB32" s="56">
        <f t="shared" si="24"/>
        <v>0</v>
      </c>
      <c r="AC32" s="56"/>
      <c r="AD32" s="56" t="str">
        <f>Marcadores!G32</f>
        <v>1</v>
      </c>
      <c r="AE32" s="56"/>
      <c r="AF32" s="56" t="str">
        <f>Marcadores!H32</f>
        <v>1</v>
      </c>
      <c r="AG32" s="56"/>
      <c r="AH32" s="56" t="s">
        <v>6</v>
      </c>
      <c r="AI32" s="56">
        <f t="shared" si="26"/>
        <v>0</v>
      </c>
      <c r="AJ32" s="56"/>
      <c r="AK32" s="56" t="str">
        <f>Marcadores!I32</f>
        <v>2</v>
      </c>
      <c r="AL32" s="56"/>
      <c r="AM32" s="56" t="str">
        <f>Marcadores!J32</f>
        <v>0</v>
      </c>
      <c r="AN32" s="56"/>
      <c r="AO32" s="56" t="str">
        <f t="shared" si="27"/>
        <v>Brasil</v>
      </c>
      <c r="AP32" s="56">
        <f t="shared" si="28"/>
        <v>0</v>
      </c>
      <c r="AQ32" s="56"/>
      <c r="AR32" s="56">
        <f>Marcadores!O32</f>
        <v>1</v>
      </c>
      <c r="AS32" s="56"/>
      <c r="AT32" s="56">
        <f>Marcadores!P32</f>
        <v>0</v>
      </c>
      <c r="AU32" s="56"/>
      <c r="AV32" s="56" t="str">
        <f t="shared" si="29"/>
        <v>Marruecos</v>
      </c>
      <c r="AW32" s="56">
        <f t="shared" si="30"/>
        <v>0</v>
      </c>
      <c r="AX32" s="56"/>
      <c r="AY32" s="56">
        <f>Marcadores!Q32</f>
        <v>0</v>
      </c>
      <c r="AZ32" s="56"/>
      <c r="BA32" s="56">
        <f>Marcadores!R32</f>
        <v>0</v>
      </c>
      <c r="BB32" s="56"/>
      <c r="BC32" s="56" t="s">
        <v>4</v>
      </c>
      <c r="BD32" s="56">
        <f t="shared" si="32"/>
        <v>0</v>
      </c>
    </row>
    <row r="33" spans="1:56" s="9" customFormat="1" ht="15.75" x14ac:dyDescent="0.25">
      <c r="A33" s="162" t="str">
        <f>Participantes!B30</f>
        <v>Osvaldo Solanilla</v>
      </c>
      <c r="B33" s="171" t="str">
        <f>Marcadores!C33</f>
        <v>1</v>
      </c>
      <c r="C33" s="171"/>
      <c r="D33" s="171" t="str">
        <f>Marcadores!D33</f>
        <v>0</v>
      </c>
      <c r="E33" s="171"/>
      <c r="F33" s="171" t="str">
        <f t="shared" si="17"/>
        <v>Países Bajos</v>
      </c>
      <c r="G33" s="171">
        <f t="shared" si="18"/>
        <v>5</v>
      </c>
      <c r="H33" s="53"/>
      <c r="I33" s="53" t="str">
        <f>Marcadores!E33</f>
        <v>3</v>
      </c>
      <c r="J33" s="53"/>
      <c r="K33" s="53" t="str">
        <f>Marcadores!F33</f>
        <v>0</v>
      </c>
      <c r="L33" s="53"/>
      <c r="M33" s="53" t="str">
        <f t="shared" si="19"/>
        <v>Argentina</v>
      </c>
      <c r="N33" s="53">
        <f t="shared" si="20"/>
        <v>0</v>
      </c>
      <c r="O33" s="53"/>
      <c r="P33" s="53">
        <f>Marcadores!K33</f>
        <v>2</v>
      </c>
      <c r="Q33" s="53"/>
      <c r="R33" s="53">
        <f>Marcadores!L33</f>
        <v>0</v>
      </c>
      <c r="S33" s="53"/>
      <c r="T33" s="53" t="str">
        <f t="shared" si="21"/>
        <v>Francia</v>
      </c>
      <c r="U33" s="53">
        <f t="shared" si="22"/>
        <v>0</v>
      </c>
      <c r="V33" s="54"/>
      <c r="W33" s="53">
        <f>Marcadores!M33</f>
        <v>2</v>
      </c>
      <c r="X33" s="53"/>
      <c r="Y33" s="53">
        <f>Marcadores!N33</f>
        <v>1</v>
      </c>
      <c r="Z33" s="53"/>
      <c r="AA33" s="53" t="str">
        <f t="shared" si="23"/>
        <v>Inglaterra</v>
      </c>
      <c r="AB33" s="53">
        <f t="shared" si="24"/>
        <v>0</v>
      </c>
      <c r="AC33" s="53"/>
      <c r="AD33" s="53" t="str">
        <f>Marcadores!G33</f>
        <v>2</v>
      </c>
      <c r="AE33" s="53"/>
      <c r="AF33" s="53" t="str">
        <f>Marcadores!H33</f>
        <v>1</v>
      </c>
      <c r="AG33" s="53"/>
      <c r="AH33" s="53" t="str">
        <f t="shared" si="25"/>
        <v>Japón</v>
      </c>
      <c r="AI33" s="53">
        <f t="shared" si="26"/>
        <v>0</v>
      </c>
      <c r="AJ33" s="53"/>
      <c r="AK33" s="53" t="str">
        <f>Marcadores!I33</f>
        <v>2</v>
      </c>
      <c r="AL33" s="53"/>
      <c r="AM33" s="53" t="str">
        <f>Marcadores!J33</f>
        <v>0</v>
      </c>
      <c r="AN33" s="53"/>
      <c r="AO33" s="53" t="str">
        <f t="shared" si="27"/>
        <v>Brasil</v>
      </c>
      <c r="AP33" s="53">
        <f t="shared" si="28"/>
        <v>0</v>
      </c>
      <c r="AQ33" s="53"/>
      <c r="AR33" s="53">
        <f>Marcadores!O33</f>
        <v>1</v>
      </c>
      <c r="AS33" s="53"/>
      <c r="AT33" s="53">
        <f>Marcadores!P33</f>
        <v>1</v>
      </c>
      <c r="AU33" s="53"/>
      <c r="AV33" s="53" t="s">
        <v>139</v>
      </c>
      <c r="AW33" s="53">
        <f t="shared" si="30"/>
        <v>0</v>
      </c>
      <c r="AX33" s="53"/>
      <c r="AY33" s="53">
        <f>Marcadores!Q33</f>
        <v>2</v>
      </c>
      <c r="AZ33" s="53"/>
      <c r="BA33" s="53">
        <f>Marcadores!R33</f>
        <v>0</v>
      </c>
      <c r="BB33" s="53"/>
      <c r="BC33" s="53" t="str">
        <f t="shared" si="31"/>
        <v>Portugal</v>
      </c>
      <c r="BD33" s="53">
        <f t="shared" si="32"/>
        <v>0</v>
      </c>
    </row>
    <row r="34" spans="1:56" s="9" customFormat="1" ht="15.75" x14ac:dyDescent="0.25">
      <c r="A34" s="163" t="str">
        <f>Participantes!B31</f>
        <v>Radames Guerrero 1</v>
      </c>
      <c r="B34" s="172" t="str">
        <f>Marcadores!C34</f>
        <v>2</v>
      </c>
      <c r="C34" s="172"/>
      <c r="D34" s="172" t="str">
        <f>Marcadores!D34</f>
        <v>1</v>
      </c>
      <c r="E34" s="172"/>
      <c r="F34" s="172" t="str">
        <f t="shared" si="17"/>
        <v>Países Bajos</v>
      </c>
      <c r="G34" s="172">
        <f t="shared" si="18"/>
        <v>5</v>
      </c>
      <c r="H34" s="56"/>
      <c r="I34" s="56" t="str">
        <f>Marcadores!E34</f>
        <v>2</v>
      </c>
      <c r="J34" s="56"/>
      <c r="K34" s="56" t="str">
        <f>Marcadores!F34</f>
        <v>0</v>
      </c>
      <c r="L34" s="56"/>
      <c r="M34" s="56" t="str">
        <f t="shared" si="19"/>
        <v>Argentina</v>
      </c>
      <c r="N34" s="56">
        <f t="shared" si="20"/>
        <v>0</v>
      </c>
      <c r="O34" s="56"/>
      <c r="P34" s="56">
        <f>Marcadores!K34</f>
        <v>2</v>
      </c>
      <c r="Q34" s="56"/>
      <c r="R34" s="56">
        <f>Marcadores!L34</f>
        <v>0</v>
      </c>
      <c r="S34" s="56"/>
      <c r="T34" s="56" t="str">
        <f t="shared" si="21"/>
        <v>Francia</v>
      </c>
      <c r="U34" s="56">
        <f t="shared" si="22"/>
        <v>0</v>
      </c>
      <c r="V34" s="54"/>
      <c r="W34" s="56">
        <f>Marcadores!M34</f>
        <v>2</v>
      </c>
      <c r="X34" s="56"/>
      <c r="Y34" s="56">
        <f>Marcadores!N34</f>
        <v>1</v>
      </c>
      <c r="Z34" s="56"/>
      <c r="AA34" s="56" t="str">
        <f t="shared" si="23"/>
        <v>Inglaterra</v>
      </c>
      <c r="AB34" s="56">
        <f t="shared" si="24"/>
        <v>0</v>
      </c>
      <c r="AC34" s="56"/>
      <c r="AD34" s="56" t="str">
        <f>Marcadores!G34</f>
        <v>3</v>
      </c>
      <c r="AE34" s="56"/>
      <c r="AF34" s="56" t="str">
        <f>Marcadores!H34</f>
        <v>1</v>
      </c>
      <c r="AG34" s="56"/>
      <c r="AH34" s="56" t="str">
        <f t="shared" si="25"/>
        <v>Japón</v>
      </c>
      <c r="AI34" s="56">
        <f t="shared" si="26"/>
        <v>0</v>
      </c>
      <c r="AJ34" s="56"/>
      <c r="AK34" s="56" t="str">
        <f>Marcadores!I34</f>
        <v>3</v>
      </c>
      <c r="AL34" s="56"/>
      <c r="AM34" s="56" t="str">
        <f>Marcadores!J34</f>
        <v>0</v>
      </c>
      <c r="AN34" s="56"/>
      <c r="AO34" s="56" t="str">
        <f t="shared" si="27"/>
        <v>Brasil</v>
      </c>
      <c r="AP34" s="56">
        <f t="shared" si="28"/>
        <v>0</v>
      </c>
      <c r="AQ34" s="56"/>
      <c r="AR34" s="56">
        <f>Marcadores!O34</f>
        <v>0</v>
      </c>
      <c r="AS34" s="56"/>
      <c r="AT34" s="56">
        <f>Marcadores!P34</f>
        <v>2</v>
      </c>
      <c r="AU34" s="56"/>
      <c r="AV34" s="56" t="str">
        <f t="shared" si="29"/>
        <v>España</v>
      </c>
      <c r="AW34" s="56">
        <f t="shared" si="30"/>
        <v>0</v>
      </c>
      <c r="AX34" s="56"/>
      <c r="AY34" s="56">
        <f>Marcadores!Q34</f>
        <v>3</v>
      </c>
      <c r="AZ34" s="56"/>
      <c r="BA34" s="56">
        <f>Marcadores!R34</f>
        <v>2</v>
      </c>
      <c r="BB34" s="56"/>
      <c r="BC34" s="56" t="str">
        <f t="shared" si="31"/>
        <v>Portugal</v>
      </c>
      <c r="BD34" s="56">
        <f t="shared" si="32"/>
        <v>0</v>
      </c>
    </row>
    <row r="35" spans="1:56" s="9" customFormat="1" ht="15.75" x14ac:dyDescent="0.25">
      <c r="A35" s="162" t="str">
        <f>Participantes!B32</f>
        <v>Radames Guerrero 2</v>
      </c>
      <c r="B35" s="171" t="str">
        <f>Marcadores!C35</f>
        <v>2</v>
      </c>
      <c r="C35" s="171"/>
      <c r="D35" s="171" t="str">
        <f>Marcadores!D35</f>
        <v>1</v>
      </c>
      <c r="E35" s="171"/>
      <c r="F35" s="171" t="str">
        <f t="shared" si="17"/>
        <v>Países Bajos</v>
      </c>
      <c r="G35" s="171">
        <f t="shared" si="18"/>
        <v>5</v>
      </c>
      <c r="H35" s="53"/>
      <c r="I35" s="53" t="str">
        <f>Marcadores!E35</f>
        <v>2</v>
      </c>
      <c r="J35" s="53"/>
      <c r="K35" s="53" t="str">
        <f>Marcadores!F35</f>
        <v>0</v>
      </c>
      <c r="L35" s="53"/>
      <c r="M35" s="53" t="str">
        <f t="shared" si="19"/>
        <v>Argentina</v>
      </c>
      <c r="N35" s="53">
        <f t="shared" si="20"/>
        <v>0</v>
      </c>
      <c r="O35" s="53"/>
      <c r="P35" s="53">
        <f>Marcadores!K35</f>
        <v>2</v>
      </c>
      <c r="Q35" s="53"/>
      <c r="R35" s="53">
        <f>Marcadores!L35</f>
        <v>0</v>
      </c>
      <c r="S35" s="53"/>
      <c r="T35" s="53" t="str">
        <f t="shared" si="21"/>
        <v>Francia</v>
      </c>
      <c r="U35" s="53">
        <f t="shared" si="22"/>
        <v>0</v>
      </c>
      <c r="V35" s="54"/>
      <c r="W35" s="53">
        <f>Marcadores!M35</f>
        <v>2</v>
      </c>
      <c r="X35" s="53"/>
      <c r="Y35" s="53">
        <f>Marcadores!N35</f>
        <v>1</v>
      </c>
      <c r="Z35" s="53"/>
      <c r="AA35" s="53" t="str">
        <f t="shared" si="23"/>
        <v>Inglaterra</v>
      </c>
      <c r="AB35" s="53">
        <f t="shared" si="24"/>
        <v>0</v>
      </c>
      <c r="AC35" s="53"/>
      <c r="AD35" s="53" t="str">
        <f>Marcadores!G35</f>
        <v>3</v>
      </c>
      <c r="AE35" s="53"/>
      <c r="AF35" s="53" t="str">
        <f>Marcadores!H35</f>
        <v>1</v>
      </c>
      <c r="AG35" s="53"/>
      <c r="AH35" s="53" t="str">
        <f t="shared" si="25"/>
        <v>Japón</v>
      </c>
      <c r="AI35" s="53">
        <f t="shared" si="26"/>
        <v>0</v>
      </c>
      <c r="AJ35" s="53"/>
      <c r="AK35" s="53" t="str">
        <f>Marcadores!I35</f>
        <v>3</v>
      </c>
      <c r="AL35" s="53"/>
      <c r="AM35" s="53" t="str">
        <f>Marcadores!J35</f>
        <v>0</v>
      </c>
      <c r="AN35" s="53"/>
      <c r="AO35" s="53" t="str">
        <f t="shared" si="27"/>
        <v>Brasil</v>
      </c>
      <c r="AP35" s="53">
        <f t="shared" si="28"/>
        <v>0</v>
      </c>
      <c r="AQ35" s="53"/>
      <c r="AR35" s="53">
        <f>Marcadores!O35</f>
        <v>0</v>
      </c>
      <c r="AS35" s="53"/>
      <c r="AT35" s="53">
        <f>Marcadores!P35</f>
        <v>2</v>
      </c>
      <c r="AU35" s="53"/>
      <c r="AV35" s="53" t="str">
        <f t="shared" si="29"/>
        <v>España</v>
      </c>
      <c r="AW35" s="53">
        <f t="shared" si="30"/>
        <v>0</v>
      </c>
      <c r="AX35" s="53"/>
      <c r="AY35" s="53">
        <f>Marcadores!Q35</f>
        <v>3</v>
      </c>
      <c r="AZ35" s="53"/>
      <c r="BA35" s="53">
        <f>Marcadores!R35</f>
        <v>2</v>
      </c>
      <c r="BB35" s="53"/>
      <c r="BC35" s="53" t="str">
        <f t="shared" si="31"/>
        <v>Portugal</v>
      </c>
      <c r="BD35" s="53">
        <f t="shared" si="32"/>
        <v>0</v>
      </c>
    </row>
    <row r="36" spans="1:56" s="9" customFormat="1" ht="15.75" x14ac:dyDescent="0.25">
      <c r="A36" s="163" t="str">
        <f>Participantes!B33</f>
        <v>Samanta Montero 1</v>
      </c>
      <c r="B36" s="172" t="str">
        <f>Marcadores!C36</f>
        <v>2</v>
      </c>
      <c r="C36" s="172"/>
      <c r="D36" s="172" t="str">
        <f>Marcadores!D36</f>
        <v>1</v>
      </c>
      <c r="E36" s="172"/>
      <c r="F36" s="172" t="str">
        <f t="shared" si="17"/>
        <v>Países Bajos</v>
      </c>
      <c r="G36" s="172">
        <f t="shared" si="18"/>
        <v>5</v>
      </c>
      <c r="H36" s="56"/>
      <c r="I36" s="56" t="str">
        <f>Marcadores!E36</f>
        <v>2</v>
      </c>
      <c r="J36" s="56"/>
      <c r="K36" s="56" t="str">
        <f>Marcadores!F36</f>
        <v>1</v>
      </c>
      <c r="L36" s="56"/>
      <c r="M36" s="56" t="str">
        <f t="shared" si="19"/>
        <v>Argentina</v>
      </c>
      <c r="N36" s="56">
        <f t="shared" si="20"/>
        <v>0</v>
      </c>
      <c r="O36" s="56"/>
      <c r="P36" s="56">
        <f>Marcadores!K36</f>
        <v>3</v>
      </c>
      <c r="Q36" s="56"/>
      <c r="R36" s="56">
        <f>Marcadores!L36</f>
        <v>1</v>
      </c>
      <c r="S36" s="56"/>
      <c r="T36" s="56" t="str">
        <f t="shared" si="21"/>
        <v>Francia</v>
      </c>
      <c r="U36" s="56">
        <f t="shared" si="22"/>
        <v>0</v>
      </c>
      <c r="V36" s="54"/>
      <c r="W36" s="56">
        <f>Marcadores!M36</f>
        <v>1</v>
      </c>
      <c r="X36" s="56"/>
      <c r="Y36" s="56">
        <f>Marcadores!N36</f>
        <v>2</v>
      </c>
      <c r="Z36" s="56"/>
      <c r="AA36" s="56" t="str">
        <f t="shared" si="23"/>
        <v>Senegal</v>
      </c>
      <c r="AB36" s="56">
        <f t="shared" si="24"/>
        <v>0</v>
      </c>
      <c r="AC36" s="56"/>
      <c r="AD36" s="56" t="str">
        <f>Marcadores!G36</f>
        <v>2</v>
      </c>
      <c r="AE36" s="56"/>
      <c r="AF36" s="56" t="str">
        <f>Marcadores!H36</f>
        <v>1</v>
      </c>
      <c r="AG36" s="56"/>
      <c r="AH36" s="56" t="str">
        <f t="shared" si="25"/>
        <v>Japón</v>
      </c>
      <c r="AI36" s="56">
        <f t="shared" si="26"/>
        <v>0</v>
      </c>
      <c r="AJ36" s="56"/>
      <c r="AK36" s="56">
        <f>Marcadores!I36</f>
        <v>0</v>
      </c>
      <c r="AL36" s="56"/>
      <c r="AM36" s="56">
        <f>Marcadores!J36</f>
        <v>0</v>
      </c>
      <c r="AN36" s="56"/>
      <c r="AO36" s="56" t="str">
        <f t="shared" si="27"/>
        <v/>
      </c>
      <c r="AP36" s="56">
        <f t="shared" si="28"/>
        <v>0</v>
      </c>
      <c r="AQ36" s="56"/>
      <c r="AR36" s="56">
        <f>Marcadores!O36</f>
        <v>2</v>
      </c>
      <c r="AS36" s="56"/>
      <c r="AT36" s="56">
        <f>Marcadores!P36</f>
        <v>2</v>
      </c>
      <c r="AU36" s="56"/>
      <c r="AV36" s="56" t="s">
        <v>5</v>
      </c>
      <c r="AW36" s="56">
        <f t="shared" si="30"/>
        <v>0</v>
      </c>
      <c r="AX36" s="56"/>
      <c r="AY36" s="56">
        <f>Marcadores!Q36</f>
        <v>0</v>
      </c>
      <c r="AZ36" s="56"/>
      <c r="BA36" s="56">
        <f>Marcadores!R36</f>
        <v>0</v>
      </c>
      <c r="BB36" s="56"/>
      <c r="BC36" s="56"/>
      <c r="BD36" s="56">
        <f t="shared" si="32"/>
        <v>0</v>
      </c>
    </row>
    <row r="37" spans="1:56" s="9" customFormat="1" ht="15.75" x14ac:dyDescent="0.25">
      <c r="A37" s="162" t="str">
        <f>Participantes!B34</f>
        <v>Samanta Montero 2</v>
      </c>
      <c r="B37" s="171" t="str">
        <f>Marcadores!C37</f>
        <v>3</v>
      </c>
      <c r="C37" s="171"/>
      <c r="D37" s="171" t="str">
        <f>Marcadores!D37</f>
        <v>1</v>
      </c>
      <c r="E37" s="171"/>
      <c r="F37" s="171" t="str">
        <f t="shared" si="17"/>
        <v>Países Bajos</v>
      </c>
      <c r="G37" s="171">
        <f t="shared" si="18"/>
        <v>5</v>
      </c>
      <c r="H37" s="53"/>
      <c r="I37" s="53" t="str">
        <f>Marcadores!E37</f>
        <v>2</v>
      </c>
      <c r="J37" s="53"/>
      <c r="K37" s="53" t="str">
        <f>Marcadores!F37</f>
        <v>1</v>
      </c>
      <c r="L37" s="53"/>
      <c r="M37" s="53" t="str">
        <f t="shared" si="19"/>
        <v>Argentina</v>
      </c>
      <c r="N37" s="53">
        <f t="shared" si="20"/>
        <v>0</v>
      </c>
      <c r="O37" s="53"/>
      <c r="P37" s="53">
        <f>Marcadores!K37</f>
        <v>3</v>
      </c>
      <c r="Q37" s="53"/>
      <c r="R37" s="53">
        <f>Marcadores!L37</f>
        <v>0</v>
      </c>
      <c r="S37" s="53"/>
      <c r="T37" s="53" t="str">
        <f t="shared" si="21"/>
        <v>Francia</v>
      </c>
      <c r="U37" s="53">
        <f t="shared" si="22"/>
        <v>0</v>
      </c>
      <c r="V37" s="54"/>
      <c r="W37" s="53">
        <f>Marcadores!M37</f>
        <v>2</v>
      </c>
      <c r="X37" s="53"/>
      <c r="Y37" s="53">
        <f>Marcadores!N37</f>
        <v>2</v>
      </c>
      <c r="Z37" s="53"/>
      <c r="AA37" s="53" t="s">
        <v>7</v>
      </c>
      <c r="AB37" s="53">
        <f t="shared" si="24"/>
        <v>0</v>
      </c>
      <c r="AC37" s="53"/>
      <c r="AD37" s="53" t="str">
        <f>Marcadores!G37</f>
        <v>2</v>
      </c>
      <c r="AE37" s="53"/>
      <c r="AF37" s="53" t="str">
        <f>Marcadores!H37</f>
        <v>2</v>
      </c>
      <c r="AG37" s="53"/>
      <c r="AH37" s="53" t="s">
        <v>6</v>
      </c>
      <c r="AI37" s="53">
        <f t="shared" si="26"/>
        <v>0</v>
      </c>
      <c r="AJ37" s="53"/>
      <c r="AK37" s="53">
        <f>Marcadores!I37</f>
        <v>0</v>
      </c>
      <c r="AL37" s="53"/>
      <c r="AM37" s="53">
        <f>Marcadores!J37</f>
        <v>0</v>
      </c>
      <c r="AN37" s="53"/>
      <c r="AO37" s="53" t="str">
        <f t="shared" si="27"/>
        <v/>
      </c>
      <c r="AP37" s="53">
        <f t="shared" si="28"/>
        <v>0</v>
      </c>
      <c r="AQ37" s="53"/>
      <c r="AR37" s="53">
        <f>Marcadores!O37</f>
        <v>1</v>
      </c>
      <c r="AS37" s="53"/>
      <c r="AT37" s="53">
        <f>Marcadores!P37</f>
        <v>2</v>
      </c>
      <c r="AU37" s="53"/>
      <c r="AV37" s="53" t="str">
        <f t="shared" si="29"/>
        <v>España</v>
      </c>
      <c r="AW37" s="53">
        <f t="shared" si="30"/>
        <v>0</v>
      </c>
      <c r="AX37" s="53"/>
      <c r="AY37" s="53">
        <f>Marcadores!Q37</f>
        <v>0</v>
      </c>
      <c r="AZ37" s="53"/>
      <c r="BA37" s="53">
        <f>Marcadores!R37</f>
        <v>0</v>
      </c>
      <c r="BB37" s="53"/>
      <c r="BC37" s="53"/>
      <c r="BD37" s="53">
        <f t="shared" si="32"/>
        <v>0</v>
      </c>
    </row>
    <row r="38" spans="1:56" s="9" customFormat="1" ht="15.75" x14ac:dyDescent="0.25">
      <c r="A38" s="163" t="str">
        <f>Participantes!B35</f>
        <v>Samanta Montero 3</v>
      </c>
      <c r="B38" s="172" t="str">
        <f>Marcadores!C38</f>
        <v>1</v>
      </c>
      <c r="C38" s="172"/>
      <c r="D38" s="172" t="str">
        <f>Marcadores!D38</f>
        <v>2</v>
      </c>
      <c r="E38" s="172"/>
      <c r="F38" s="172" t="str">
        <f t="shared" si="17"/>
        <v>Estados Unidos</v>
      </c>
      <c r="G38" s="172">
        <f t="shared" si="18"/>
        <v>0</v>
      </c>
      <c r="H38" s="56"/>
      <c r="I38" s="56" t="str">
        <f>Marcadores!E38</f>
        <v>2</v>
      </c>
      <c r="J38" s="56"/>
      <c r="K38" s="56" t="str">
        <f>Marcadores!F38</f>
        <v>0</v>
      </c>
      <c r="L38" s="56"/>
      <c r="M38" s="56" t="str">
        <f t="shared" si="19"/>
        <v>Argentina</v>
      </c>
      <c r="N38" s="56">
        <f t="shared" si="20"/>
        <v>0</v>
      </c>
      <c r="O38" s="56"/>
      <c r="P38" s="56">
        <f>Marcadores!K38</f>
        <v>3</v>
      </c>
      <c r="Q38" s="56"/>
      <c r="R38" s="56">
        <f>Marcadores!L38</f>
        <v>1</v>
      </c>
      <c r="S38" s="56"/>
      <c r="T38" s="56" t="str">
        <f t="shared" si="21"/>
        <v>Francia</v>
      </c>
      <c r="U38" s="56">
        <f t="shared" si="22"/>
        <v>0</v>
      </c>
      <c r="V38" s="54"/>
      <c r="W38" s="56">
        <f>Marcadores!M38</f>
        <v>2</v>
      </c>
      <c r="X38" s="56"/>
      <c r="Y38" s="56">
        <f>Marcadores!N38</f>
        <v>2</v>
      </c>
      <c r="Z38" s="56"/>
      <c r="AA38" s="56" t="s">
        <v>137</v>
      </c>
      <c r="AB38" s="56">
        <f t="shared" si="24"/>
        <v>0</v>
      </c>
      <c r="AC38" s="56"/>
      <c r="AD38" s="56">
        <f>Marcadores!G38</f>
        <v>0</v>
      </c>
      <c r="AE38" s="56"/>
      <c r="AF38" s="56">
        <f>Marcadores!H38</f>
        <v>0</v>
      </c>
      <c r="AG38" s="56"/>
      <c r="AH38" s="56" t="str">
        <f t="shared" si="25"/>
        <v>Croacia</v>
      </c>
      <c r="AI38" s="56">
        <f t="shared" si="26"/>
        <v>0</v>
      </c>
      <c r="AJ38" s="56"/>
      <c r="AK38" s="56">
        <f>Marcadores!I38</f>
        <v>0</v>
      </c>
      <c r="AL38" s="56"/>
      <c r="AM38" s="56">
        <f>Marcadores!J38</f>
        <v>0</v>
      </c>
      <c r="AN38" s="56"/>
      <c r="AO38" s="56" t="str">
        <f t="shared" si="27"/>
        <v/>
      </c>
      <c r="AP38" s="56">
        <f t="shared" si="28"/>
        <v>0</v>
      </c>
      <c r="AQ38" s="56"/>
      <c r="AR38" s="56">
        <f>Marcadores!O38</f>
        <v>0</v>
      </c>
      <c r="AS38" s="56"/>
      <c r="AT38" s="56">
        <f>Marcadores!P38</f>
        <v>0</v>
      </c>
      <c r="AU38" s="56"/>
      <c r="AV38" s="56"/>
      <c r="AW38" s="56">
        <f t="shared" si="30"/>
        <v>0</v>
      </c>
      <c r="AX38" s="56"/>
      <c r="AY38" s="56">
        <f>Marcadores!Q38</f>
        <v>0</v>
      </c>
      <c r="AZ38" s="56"/>
      <c r="BA38" s="56">
        <f>Marcadores!R38</f>
        <v>0</v>
      </c>
      <c r="BB38" s="56"/>
      <c r="BC38" s="56"/>
      <c r="BD38" s="56">
        <f t="shared" si="32"/>
        <v>0</v>
      </c>
    </row>
    <row r="39" spans="1:56" s="9" customFormat="1" ht="15.75" x14ac:dyDescent="0.25">
      <c r="A39" s="162" t="str">
        <f>Participantes!B36</f>
        <v>Samanta Montero 4</v>
      </c>
      <c r="B39" s="171" t="str">
        <f>Marcadores!C39</f>
        <v>2</v>
      </c>
      <c r="C39" s="171"/>
      <c r="D39" s="171" t="str">
        <f>Marcadores!D39</f>
        <v>1</v>
      </c>
      <c r="E39" s="171"/>
      <c r="F39" s="171" t="str">
        <f t="shared" si="17"/>
        <v>Países Bajos</v>
      </c>
      <c r="G39" s="171">
        <f t="shared" si="18"/>
        <v>5</v>
      </c>
      <c r="H39" s="53"/>
      <c r="I39" s="53" t="str">
        <f>Marcadores!E39</f>
        <v>2</v>
      </c>
      <c r="J39" s="53"/>
      <c r="K39" s="53" t="str">
        <f>Marcadores!F39</f>
        <v>0</v>
      </c>
      <c r="L39" s="53"/>
      <c r="M39" s="53" t="str">
        <f t="shared" si="19"/>
        <v>Argentina</v>
      </c>
      <c r="N39" s="53">
        <f t="shared" si="20"/>
        <v>0</v>
      </c>
      <c r="O39" s="53"/>
      <c r="P39" s="53">
        <f>Marcadores!K39</f>
        <v>2</v>
      </c>
      <c r="Q39" s="53"/>
      <c r="R39" s="53">
        <f>Marcadores!L39</f>
        <v>0</v>
      </c>
      <c r="S39" s="53"/>
      <c r="T39" s="53" t="str">
        <f t="shared" si="21"/>
        <v>Francia</v>
      </c>
      <c r="U39" s="53">
        <f t="shared" si="22"/>
        <v>0</v>
      </c>
      <c r="V39" s="54"/>
      <c r="W39" s="53">
        <f>Marcadores!M39</f>
        <v>3</v>
      </c>
      <c r="X39" s="53"/>
      <c r="Y39" s="53">
        <f>Marcadores!N39</f>
        <v>1</v>
      </c>
      <c r="Z39" s="53"/>
      <c r="AA39" s="53" t="str">
        <f t="shared" si="23"/>
        <v>Inglaterra</v>
      </c>
      <c r="AB39" s="53">
        <f t="shared" si="24"/>
        <v>0</v>
      </c>
      <c r="AC39" s="53"/>
      <c r="AD39" s="53">
        <f>Marcadores!G39</f>
        <v>0</v>
      </c>
      <c r="AE39" s="53"/>
      <c r="AF39" s="53">
        <f>Marcadores!H39</f>
        <v>0</v>
      </c>
      <c r="AG39" s="53"/>
      <c r="AH39" s="53" t="str">
        <f t="shared" si="25"/>
        <v>Croacia</v>
      </c>
      <c r="AI39" s="53">
        <f t="shared" si="26"/>
        <v>0</v>
      </c>
      <c r="AJ39" s="53"/>
      <c r="AK39" s="53">
        <f>Marcadores!I39</f>
        <v>0</v>
      </c>
      <c r="AL39" s="53"/>
      <c r="AM39" s="53">
        <f>Marcadores!J39</f>
        <v>0</v>
      </c>
      <c r="AN39" s="53"/>
      <c r="AO39" s="53" t="str">
        <f t="shared" si="27"/>
        <v/>
      </c>
      <c r="AP39" s="53">
        <f t="shared" si="28"/>
        <v>0</v>
      </c>
      <c r="AQ39" s="53"/>
      <c r="AR39" s="53">
        <f>Marcadores!O39</f>
        <v>0</v>
      </c>
      <c r="AS39" s="53"/>
      <c r="AT39" s="53">
        <f>Marcadores!P39</f>
        <v>0</v>
      </c>
      <c r="AU39" s="53"/>
      <c r="AV39" s="53"/>
      <c r="AW39" s="53">
        <f t="shared" si="30"/>
        <v>0</v>
      </c>
      <c r="AX39" s="53"/>
      <c r="AY39" s="53">
        <f>Marcadores!Q39</f>
        <v>0</v>
      </c>
      <c r="AZ39" s="53"/>
      <c r="BA39" s="53">
        <f>Marcadores!R39</f>
        <v>0</v>
      </c>
      <c r="BB39" s="53"/>
      <c r="BC39" s="53"/>
      <c r="BD39" s="53">
        <f t="shared" si="32"/>
        <v>0</v>
      </c>
    </row>
    <row r="40" spans="1:56" s="9" customFormat="1" ht="15.75" x14ac:dyDescent="0.25">
      <c r="A40" s="163" t="str">
        <f>Participantes!B37</f>
        <v>Virgilio Simmons</v>
      </c>
      <c r="B40" s="172" t="str">
        <f>Marcadores!C40</f>
        <v>2</v>
      </c>
      <c r="C40" s="172"/>
      <c r="D40" s="172" t="str">
        <f>Marcadores!D40</f>
        <v>0</v>
      </c>
      <c r="E40" s="172"/>
      <c r="F40" s="172" t="str">
        <f t="shared" si="17"/>
        <v>Países Bajos</v>
      </c>
      <c r="G40" s="172">
        <f t="shared" si="18"/>
        <v>5</v>
      </c>
      <c r="H40" s="56"/>
      <c r="I40" s="56" t="str">
        <f>Marcadores!E40</f>
        <v>2</v>
      </c>
      <c r="J40" s="56"/>
      <c r="K40" s="56" t="str">
        <f>Marcadores!F40</f>
        <v>0</v>
      </c>
      <c r="L40" s="56"/>
      <c r="M40" s="56" t="str">
        <f t="shared" si="19"/>
        <v>Argentina</v>
      </c>
      <c r="N40" s="56">
        <f t="shared" si="20"/>
        <v>0</v>
      </c>
      <c r="O40" s="56"/>
      <c r="P40" s="56">
        <f>Marcadores!K40</f>
        <v>2</v>
      </c>
      <c r="Q40" s="56"/>
      <c r="R40" s="56">
        <f>Marcadores!L40</f>
        <v>0</v>
      </c>
      <c r="S40" s="56"/>
      <c r="T40" s="56" t="str">
        <f t="shared" si="21"/>
        <v>Francia</v>
      </c>
      <c r="U40" s="56">
        <f t="shared" si="22"/>
        <v>0</v>
      </c>
      <c r="V40" s="54"/>
      <c r="W40" s="56">
        <f>Marcadores!M40</f>
        <v>1</v>
      </c>
      <c r="X40" s="56"/>
      <c r="Y40" s="56">
        <f>Marcadores!N40</f>
        <v>0</v>
      </c>
      <c r="Z40" s="56"/>
      <c r="AA40" s="56" t="str">
        <f t="shared" si="23"/>
        <v>Inglaterra</v>
      </c>
      <c r="AB40" s="56">
        <f t="shared" si="24"/>
        <v>0</v>
      </c>
      <c r="AC40" s="56"/>
      <c r="AD40" s="56" t="str">
        <f>Marcadores!G40</f>
        <v>0</v>
      </c>
      <c r="AE40" s="56"/>
      <c r="AF40" s="56" t="str">
        <f>Marcadores!H40</f>
        <v>1</v>
      </c>
      <c r="AG40" s="56"/>
      <c r="AH40" s="56" t="str">
        <f t="shared" si="25"/>
        <v>Croacia</v>
      </c>
      <c r="AI40" s="56">
        <f t="shared" si="26"/>
        <v>0</v>
      </c>
      <c r="AJ40" s="56"/>
      <c r="AK40" s="56" t="str">
        <f>Marcadores!I40</f>
        <v>0</v>
      </c>
      <c r="AL40" s="56"/>
      <c r="AM40" s="56" t="str">
        <f>Marcadores!J40</f>
        <v>0</v>
      </c>
      <c r="AN40" s="56"/>
      <c r="AO40" s="56" t="str">
        <f t="shared" si="27"/>
        <v/>
      </c>
      <c r="AP40" s="56">
        <f t="shared" si="28"/>
        <v>0</v>
      </c>
      <c r="AQ40" s="56"/>
      <c r="AR40" s="56">
        <f>Marcadores!O40</f>
        <v>0</v>
      </c>
      <c r="AS40" s="56"/>
      <c r="AT40" s="56">
        <f>Marcadores!P40</f>
        <v>1</v>
      </c>
      <c r="AU40" s="56"/>
      <c r="AV40" s="56" t="str">
        <f t="shared" si="29"/>
        <v>España</v>
      </c>
      <c r="AW40" s="56">
        <f t="shared" si="30"/>
        <v>0</v>
      </c>
      <c r="AX40" s="56"/>
      <c r="AY40" s="56">
        <f>Marcadores!Q40</f>
        <v>2</v>
      </c>
      <c r="AZ40" s="56"/>
      <c r="BA40" s="56">
        <f>Marcadores!R40</f>
        <v>0</v>
      </c>
      <c r="BB40" s="56"/>
      <c r="BC40" s="56" t="str">
        <f t="shared" si="31"/>
        <v>Portugal</v>
      </c>
      <c r="BD40" s="56">
        <f t="shared" si="32"/>
        <v>0</v>
      </c>
    </row>
  </sheetData>
  <mergeCells count="9">
    <mergeCell ref="AM1:AN1"/>
    <mergeCell ref="AK1:AL1"/>
    <mergeCell ref="AY1:AZ1"/>
    <mergeCell ref="BA1:BB1"/>
    <mergeCell ref="B1:C1"/>
    <mergeCell ref="D1:E1"/>
    <mergeCell ref="P1:Q1"/>
    <mergeCell ref="I1:J1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zoomScale="80" zoomScaleNormal="80" workbookViewId="0">
      <selection activeCell="B1" sqref="B1"/>
    </sheetView>
  </sheetViews>
  <sheetFormatPr baseColWidth="10" defaultRowHeight="15" x14ac:dyDescent="0.25"/>
  <cols>
    <col min="1" max="1" width="27.7109375" style="9" customWidth="1"/>
    <col min="2" max="2" width="11.5703125" style="11" customWidth="1"/>
    <col min="3" max="3" width="3" style="11" customWidth="1"/>
    <col min="4" max="4" width="12.85546875" style="11" customWidth="1"/>
    <col min="5" max="5" width="3.85546875" style="11" customWidth="1"/>
    <col min="6" max="6" width="12.42578125" style="11" customWidth="1"/>
    <col min="7" max="7" width="11.85546875" style="11" customWidth="1"/>
    <col min="8" max="8" width="0.28515625" style="11" customWidth="1"/>
    <col min="9" max="9" width="12.5703125" style="9" customWidth="1"/>
    <col min="10" max="10" width="3.85546875" style="9" customWidth="1"/>
    <col min="11" max="11" width="12.7109375" style="9" customWidth="1"/>
    <col min="12" max="12" width="3.7109375" style="9" customWidth="1"/>
    <col min="13" max="13" width="13.85546875" style="11" customWidth="1"/>
    <col min="14" max="14" width="13.28515625" style="11" customWidth="1"/>
    <col min="15" max="15" width="0.28515625" style="11" customWidth="1"/>
    <col min="16" max="16" width="11.42578125" style="9"/>
    <col min="17" max="17" width="4.140625" style="9" customWidth="1"/>
    <col min="18" max="18" width="14" style="9" customWidth="1"/>
    <col min="19" max="19" width="3.85546875" style="9" customWidth="1"/>
    <col min="20" max="20" width="13.85546875" style="11" customWidth="1"/>
    <col min="21" max="21" width="13.28515625" style="11" customWidth="1"/>
    <col min="22" max="22" width="0.28515625" style="11" customWidth="1"/>
    <col min="23" max="23" width="11.42578125" style="9"/>
    <col min="24" max="24" width="4.5703125" style="9" customWidth="1"/>
    <col min="25" max="25" width="15.140625" style="9" customWidth="1"/>
    <col min="26" max="26" width="4.5703125" style="9" customWidth="1"/>
    <col min="27" max="27" width="13.85546875" style="11" customWidth="1"/>
    <col min="28" max="28" width="13.28515625" style="11" customWidth="1"/>
    <col min="29" max="16384" width="11.42578125" style="9"/>
  </cols>
  <sheetData>
    <row r="1" spans="1:28" s="2" customFormat="1" ht="19.5" thickBot="1" x14ac:dyDescent="0.35">
      <c r="A1" s="17"/>
      <c r="B1" s="17" t="str">
        <f>IF(Octavos!AH3="",CONCATENATE(MID(Octavos!AD2,1,3),MID(Octavos!AF2,1,3)),Octavos!AH3)</f>
        <v>JapCro</v>
      </c>
      <c r="C1" s="17"/>
      <c r="D1" s="17" t="str">
        <f>IF(Octavos!AO3="",CONCATENATE(MID(Octavos!AK2,1,3),MID(Octavos!AM2,1,3)),Octavos!AO3)</f>
        <v>BraCor</v>
      </c>
      <c r="E1" s="126"/>
      <c r="F1" s="121" t="s">
        <v>1</v>
      </c>
      <c r="G1" s="17" t="s">
        <v>2</v>
      </c>
      <c r="H1" s="17"/>
      <c r="I1" s="17" t="str">
        <f>IF(Octavos!M3="",CONCATENATE(MID(Octavos!I2,1,3),MID(Octavos!K2,1,3)),Octavos!M3)</f>
        <v>ArgAus</v>
      </c>
      <c r="J1" s="17"/>
      <c r="K1" s="17" t="str">
        <f>IF(Octavos!AA3="",CONCATENATE(MID(Octavos!W2,1,3),MID(Octavos!Y2,1,3)),Octavos!AA3)</f>
        <v>IngSen</v>
      </c>
      <c r="L1" s="126"/>
      <c r="M1" s="121" t="s">
        <v>1</v>
      </c>
      <c r="N1" s="17" t="s">
        <v>2</v>
      </c>
      <c r="O1" s="17"/>
      <c r="P1" s="17" t="str">
        <f>IF(Octavos!F3="",CONCATENATE(MID(Octavos!B2,1,3),MID(Octavos!D2,1,3)),Octavos!F3)</f>
        <v>Países Bajos</v>
      </c>
      <c r="Q1" s="17"/>
      <c r="R1" s="17" t="str">
        <f>IF(Octavos!T3="",CONCATENATE(MID(Octavos!P2,1,3),MID(Octavos!R2,1,3)),Octavos!T3)</f>
        <v>FraPol</v>
      </c>
      <c r="S1" s="126"/>
      <c r="T1" s="121" t="s">
        <v>1</v>
      </c>
      <c r="U1" s="17" t="s">
        <v>2</v>
      </c>
      <c r="V1" s="17"/>
      <c r="W1" s="17" t="str">
        <f>IF(Octavos!AV3="",CONCATENATE(MID(Octavos!AR2,1,3),MID(Octavos!AT2,1,3)),Octavos!AV3)</f>
        <v>MarEsp</v>
      </c>
      <c r="X1" s="17"/>
      <c r="Y1" s="17" t="str">
        <f>IF(Octavos!BC3="",CONCATENATE(MID(Octavos!AY2,1,3),MID(Octavos!BA2,1,3)),Octavos!BC3)</f>
        <v>PorSui</v>
      </c>
      <c r="Z1" s="126"/>
      <c r="AA1" s="121" t="s">
        <v>1</v>
      </c>
      <c r="AB1" s="17" t="s">
        <v>2</v>
      </c>
    </row>
    <row r="2" spans="1:28" s="2" customFormat="1" ht="20.25" thickTop="1" thickBot="1" x14ac:dyDescent="0.35">
      <c r="A2" s="64" t="s">
        <v>3</v>
      </c>
      <c r="B2" s="65">
        <v>1</v>
      </c>
      <c r="C2" s="68">
        <v>3</v>
      </c>
      <c r="D2" s="65">
        <v>1</v>
      </c>
      <c r="E2" s="127">
        <v>2</v>
      </c>
      <c r="F2" s="122" t="s">
        <v>5</v>
      </c>
      <c r="G2" s="66"/>
      <c r="H2" s="67"/>
      <c r="I2" s="65">
        <v>2</v>
      </c>
      <c r="J2" s="68"/>
      <c r="K2" s="65">
        <v>1</v>
      </c>
      <c r="L2" s="127"/>
      <c r="M2" s="122" t="str">
        <f>IF(I2&gt;K2,$I$1,IF(K2&gt;I2,$K$1,""))</f>
        <v>ArgAus</v>
      </c>
      <c r="N2" s="66"/>
      <c r="O2" s="67"/>
      <c r="P2" s="65">
        <v>2</v>
      </c>
      <c r="Q2" s="68"/>
      <c r="R2" s="65">
        <v>1</v>
      </c>
      <c r="S2" s="127"/>
      <c r="T2" s="122" t="str">
        <f>IF(P2&gt;R2,$P$1,IF(R2&gt;P2,$R$1,""))</f>
        <v>Países Bajos</v>
      </c>
      <c r="U2" s="66"/>
      <c r="V2" s="67"/>
      <c r="W2" s="65">
        <v>4</v>
      </c>
      <c r="X2" s="42"/>
      <c r="Y2" s="69">
        <v>0</v>
      </c>
      <c r="Z2" s="132"/>
      <c r="AA2" s="14" t="str">
        <f>IF(W2&gt;Y2,$W$1,IF(Y2&gt;W2,$Y$1,""))</f>
        <v>MarEsp</v>
      </c>
      <c r="AB2" s="6"/>
    </row>
    <row r="3" spans="1:28" ht="15.75" thickTop="1" x14ac:dyDescent="0.25">
      <c r="A3" s="70" t="e">
        <f>Participantes!#REF!</f>
        <v>#REF!</v>
      </c>
      <c r="B3" s="71" t="str">
        <f>IF(AND(Octavos!$AH$3=Octavos!$AH4,Octavos!$AO$3=Octavos!$AO4),Mcuartos!B3,"")</f>
        <v/>
      </c>
      <c r="C3" s="50" t="str">
        <f>IF(AND(Octavos!$AH$3=Octavos!$AH4,Octavos!$AO$3=Octavos!$AO4),Mcuartos!C3,"")</f>
        <v/>
      </c>
      <c r="D3" s="71" t="str">
        <f>IF(AND(Octavos!$AH$3=Octavos!$AH4,Octavos!$AO$3=Octavos!$AO4),Mcuartos!D3,"")</f>
        <v/>
      </c>
      <c r="E3" s="128" t="str">
        <f>IF(AND(Octavos!$AH$3=Octavos!$AH4,Octavos!$AO$3=Octavos!$AO4),Mcuartos!E3,"")</f>
        <v/>
      </c>
      <c r="F3" s="123" t="str">
        <f>IF(B3&gt;D3,$B$1,IF(D3&gt;B3,$D$1,IF(IFERROR(SEARCH(Mcuartos!R3,CONCATENATE(Cuartos!B$1,Cuartos!D$1)),0)=0,"",Mcuartos!R3)))</f>
        <v/>
      </c>
      <c r="G3" s="73">
        <f>IF(OR(B3="",D3=""),0,(IF(AND($B3=$B$2, $D$2=$D3),3,IF(AND($B$2&gt;$D$2, $B3&gt;$D3),2,IF(AND($D$2&gt;$B$2,$D3&gt;$B3), 2, IF(AND($D$2=$B$2, $D3=$B3),2,0))))+IF(TRIM(F3)=TRIM($F$2),3,0)))*IF($B$2="",0,1)</f>
        <v>0</v>
      </c>
      <c r="H3" s="45"/>
      <c r="I3" s="73" t="str">
        <f>IF(AND(Octavos!$M$3=Octavos!$M4,Octavos!$AA$3=Octavos!$AA4),Mcuartos!F3,"")</f>
        <v/>
      </c>
      <c r="J3" s="50"/>
      <c r="K3" s="73" t="str">
        <f>IF(AND(Octavos!$M$3=Octavos!$M4,Octavos!$AA$3=Octavos!$AA4),Mcuartos!H3,"")</f>
        <v/>
      </c>
      <c r="L3" s="128"/>
      <c r="M3" s="123" t="str">
        <f>IF(I3&gt;K3,$I$1,IF(K3&gt;I3,$K$1,IF(IFERROR(SEARCH(Mcuartos!S3,CONCATENATE(Cuartos!I$1,Cuartos!K$1)),0)=0,"",Mcuartos!S3)))</f>
        <v/>
      </c>
      <c r="N3" s="72">
        <f>(IF(AND($I3=$I$2, $K$2=$K3),3,IF(AND($I$2&gt;$K$2, $I3&gt;$K3),2,IF(AND($K$2&gt;$I$2,$K3&gt;$I3), 2, IF(AND($K$2=$I$2, $K3=$I3, J3&lt;&gt;""),2,0))))+IF(TRIM(M3)=TRIM(M$2),3,0))*IF($I$2="",0,1)</f>
        <v>0</v>
      </c>
      <c r="O3" s="45"/>
      <c r="P3" s="73" t="str">
        <f>IF(AND(Octavos!$T$3=Octavos!$T4,Octavos!$F$3=Octavos!$F4),Mcuartos!J3,"")</f>
        <v/>
      </c>
      <c r="Q3" s="50" t="str">
        <f>IF(AND(Octavos!$T$3=Octavos!$T4,Octavos!$F$3=Octavos!$F4),Mcuartos!K3,"")</f>
        <v/>
      </c>
      <c r="R3" s="73" t="str">
        <f>IF(AND(Octavos!$T$3=Octavos!$T4,Octavos!$F$3=Octavos!$F4),Mcuartos!L3,"")</f>
        <v/>
      </c>
      <c r="S3" s="128" t="str">
        <f>IF(AND(Octavos!$T$3=Octavos!$T4,Octavos!$F$3=Octavos!$F4),Mcuartos!M3,"")</f>
        <v/>
      </c>
      <c r="T3" s="123" t="str">
        <f>IF(P3&gt;R3,$P$1,IF(R3&gt;P3,$R$1,IF(IFERROR(SEARCH(Mcuartos!T3,CONCATENATE(Cuartos!P$1,Cuartos!R$1)),0)=0,"",Mcuartos!T3)))</f>
        <v/>
      </c>
      <c r="U3" s="77">
        <f>(IF(AND(P3=P$2, R$2=R3, P3&lt;&gt;""),3,IF(AND(P$2&gt;R$2, P3&gt;R3),2,IF(AND(R$2&gt;P$2,R3&gt;P3), 2, IF(AND(R$2=P$2, R3=P3, P3&lt;&gt;""),2,0))))+IF(AND(T3=$T$2,T3&lt;&gt;""),3,0))*IF(P$2="",0,1)</f>
        <v>0</v>
      </c>
      <c r="V3" s="45"/>
      <c r="W3" s="73" t="str">
        <f>IF(AND(Octavos!$AV$3=Octavos!$AV4,Octavos!$BC$3=Octavos!$BC4),Mcuartos!N3,"")</f>
        <v/>
      </c>
      <c r="X3" s="50" t="str">
        <f>IF(AND(Octavos!$AV$3=Octavos!$AV4,Octavos!$BC$3=Octavos!$BC4),Mcuartos!O3,"")</f>
        <v/>
      </c>
      <c r="Y3" s="74" t="str">
        <f>IF(AND(Octavos!$AV$3=Octavos!$AV4,Octavos!$BC$3=Octavos!$BC4),Mcuartos!P3,"")</f>
        <v/>
      </c>
      <c r="Z3" s="128" t="str">
        <f>IF(AND(Octavos!$AV$3=Octavos!$AV4,Octavos!$BC$3=Octavos!$BC4),Mcuartos!Q3,"")</f>
        <v/>
      </c>
      <c r="AA3" s="15" t="str">
        <f>IF(W3&gt;Y3,$W$1,IF(Y3&gt;W3,$Y$1,IF(IFERROR(SEARCH(Mcuartos!U3,CONCATENATE(Cuartos!W$1,Cuartos!Y$1)),0)=0,"",Mcuartos!U3)))</f>
        <v/>
      </c>
      <c r="AB3" s="7">
        <f t="shared" ref="AB3:AB28" si="0">IF(AND(W3=W$2, Y$2=Y3,W3&lt;&gt;""),3,IF(AND(W$2&gt;Y$2, W3&gt;Y3),2,IF(AND(Y$2&gt;W$2,Y3&gt;W3), 2, IF(AND(Y$2=W$2, Y3=W3,W3&lt;&gt;""),2,0)))+IF(AND(AA3=$AA$2,AA3&lt;&gt;""),3,0))*IF(AA3="",0,1)</f>
        <v>0</v>
      </c>
    </row>
    <row r="4" spans="1:28" x14ac:dyDescent="0.25">
      <c r="A4" s="75" t="str">
        <f>Participantes!B1</f>
        <v>Adriana Zambrano</v>
      </c>
      <c r="B4" s="76" t="str">
        <f>IF(AND(Octavos!$AH$3=Octavos!$AH5,Octavos!$AO$3=Octavos!$AO5),Mcuartos!B4,"")</f>
        <v/>
      </c>
      <c r="C4" s="52" t="str">
        <f>IF(AND(Octavos!$AH$3=Octavos!$AH5,Octavos!$AO$3=Octavos!$AO5),Mcuartos!C4,"")</f>
        <v/>
      </c>
      <c r="D4" s="76" t="str">
        <f>IF(AND(Octavos!$AH$3=Octavos!$AH5,Octavos!$AO$3=Octavos!$AO5),Mcuartos!D4,"")</f>
        <v/>
      </c>
      <c r="E4" s="129" t="str">
        <f>IF(AND(Octavos!$AH$3=Octavos!$AH5,Octavos!$AO$3=Octavos!$AO5),Mcuartos!E4,"")</f>
        <v/>
      </c>
      <c r="F4" s="124" t="str">
        <f>IF(B4&gt;D4,$B$1,IF(D4&gt;B4,$D$1,IF(IFERROR(SEARCH(Mcuartos!R4,CONCATENATE(Cuartos!B$1,Cuartos!D$1)),0)=0,"",Mcuartos!R4)))</f>
        <v/>
      </c>
      <c r="G4" s="78">
        <f t="shared" ref="G4:G28" si="1">IF(OR(B4="",D4=""),0,(IF(AND($B4=$B$2, $D$2=$D4),3,IF(AND($B$2&gt;$D$2, $B4&gt;$D4),2,IF(AND($D$2&gt;$B$2,$D4&gt;$B4), 2, IF(AND($D$2=$B$2, $D4=$B4),2,0))))+IF(TRIM(F4)=TRIM($F$2),3,0)))*IF($B$2="",0,1)</f>
        <v>0</v>
      </c>
      <c r="H4" s="45"/>
      <c r="I4" s="78" t="str">
        <f>IF(AND(Octavos!$M$3=Octavos!$M5,Octavos!$AA$3=Octavos!$AA5),Mcuartos!F4,"")</f>
        <v/>
      </c>
      <c r="J4" s="52" t="str">
        <f>IF(AND(Octavos!$M$3=Octavos!$M5,Octavos!$AA$3=Octavos!$AA5),Mcuartos!G4,"")</f>
        <v/>
      </c>
      <c r="K4" s="78" t="str">
        <f>IF(AND(Octavos!$M$3=Octavos!$M5,Octavos!$AA$3=Octavos!$AA5),Mcuartos!H4,"")</f>
        <v/>
      </c>
      <c r="L4" s="129" t="str">
        <f>IF(AND(Octavos!$M$3=Octavos!$M5,Octavos!$AA$3=Octavos!$AA5),Mcuartos!I4,"")</f>
        <v/>
      </c>
      <c r="M4" s="124" t="str">
        <f>IF(I4&gt;K4,$I$1,IF(K4&gt;I4,$K$1,IF(IFERROR(SEARCH(Mcuartos!S4,CONCATENATE(Cuartos!I$1,Cuartos!K$1)),0)=0,"",Mcuartos!S4)))</f>
        <v/>
      </c>
      <c r="N4" s="77">
        <f>(IF(AND($I4=$I$2, $K$2=$K4),3,IF(AND($I$2&gt;$K$2, $I4&gt;$K4),2,IF(AND($K$2&gt;$I$2,$K4&gt;$I4), 2, IF(AND($K$2=$I$2, $K4=$I4, J4&lt;&gt;""),2,0))))+IF(TRIM(M4)=TRIM(M$2),3,0))*IF($I$2="",0,1)</f>
        <v>0</v>
      </c>
      <c r="O4" s="45"/>
      <c r="P4" s="78" t="str">
        <f>IF(AND(Octavos!$T$3=Octavos!$T5,Octavos!$F$3=Octavos!$F5),Mcuartos!J4,"")</f>
        <v/>
      </c>
      <c r="Q4" s="52" t="str">
        <f>IF(AND(Octavos!$T$3=Octavos!$T5,Octavos!$F$3=Octavos!$F5),Mcuartos!K4,"")</f>
        <v/>
      </c>
      <c r="R4" s="78" t="str">
        <f>IF(AND(Octavos!$T$3=Octavos!$T5,Octavos!$F$3=Octavos!$F5),Mcuartos!L4,"")</f>
        <v/>
      </c>
      <c r="S4" s="129" t="str">
        <f>IF(AND(Octavos!$T$3=Octavos!$T5,Octavos!$F$3=Octavos!$F5),Mcuartos!M4,"")</f>
        <v/>
      </c>
      <c r="T4" s="124" t="str">
        <f>IF(P4&gt;R4,$P$1,IF(R4&gt;P4,$R$1,IF(IFERROR(SEARCH(Mcuartos!T4,CONCATENATE(Cuartos!P$1,Cuartos!R$1)),0)=0,"",Mcuartos!T4)))</f>
        <v/>
      </c>
      <c r="U4" s="77">
        <f t="shared" ref="U4:U28" si="2">(IF(AND(P4=P$2, R$2=R4, P4&lt;&gt;""),3,IF(AND(P$2&gt;R$2, P4&gt;R4),2,IF(AND(R$2&gt;P$2,R4&gt;P4), 2, IF(AND(R$2=P$2, R4=P4, P4&lt;&gt;""),2,0))))+IF(AND(T4=$T$2,T4&lt;&gt;""),3,0))*IF(P$2="",0,1)</f>
        <v>0</v>
      </c>
      <c r="V4" s="45"/>
      <c r="W4" s="78" t="str">
        <f>IF(AND(Octavos!$AV$3=Octavos!$AV5,Octavos!$BC$3=Octavos!$BC5),Mcuartos!N4,"")</f>
        <v/>
      </c>
      <c r="X4" s="52" t="str">
        <f>IF(AND(Octavos!$AV$3=Octavos!$AV5,Octavos!$BC$3=Octavos!$BC5),Mcuartos!O4,"")</f>
        <v/>
      </c>
      <c r="Y4" s="79" t="str">
        <f>IF(AND(Octavos!$AV$3=Octavos!$AV5,Octavos!$BC$3=Octavos!$BC5),Mcuartos!P4,"")</f>
        <v/>
      </c>
      <c r="Z4" s="129" t="str">
        <f>IF(AND(Octavos!$AV$3=Octavos!$AV5,Octavos!$BC$3=Octavos!$BC5),Mcuartos!Q4,"")</f>
        <v/>
      </c>
      <c r="AA4" s="15" t="str">
        <f>IF(W4&gt;Y4,$W$1,IF(Y4&gt;W4,$Y$1,IF(IFERROR(SEARCH(Mcuartos!U4,CONCATENATE(Cuartos!W$1,Cuartos!Y$1)),0)=0,"",Mcuartos!U4)))</f>
        <v/>
      </c>
      <c r="AB4" s="7">
        <f t="shared" si="0"/>
        <v>0</v>
      </c>
    </row>
    <row r="5" spans="1:28" x14ac:dyDescent="0.25">
      <c r="A5" s="75" t="str">
        <f>Participantes!B2</f>
        <v>Alexander Bodega</v>
      </c>
      <c r="B5" s="76" t="str">
        <f>IF(AND(Octavos!$AH$3=Octavos!$AH6,Octavos!$AO$3=Octavos!$AO6),Mcuartos!B5,"")</f>
        <v/>
      </c>
      <c r="C5" s="55" t="str">
        <f>IF(AND(Octavos!$AH$3=Octavos!$AH6,Octavos!$AO$3=Octavos!$AO6),Mcuartos!C5,"")</f>
        <v/>
      </c>
      <c r="D5" s="76" t="str">
        <f>IF(AND(Octavos!$AH$3=Octavos!$AH6,Octavos!$AO$3=Octavos!$AO6),Mcuartos!D5,"")</f>
        <v/>
      </c>
      <c r="E5" s="130" t="str">
        <f>IF(AND(Octavos!$AH$3=Octavos!$AH6,Octavos!$AO$3=Octavos!$AO6),Mcuartos!E5,"")</f>
        <v/>
      </c>
      <c r="F5" s="124" t="str">
        <f>IF(B5&gt;D5,$B$1,IF(D5&gt;B5,$D$1,IF(IFERROR(SEARCH(Mcuartos!R5,CONCATENATE(Cuartos!B$1,Cuartos!D$1)),0)=0,"",Mcuartos!R5)))</f>
        <v/>
      </c>
      <c r="G5" s="78">
        <f t="shared" si="1"/>
        <v>0</v>
      </c>
      <c r="H5" s="80"/>
      <c r="I5" s="78" t="str">
        <f>IF(AND(Octavos!$M$3=Octavos!$M6,Octavos!$AA$3=Octavos!$AA6),Mcuartos!F5,"")</f>
        <v/>
      </c>
      <c r="J5" s="55" t="str">
        <f>IF(AND(Octavos!$M$3=Octavos!$M6,Octavos!$AA$3=Octavos!$AA6),Mcuartos!G5,"")</f>
        <v/>
      </c>
      <c r="K5" s="78" t="str">
        <f>IF(AND(Octavos!$M$3=Octavos!$M6,Octavos!$AA$3=Octavos!$AA6),Mcuartos!H5,"")</f>
        <v/>
      </c>
      <c r="L5" s="130" t="str">
        <f>IF(AND(Octavos!$M$3=Octavos!$M6,Octavos!$AA$3=Octavos!$AA6),Mcuartos!I5,"")</f>
        <v/>
      </c>
      <c r="M5" s="124" t="str">
        <f>IF(I5&gt;K5,$I$1,IF(K5&gt;I5,$K$1,IF(IFERROR(SEARCH(Mcuartos!S5,CONCATENATE(Cuartos!I$1,Cuartos!K$1)),0)=0,"",Mcuartos!S5)))</f>
        <v/>
      </c>
      <c r="N5" s="77">
        <f t="shared" ref="N5:N26" si="3">(IF(AND($I5=$I$2, $K$2=$K5),3,IF(AND($I$2&gt;$K$2, $I5&gt;$K5),2,IF(AND($K$2&gt;$I$2,$K5&gt;$I5), 2, IF(AND($K$2=$I$2, $K5=$I5, J5&lt;&gt;""),2,0))))+IF(TRIM(M5)=TRIM(M$2),3,0))*IF($I$2="",0,1)</f>
        <v>0</v>
      </c>
      <c r="O5" s="80"/>
      <c r="P5" s="78" t="str">
        <f>IF(AND(Octavos!$T$3=Octavos!$T6,Octavos!$F$3=Octavos!$F6),Mcuartos!J5,"")</f>
        <v/>
      </c>
      <c r="Q5" s="55" t="str">
        <f>IF(AND(Octavos!$T$3=Octavos!$T6,Octavos!$F$3=Octavos!$F6),Mcuartos!K5,"")</f>
        <v/>
      </c>
      <c r="R5" s="78" t="str">
        <f>IF(AND(Octavos!$T$3=Octavos!$T6,Octavos!$F$3=Octavos!$F6),Mcuartos!L5,"")</f>
        <v/>
      </c>
      <c r="S5" s="130" t="str">
        <f>IF(AND(Octavos!$T$3=Octavos!$T6,Octavos!$F$3=Octavos!$F6),Mcuartos!M5,"")</f>
        <v/>
      </c>
      <c r="T5" s="124" t="str">
        <f>IF(P5&gt;R5,$P$1,IF(R5&gt;P5,$R$1,IF(IFERROR(SEARCH(Mcuartos!T5,CONCATENATE(Cuartos!P$1,Cuartos!R$1)),0)=0,"",Mcuartos!T5)))</f>
        <v/>
      </c>
      <c r="U5" s="77">
        <f t="shared" si="2"/>
        <v>0</v>
      </c>
      <c r="V5" s="80"/>
      <c r="W5" s="78" t="str">
        <f>IF(AND(Octavos!$AV$3=Octavos!$AV6,Octavos!$BC$3=Octavos!$BC6),Mcuartos!N5,"")</f>
        <v/>
      </c>
      <c r="X5" s="55" t="str">
        <f>IF(AND(Octavos!$AV$3=Octavos!$AV6,Octavos!$BC$3=Octavos!$BC6),Mcuartos!O5,"")</f>
        <v/>
      </c>
      <c r="Y5" s="79" t="str">
        <f>IF(AND(Octavos!$AV$3=Octavos!$AV6,Octavos!$BC$3=Octavos!$BC6),Mcuartos!P5,"")</f>
        <v/>
      </c>
      <c r="Z5" s="130" t="str">
        <f>IF(AND(Octavos!$AV$3=Octavos!$AV6,Octavos!$BC$3=Octavos!$BC6),Mcuartos!Q5,"")</f>
        <v/>
      </c>
      <c r="AA5" s="15" t="str">
        <f>IF(W5&gt;Y5,$W$1,IF(Y5&gt;W5,$Y$1,IF(IFERROR(SEARCH(Mcuartos!U5,CONCATENATE(Cuartos!W$1,Cuartos!Y$1)),0)=0,"",Mcuartos!U5)))</f>
        <v/>
      </c>
      <c r="AB5" s="7">
        <f>IF(AND(W5=W$2, Y$2=Y5,W5&lt;&gt;""),3,IF(AND(W$2&gt;Y$2, W5&gt;Y5),2,IF(AND(Y$2&gt;W$2,Y5&gt;W5), 2, IF(AND(Y$2=W$2, Y5=W5,W5&lt;&gt;""),2,0)))+IF(AND(AA5=$AA$2,AA5&lt;&gt;""),3,0))*IF(AA5="",0,1)</f>
        <v>0</v>
      </c>
    </row>
    <row r="6" spans="1:28" x14ac:dyDescent="0.25">
      <c r="A6" s="75" t="str">
        <f>Participantes!B3</f>
        <v>Alfredo Quintero</v>
      </c>
      <c r="B6" s="76" t="str">
        <f>IF(AND(Octavos!$AH$3=Octavos!$AH7,Octavos!$AO$3=Octavos!$AO7),Mcuartos!B6,"")</f>
        <v/>
      </c>
      <c r="C6" s="52" t="str">
        <f>IF(AND(Octavos!$AH$3=Octavos!$AH7,Octavos!$AO$3=Octavos!$AO7),Mcuartos!C6,"")</f>
        <v/>
      </c>
      <c r="D6" s="76" t="str">
        <f>IF(AND(Octavos!$AH$3=Octavos!$AH7,Octavos!$AO$3=Octavos!$AO7),Mcuartos!D6,"")</f>
        <v/>
      </c>
      <c r="E6" s="129" t="str">
        <f>IF(AND(Octavos!$AH$3=Octavos!$AH7,Octavos!$AO$3=Octavos!$AO7),Mcuartos!E6,"")</f>
        <v/>
      </c>
      <c r="F6" s="124" t="str">
        <f>IF(B6&gt;D6,$B$1,IF(D6&gt;B6,$D$1,IF(IFERROR(SEARCH(Mcuartos!R6,CONCATENATE(Cuartos!B$1,Cuartos!D$1)),0)=0,"",Mcuartos!R6)))</f>
        <v/>
      </c>
      <c r="G6" s="78">
        <f t="shared" si="1"/>
        <v>0</v>
      </c>
      <c r="H6" s="80"/>
      <c r="I6" s="78" t="str">
        <f>IF(AND(Octavos!$M$3=Octavos!$M7,Octavos!$AA$3=Octavos!$AA7),Mcuartos!F6,"")</f>
        <v/>
      </c>
      <c r="J6" s="52"/>
      <c r="K6" s="78" t="str">
        <f>IF(AND(Octavos!$M$3=Octavos!$M7,Octavos!$AA$3=Octavos!$AA7),Mcuartos!H6,"")</f>
        <v/>
      </c>
      <c r="L6" s="129"/>
      <c r="M6" s="124" t="str">
        <f>IF(I6&gt;K6,$I$1,IF(K6&gt;I6,$K$1,IF(IFERROR(SEARCH(Mcuartos!S6,CONCATENATE(Cuartos!I$1,Cuartos!K$1)),0)=0,"",Mcuartos!S6)))</f>
        <v/>
      </c>
      <c r="N6" s="77">
        <f t="shared" si="3"/>
        <v>0</v>
      </c>
      <c r="O6" s="80"/>
      <c r="P6" s="78" t="str">
        <f>IF(AND(Octavos!$T$3=Octavos!$T7,Octavos!$F$3=Octavos!$F7),Mcuartos!J6,"")</f>
        <v/>
      </c>
      <c r="Q6" s="52" t="str">
        <f>IF(AND(Octavos!$T$3=Octavos!$T7,Octavos!$F$3=Octavos!$F7),Mcuartos!K6,"")</f>
        <v/>
      </c>
      <c r="R6" s="78" t="str">
        <f>IF(AND(Octavos!$T$3=Octavos!$T7,Octavos!$F$3=Octavos!$F7),Mcuartos!L6,"")</f>
        <v/>
      </c>
      <c r="S6" s="129" t="str">
        <f>IF(AND(Octavos!$T$3=Octavos!$T7,Octavos!$F$3=Octavos!$F7),Mcuartos!M6,"")</f>
        <v/>
      </c>
      <c r="T6" s="124" t="str">
        <f>IF(P6&gt;R6,$P$1,IF(R6&gt;P6,$R$1,IF(IFERROR(SEARCH(Mcuartos!T6,CONCATENATE(Cuartos!P$1,Cuartos!R$1)),0)=0,"",Mcuartos!T6)))</f>
        <v/>
      </c>
      <c r="U6" s="77">
        <f t="shared" si="2"/>
        <v>0</v>
      </c>
      <c r="V6" s="80"/>
      <c r="W6" s="78" t="str">
        <f>IF(AND(Octavos!$AV$3=Octavos!$AV7,Octavos!$BC$3=Octavos!$BC7),Mcuartos!N6,"")</f>
        <v/>
      </c>
      <c r="X6" s="52" t="str">
        <f>IF(AND(Octavos!$AV$3=Octavos!$AV7,Octavos!$BC$3=Octavos!$BC7),Mcuartos!O6,"")</f>
        <v/>
      </c>
      <c r="Y6" s="79" t="str">
        <f>IF(AND(Octavos!$AV$3=Octavos!$AV7,Octavos!$BC$3=Octavos!$BC7),Mcuartos!P6,"")</f>
        <v/>
      </c>
      <c r="Z6" s="129" t="str">
        <f>IF(AND(Octavos!$AV$3=Octavos!$AV7,Octavos!$BC$3=Octavos!$BC7),Mcuartos!Q6,"")</f>
        <v/>
      </c>
      <c r="AA6" s="15" t="str">
        <f>IF(W6&gt;Y6,$W$1,IF(Y6&gt;W6,$Y$1,IF(IFERROR(SEARCH(Mcuartos!U6,CONCATENATE(Cuartos!W$1,Cuartos!Y$1)),0)=0,"",Mcuartos!U6)))</f>
        <v/>
      </c>
      <c r="AB6" s="7">
        <f t="shared" si="0"/>
        <v>0</v>
      </c>
    </row>
    <row r="7" spans="1:28" x14ac:dyDescent="0.25">
      <c r="A7" s="75" t="str">
        <f>Participantes!B4</f>
        <v>Antonio Barahona 1</v>
      </c>
      <c r="B7" s="76" t="str">
        <f>IF(AND(Octavos!$AH$3=Octavos!$AH8,Octavos!$AO$3=Octavos!$AO8),Mcuartos!B7,"")</f>
        <v/>
      </c>
      <c r="C7" s="55" t="str">
        <f>IF(AND(Octavos!$AH$3=Octavos!$AH8,Octavos!$AO$3=Octavos!$AO8),Mcuartos!C7,"")</f>
        <v/>
      </c>
      <c r="D7" s="76" t="str">
        <f>IF(AND(Octavos!$AH$3=Octavos!$AH8,Octavos!$AO$3=Octavos!$AO8),Mcuartos!D7,"")</f>
        <v/>
      </c>
      <c r="E7" s="130" t="str">
        <f>IF(AND(Octavos!$AH$3=Octavos!$AH8,Octavos!$AO$3=Octavos!$AO8),Mcuartos!E7,"")</f>
        <v/>
      </c>
      <c r="F7" s="124" t="str">
        <f>IF(B7&gt;D7,$B$1,IF(D7&gt;B7,$D$1,IF(IFERROR(SEARCH(Mcuartos!R7,CONCATENATE(Cuartos!B$1,Cuartos!D$1)),0)=0,"",Mcuartos!R7)))</f>
        <v/>
      </c>
      <c r="G7" s="78">
        <f t="shared" si="1"/>
        <v>0</v>
      </c>
      <c r="H7" s="80"/>
      <c r="I7" s="78" t="str">
        <f>IF(AND(Octavos!$M$3=Octavos!$M8,Octavos!$AA$3=Octavos!$AA8),Mcuartos!F7,"")</f>
        <v/>
      </c>
      <c r="J7" s="55" t="str">
        <f>IF(AND(Octavos!$M$3=Octavos!$M8,Octavos!$AA$3=Octavos!$AA8),Mcuartos!G7,"")</f>
        <v/>
      </c>
      <c r="K7" s="78" t="str">
        <f>IF(AND(Octavos!$M$3=Octavos!$M8,Octavos!$AA$3=Octavos!$AA8),Mcuartos!H7,"")</f>
        <v/>
      </c>
      <c r="L7" s="130" t="str">
        <f>IF(AND(Octavos!$M$3=Octavos!$M8,Octavos!$AA$3=Octavos!$AA8),Mcuartos!I7,"")</f>
        <v/>
      </c>
      <c r="M7" s="124" t="str">
        <f>IF(I7&gt;K7,$I$1,IF(K7&gt;I7,$K$1,IF(IFERROR(SEARCH(Mcuartos!S7,CONCATENATE(Cuartos!I$1,Cuartos!K$1)),0)=0,"",Mcuartos!S7)))</f>
        <v/>
      </c>
      <c r="N7" s="77">
        <f t="shared" si="3"/>
        <v>0</v>
      </c>
      <c r="O7" s="80"/>
      <c r="P7" s="78" t="str">
        <f>IF(AND(Octavos!$T$3=Octavos!$T8,Octavos!$F$3=Octavos!$F8),Mcuartos!J7,"")</f>
        <v/>
      </c>
      <c r="Q7" s="55" t="str">
        <f>IF(AND(Octavos!$T$3=Octavos!$T8,Octavos!$F$3=Octavos!$F8),Mcuartos!K7,"")</f>
        <v/>
      </c>
      <c r="R7" s="78" t="str">
        <f>IF(AND(Octavos!$T$3=Octavos!$T8,Octavos!$F$3=Octavos!$F8),Mcuartos!L7,"")</f>
        <v/>
      </c>
      <c r="S7" s="130" t="str">
        <f>IF(AND(Octavos!$T$3=Octavos!$T8,Octavos!$F$3=Octavos!$F8),Mcuartos!M7,"")</f>
        <v/>
      </c>
      <c r="T7" s="124" t="str">
        <f>IF(P7&gt;R7,$P$1,IF(R7&gt;P7,$R$1,IF(IFERROR(SEARCH(Mcuartos!T7,CONCATENATE(Cuartos!P$1,Cuartos!R$1)),0)=0,"",Mcuartos!T7)))</f>
        <v/>
      </c>
      <c r="U7" s="77">
        <f t="shared" si="2"/>
        <v>0</v>
      </c>
      <c r="V7" s="80"/>
      <c r="W7" s="78" t="str">
        <f>IF(AND(Octavos!$AV$3=Octavos!$AV8,Octavos!$BC$3=Octavos!$BC8),Mcuartos!N7,"")</f>
        <v/>
      </c>
      <c r="X7" s="55" t="str">
        <f>IF(AND(Octavos!$AV$3=Octavos!$AV8,Octavos!$BC$3=Octavos!$BC8),Mcuartos!O7,"")</f>
        <v/>
      </c>
      <c r="Y7" s="79" t="str">
        <f>IF(AND(Octavos!$AV$3=Octavos!$AV8,Octavos!$BC$3=Octavos!$BC8),Mcuartos!P7,"")</f>
        <v/>
      </c>
      <c r="Z7" s="130" t="str">
        <f>IF(AND(Octavos!$AV$3=Octavos!$AV8,Octavos!$BC$3=Octavos!$BC8),Mcuartos!Q7,"")</f>
        <v/>
      </c>
      <c r="AA7" s="15" t="str">
        <f>IF(W7&gt;Y7,$W$1,IF(Y7&gt;W7,$Y$1,IF(IFERROR(SEARCH(Mcuartos!U7,CONCATENATE(Cuartos!W$1,Cuartos!Y$1)),0)=0,"",Mcuartos!U7)))</f>
        <v/>
      </c>
      <c r="AB7" s="7">
        <f t="shared" si="0"/>
        <v>0</v>
      </c>
    </row>
    <row r="8" spans="1:28" x14ac:dyDescent="0.25">
      <c r="A8" s="75" t="e">
        <f>Participantes!#REF!</f>
        <v>#REF!</v>
      </c>
      <c r="B8" s="76" t="str">
        <f>IF(AND(Octavos!$AH$3=Octavos!$AH9,Octavos!$AO$3=Octavos!$AO9),Mcuartos!B8,"")</f>
        <v/>
      </c>
      <c r="C8" s="52" t="str">
        <f>IF(AND(Octavos!$AH$3=Octavos!$AH9,Octavos!$AO$3=Octavos!$AO9),Mcuartos!C8,"")</f>
        <v/>
      </c>
      <c r="D8" s="76" t="str">
        <f>IF(AND(Octavos!$AH$3=Octavos!$AH9,Octavos!$AO$3=Octavos!$AO9),Mcuartos!D8,"")</f>
        <v/>
      </c>
      <c r="E8" s="129" t="str">
        <f>IF(AND(Octavos!$AH$3=Octavos!$AH9,Octavos!$AO$3=Octavos!$AO9),Mcuartos!E8,"")</f>
        <v/>
      </c>
      <c r="F8" s="124" t="str">
        <f>IF(B8&gt;D8,$B$1,IF(D8&gt;B8,$D$1,IF(IFERROR(SEARCH(Mcuartos!R8,CONCATENATE(Cuartos!B$1,Cuartos!D$1)),0)=0,"",Mcuartos!R8)))</f>
        <v/>
      </c>
      <c r="G8" s="78">
        <v>3</v>
      </c>
      <c r="H8" s="80"/>
      <c r="I8" s="78" t="str">
        <f>IF(AND(Octavos!$M$3=Octavos!$M9,Octavos!$AA$3=Octavos!$AA9),Mcuartos!F8,"")</f>
        <v/>
      </c>
      <c r="J8" s="52" t="str">
        <f>IF(AND(Octavos!$M$3=Octavos!$M9,Octavos!$AA$3=Octavos!$AA9),Mcuartos!G8,"")</f>
        <v/>
      </c>
      <c r="K8" s="78" t="str">
        <f>IF(AND(Octavos!$M$3=Octavos!$M9,Octavos!$AA$3=Octavos!$AA9),Mcuartos!H8,"")</f>
        <v/>
      </c>
      <c r="L8" s="129" t="str">
        <f>IF(AND(Octavos!$M$3=Octavos!$M9,Octavos!$AA$3=Octavos!$AA9),Mcuartos!I8,"")</f>
        <v/>
      </c>
      <c r="M8" s="124" t="str">
        <f>IF(I8&gt;K8,$I$1,IF(K8&gt;I8,$K$1,IF(IFERROR(SEARCH(Mcuartos!S8,CONCATENATE(Cuartos!I$1,Cuartos!K$1)),0)=0,"",Mcuartos!S8)))</f>
        <v/>
      </c>
      <c r="N8" s="77">
        <v>0</v>
      </c>
      <c r="O8" s="80"/>
      <c r="P8" s="78" t="str">
        <f>IF(AND(Octavos!$T$3=Octavos!$T9,Octavos!$F$3=Octavos!$F9),Mcuartos!J8,"")</f>
        <v/>
      </c>
      <c r="Q8" s="52" t="str">
        <f>IF(AND(Octavos!$T$3=Octavos!$T9,Octavos!$F$3=Octavos!$F9),Mcuartos!K8,"")</f>
        <v/>
      </c>
      <c r="R8" s="78" t="str">
        <f>IF(AND(Octavos!$T$3=Octavos!$T9,Octavos!$F$3=Octavos!$F9),Mcuartos!L8,"")</f>
        <v/>
      </c>
      <c r="S8" s="129" t="str">
        <f>IF(AND(Octavos!$T$3=Octavos!$T9,Octavos!$F$3=Octavos!$F9),Mcuartos!M8,"")</f>
        <v/>
      </c>
      <c r="T8" s="124" t="str">
        <f>IF(P8&gt;R8,$P$1,IF(R8&gt;P8,$R$1,IF(IFERROR(SEARCH(Mcuartos!T8,CONCATENATE(Cuartos!P$1,Cuartos!R$1)),0)=0,"",Mcuartos!T8)))</f>
        <v/>
      </c>
      <c r="U8" s="77">
        <f t="shared" si="2"/>
        <v>0</v>
      </c>
      <c r="V8" s="80"/>
      <c r="W8" s="78" t="str">
        <f>IF(AND(Octavos!$AV$3=Octavos!$AV9,Octavos!$BC$3=Octavos!$BC9),Mcuartos!N8,"")</f>
        <v/>
      </c>
      <c r="X8" s="52" t="str">
        <f>IF(AND(Octavos!$AV$3=Octavos!$AV9,Octavos!$BC$3=Octavos!$BC9),Mcuartos!O8,"")</f>
        <v/>
      </c>
      <c r="Y8" s="79" t="str">
        <f>IF(AND(Octavos!$AV$3=Octavos!$AV9,Octavos!$BC$3=Octavos!$BC9),Mcuartos!P8,"")</f>
        <v/>
      </c>
      <c r="Z8" s="129" t="str">
        <f>IF(AND(Octavos!$AV$3=Octavos!$AV9,Octavos!$BC$3=Octavos!$BC9),Mcuartos!Q8,"")</f>
        <v/>
      </c>
      <c r="AA8" s="15" t="str">
        <f>IF(W8&gt;Y8,$W$1,IF(Y8&gt;W8,$Y$1,IF(IFERROR(SEARCH(Mcuartos!U8,CONCATENATE(Cuartos!W$1,Cuartos!Y$1)),0)=0,"",Mcuartos!U8)))</f>
        <v/>
      </c>
      <c r="AB8" s="7">
        <f t="shared" si="0"/>
        <v>0</v>
      </c>
    </row>
    <row r="9" spans="1:28" x14ac:dyDescent="0.25">
      <c r="A9" s="75" t="e">
        <f>Participantes!#REF!</f>
        <v>#REF!</v>
      </c>
      <c r="B9" s="76" t="str">
        <f>IF(AND(Octavos!$AH$3=Octavos!$AH10,Octavos!$AO$3=Octavos!$AO10),Mcuartos!B9,"")</f>
        <v/>
      </c>
      <c r="C9" s="55" t="str">
        <f>IF(AND(Octavos!$AH$3=Octavos!$AH10,Octavos!$AO$3=Octavos!$AO10),Mcuartos!C9,"")</f>
        <v/>
      </c>
      <c r="D9" s="76" t="str">
        <f>IF(AND(Octavos!$AH$3=Octavos!$AH10,Octavos!$AO$3=Octavos!$AO10),Mcuartos!D9,"")</f>
        <v/>
      </c>
      <c r="E9" s="130" t="str">
        <f>IF(AND(Octavos!$AH$3=Octavos!$AH10,Octavos!$AO$3=Octavos!$AO10),Mcuartos!E9,"")</f>
        <v/>
      </c>
      <c r="F9" s="124" t="str">
        <f>IF(B9&gt;D9,$B$1,IF(D9&gt;B9,$D$1,IF(IFERROR(SEARCH(Mcuartos!R9,CONCATENATE(Cuartos!B$1,Cuartos!D$1)),0)=0,"",Mcuartos!R9)))</f>
        <v/>
      </c>
      <c r="G9" s="78">
        <f t="shared" si="1"/>
        <v>0</v>
      </c>
      <c r="H9" s="80"/>
      <c r="I9" s="78" t="str">
        <f>IF(AND(Octavos!$M$3=Octavos!$M10,Octavos!$AA$3=Octavos!$AA10),Mcuartos!F9,"")</f>
        <v/>
      </c>
      <c r="J9" s="55" t="str">
        <f>IF(AND(Octavos!$M$3=Octavos!$M10,Octavos!$AA$3=Octavos!$AA10),Mcuartos!G9,"")</f>
        <v/>
      </c>
      <c r="K9" s="78" t="str">
        <f>IF(AND(Octavos!$M$3=Octavos!$M10,Octavos!$AA$3=Octavos!$AA10),Mcuartos!H9,"")</f>
        <v/>
      </c>
      <c r="L9" s="130" t="str">
        <f>IF(AND(Octavos!$M$3=Octavos!$M10,Octavos!$AA$3=Octavos!$AA10),Mcuartos!I9,"")</f>
        <v/>
      </c>
      <c r="M9" s="124" t="str">
        <f>IF(I9&gt;K9,$I$1,IF(K9&gt;I9,$K$1,IF(IFERROR(SEARCH(Mcuartos!S9,CONCATENATE(Cuartos!I$1,Cuartos!K$1)),0)=0,"",Mcuartos!S9)))</f>
        <v/>
      </c>
      <c r="N9" s="77">
        <v>0</v>
      </c>
      <c r="O9" s="80"/>
      <c r="P9" s="78" t="str">
        <f>IF(AND(Octavos!$T$3=Octavos!$T10,Octavos!$F$3=Octavos!$F10),Mcuartos!J9,"")</f>
        <v/>
      </c>
      <c r="Q9" s="55" t="str">
        <f>IF(AND(Octavos!$T$3=Octavos!$T10,Octavos!$F$3=Octavos!$F10),Mcuartos!K9,"")</f>
        <v/>
      </c>
      <c r="R9" s="78" t="str">
        <f>IF(AND(Octavos!$T$3=Octavos!$T10,Octavos!$F$3=Octavos!$F10),Mcuartos!L9,"")</f>
        <v/>
      </c>
      <c r="S9" s="130" t="str">
        <f>IF(AND(Octavos!$T$3=Octavos!$T10,Octavos!$F$3=Octavos!$F10),Mcuartos!M9,"")</f>
        <v/>
      </c>
      <c r="T9" s="124" t="str">
        <f>IF(P9&gt;R9,$P$1,IF(R9&gt;P9,$R$1,IF(IFERROR(SEARCH(Mcuartos!T9,CONCATENATE(Cuartos!P$1,Cuartos!R$1)),0)=0,"",Mcuartos!T9)))</f>
        <v/>
      </c>
      <c r="U9" s="77">
        <f t="shared" si="2"/>
        <v>0</v>
      </c>
      <c r="V9" s="80"/>
      <c r="W9" s="78" t="str">
        <f>IF(AND(Octavos!$AV$3=Octavos!$AV10,Octavos!$BC$3=Octavos!$BC10),Mcuartos!N9,"")</f>
        <v/>
      </c>
      <c r="X9" s="55" t="str">
        <f>IF(AND(Octavos!$AV$3=Octavos!$AV10,Octavos!$BC$3=Octavos!$BC10),Mcuartos!O9,"")</f>
        <v/>
      </c>
      <c r="Y9" s="79" t="str">
        <f>IF(AND(Octavos!$AV$3=Octavos!$AV10,Octavos!$BC$3=Octavos!$BC10),Mcuartos!P9,"")</f>
        <v/>
      </c>
      <c r="Z9" s="130" t="str">
        <f>IF(AND(Octavos!$AV$3=Octavos!$AV10,Octavos!$BC$3=Octavos!$BC10),Mcuartos!Q9,"")</f>
        <v/>
      </c>
      <c r="AA9" s="15" t="str">
        <f>IF(W9&gt;Y9,$W$1,IF(Y9&gt;W9,$Y$1,IF(IFERROR(SEARCH(Mcuartos!U9,CONCATENATE(Cuartos!W$1,Cuartos!Y$1)),0)=0,"",Mcuartos!U9)))</f>
        <v/>
      </c>
      <c r="AB9" s="7">
        <f t="shared" si="0"/>
        <v>0</v>
      </c>
    </row>
    <row r="10" spans="1:28" x14ac:dyDescent="0.25">
      <c r="A10" s="75" t="e">
        <f>Participantes!#REF!</f>
        <v>#REF!</v>
      </c>
      <c r="B10" s="76" t="str">
        <f>IF(AND(Octavos!$AH$3=Octavos!$AH11,Octavos!$AO$3=Octavos!$AO11),Mcuartos!B10,"")</f>
        <v/>
      </c>
      <c r="C10" s="52" t="str">
        <f>IF(AND(Octavos!$AH$3=Octavos!$AH11,Octavos!$AO$3=Octavos!$AO11),Mcuartos!C10,"")</f>
        <v/>
      </c>
      <c r="D10" s="76" t="str">
        <f>IF(AND(Octavos!$AH$3=Octavos!$AH11,Octavos!$AO$3=Octavos!$AO11),Mcuartos!D10,"")</f>
        <v/>
      </c>
      <c r="E10" s="129" t="str">
        <f>IF(AND(Octavos!$AH$3=Octavos!$AH11,Octavos!$AO$3=Octavos!$AO11),Mcuartos!E10,"")</f>
        <v/>
      </c>
      <c r="F10" s="124" t="str">
        <f>IF(B10&gt;D10,$B$1,IF(D10&gt;B10,$D$1,IF(IFERROR(SEARCH(Mcuartos!R10,CONCATENATE(Cuartos!B$1,Cuartos!D$1)),0)=0,"",Mcuartos!R10)))</f>
        <v/>
      </c>
      <c r="G10" s="78">
        <f t="shared" si="1"/>
        <v>0</v>
      </c>
      <c r="H10" s="80"/>
      <c r="I10" s="78" t="str">
        <f>IF(AND(Octavos!$M$3=Octavos!$M11,Octavos!$AA$3=Octavos!$AA11),Mcuartos!F10,"")</f>
        <v/>
      </c>
      <c r="J10" s="52"/>
      <c r="K10" s="78" t="str">
        <f>IF(AND(Octavos!$M$3=Octavos!$M11,Octavos!$AA$3=Octavos!$AA11),Mcuartos!H10,"")</f>
        <v/>
      </c>
      <c r="L10" s="129"/>
      <c r="M10" s="124" t="str">
        <f>IF(I10&gt;K10,$I$1,IF(K10&gt;I10,$K$1,IF(IFERROR(SEARCH(Mcuartos!S10,CONCATENATE(Cuartos!I$1,Cuartos!K$1)),0)=0,"",Mcuartos!S10)))</f>
        <v/>
      </c>
      <c r="N10" s="77">
        <f t="shared" si="3"/>
        <v>0</v>
      </c>
      <c r="O10" s="80"/>
      <c r="P10" s="78" t="str">
        <f>IF(AND(Octavos!$T$3=Octavos!$T11,Octavos!$F$3=Octavos!$F11),Mcuartos!J10,"")</f>
        <v/>
      </c>
      <c r="Q10" s="52" t="str">
        <f>IF(AND(Octavos!$T$3=Octavos!$T11,Octavos!$F$3=Octavos!$F11),Mcuartos!K10,"")</f>
        <v/>
      </c>
      <c r="R10" s="78" t="str">
        <f>IF(AND(Octavos!$T$3=Octavos!$T11,Octavos!$F$3=Octavos!$F11),Mcuartos!L10,"")</f>
        <v/>
      </c>
      <c r="S10" s="129" t="str">
        <f>IF(AND(Octavos!$T$3=Octavos!$T11,Octavos!$F$3=Octavos!$F11),Mcuartos!M10,"")</f>
        <v/>
      </c>
      <c r="T10" s="124" t="str">
        <f>IF(P10&gt;R10,$P$1,IF(R10&gt;P10,$R$1,IF(IFERROR(SEARCH(Mcuartos!T10,CONCATENATE(Cuartos!P$1,Cuartos!R$1)),0)=0,"",Mcuartos!T10)))</f>
        <v/>
      </c>
      <c r="U10" s="77">
        <f t="shared" si="2"/>
        <v>0</v>
      </c>
      <c r="V10" s="80"/>
      <c r="W10" s="78" t="str">
        <f>IF(AND(Octavos!$AV$3=Octavos!$AV11,Octavos!$BC$3=Octavos!$BC11),Mcuartos!N10,"")</f>
        <v/>
      </c>
      <c r="X10" s="52" t="str">
        <f>IF(AND(Octavos!$AV$3=Octavos!$AV11,Octavos!$BC$3=Octavos!$BC11),Mcuartos!O10,"")</f>
        <v/>
      </c>
      <c r="Y10" s="79" t="str">
        <f>IF(AND(Octavos!$AV$3=Octavos!$AV11,Octavos!$BC$3=Octavos!$BC11),Mcuartos!P10,"")</f>
        <v/>
      </c>
      <c r="Z10" s="129" t="str">
        <f>IF(AND(Octavos!$AV$3=Octavos!$AV11,Octavos!$BC$3=Octavos!$BC11),Mcuartos!Q10,"")</f>
        <v/>
      </c>
      <c r="AA10" s="15" t="str">
        <f>IF(W10&gt;Y10,$W$1,IF(Y10&gt;W10,$Y$1,IF(IFERROR(SEARCH(Mcuartos!U10,CONCATENATE(Cuartos!W$1,Cuartos!Y$1)),0)=0,"",Mcuartos!U10)))</f>
        <v/>
      </c>
      <c r="AB10" s="7">
        <f t="shared" si="0"/>
        <v>0</v>
      </c>
    </row>
    <row r="11" spans="1:28" x14ac:dyDescent="0.25">
      <c r="A11" s="75" t="e">
        <f>Participantes!#REF!</f>
        <v>#REF!</v>
      </c>
      <c r="B11" s="76" t="str">
        <f>IF(AND(Octavos!$AH$3=Octavos!$AH12,Octavos!$AO$3=Octavos!$AO12),Mcuartos!B11,"")</f>
        <v/>
      </c>
      <c r="C11" s="55" t="str">
        <f>IF(AND(Octavos!$AH$3=Octavos!$AH12,Octavos!$AO$3=Octavos!$AO12),Mcuartos!C11,"")</f>
        <v/>
      </c>
      <c r="D11" s="76" t="str">
        <f>IF(AND(Octavos!$AH$3=Octavos!$AH12,Octavos!$AO$3=Octavos!$AO12),Mcuartos!D11,"")</f>
        <v/>
      </c>
      <c r="E11" s="130" t="str">
        <f>IF(AND(Octavos!$AH$3=Octavos!$AH12,Octavos!$AO$3=Octavos!$AO12),Mcuartos!E11,"")</f>
        <v/>
      </c>
      <c r="F11" s="124" t="str">
        <f>IF(B11&gt;D11,$B$1,IF(D11&gt;B11,$D$1,IF(IFERROR(SEARCH(Mcuartos!R11,CONCATENATE(Cuartos!B$1,Cuartos!D$1)),0)=0,"",Mcuartos!R11)))</f>
        <v/>
      </c>
      <c r="G11" s="78">
        <f t="shared" si="1"/>
        <v>0</v>
      </c>
      <c r="H11" s="80"/>
      <c r="I11" s="78" t="str">
        <f>IF(AND(Octavos!$M$3=Octavos!$M12,Octavos!$AA$3=Octavos!$AA12),Mcuartos!F11,"")</f>
        <v/>
      </c>
      <c r="J11" s="55" t="str">
        <f>IF(AND(Octavos!$M$3=Octavos!$M12,Octavos!$AA$3=Octavos!$AA12),Mcuartos!G11,"")</f>
        <v/>
      </c>
      <c r="K11" s="78" t="str">
        <f>IF(AND(Octavos!$M$3=Octavos!$M12,Octavos!$AA$3=Octavos!$AA12),Mcuartos!H11,"")</f>
        <v/>
      </c>
      <c r="L11" s="130" t="str">
        <f>IF(AND(Octavos!$M$3=Octavos!$M12,Octavos!$AA$3=Octavos!$AA12),Mcuartos!I11,"")</f>
        <v/>
      </c>
      <c r="M11" s="124" t="str">
        <f>IF(I11&gt;K11,$I$1,IF(K11&gt;I11,$K$1,IF(IFERROR(SEARCH(Mcuartos!S11,CONCATENATE(Cuartos!I$1,Cuartos!K$1)),0)=0,"",Mcuartos!S11)))</f>
        <v/>
      </c>
      <c r="N11" s="77">
        <v>0</v>
      </c>
      <c r="O11" s="80"/>
      <c r="P11" s="78" t="str">
        <f>IF(AND(Octavos!$T$3=Octavos!$T12,Octavos!$F$3=Octavos!$F12),Mcuartos!J11,"")</f>
        <v/>
      </c>
      <c r="Q11" s="55" t="str">
        <f>IF(AND(Octavos!$T$3=Octavos!$T12,Octavos!$F$3=Octavos!$F12),Mcuartos!K11,"")</f>
        <v/>
      </c>
      <c r="R11" s="78" t="str">
        <f>IF(AND(Octavos!$T$3=Octavos!$T12,Octavos!$F$3=Octavos!$F12),Mcuartos!L11,"")</f>
        <v/>
      </c>
      <c r="S11" s="130" t="str">
        <f>IF(AND(Octavos!$T$3=Octavos!$T12,Octavos!$F$3=Octavos!$F12),Mcuartos!M11,"")</f>
        <v/>
      </c>
      <c r="T11" s="124" t="str">
        <f>IF(P11&gt;R11,$P$1,IF(R11&gt;P11,$R$1,IF(IFERROR(SEARCH(Mcuartos!T11,CONCATENATE(Cuartos!P$1,Cuartos!R$1)),0)=0,"",Mcuartos!T11)))</f>
        <v/>
      </c>
      <c r="U11" s="77">
        <f t="shared" si="2"/>
        <v>0</v>
      </c>
      <c r="V11" s="80"/>
      <c r="W11" s="78" t="str">
        <f>IF(AND(Octavos!$AV$3=Octavos!$AV12,Octavos!$BC$3=Octavos!$BC12),Mcuartos!N11,"")</f>
        <v/>
      </c>
      <c r="X11" s="55" t="str">
        <f>IF(AND(Octavos!$AV$3=Octavos!$AV12,Octavos!$BC$3=Octavos!$BC12),Mcuartos!O11,"")</f>
        <v/>
      </c>
      <c r="Y11" s="79" t="str">
        <f>IF(AND(Octavos!$AV$3=Octavos!$AV12,Octavos!$BC$3=Octavos!$BC12),Mcuartos!P11,"")</f>
        <v/>
      </c>
      <c r="Z11" s="130" t="str">
        <f>IF(AND(Octavos!$AV$3=Octavos!$AV12,Octavos!$BC$3=Octavos!$BC12),Mcuartos!Q11,"")</f>
        <v/>
      </c>
      <c r="AA11" s="15" t="str">
        <f>IF(W11&gt;Y11,$W$1,IF(Y11&gt;W11,$Y$1,IF(IFERROR(SEARCH(Mcuartos!U11,CONCATENATE(Cuartos!W$1,Cuartos!Y$1)),0)=0,"",Mcuartos!U11)))</f>
        <v/>
      </c>
      <c r="AB11" s="7">
        <f t="shared" si="0"/>
        <v>0</v>
      </c>
    </row>
    <row r="12" spans="1:28" x14ac:dyDescent="0.25">
      <c r="A12" s="75" t="str">
        <f>Participantes!B5</f>
        <v>Effie Latouche 1</v>
      </c>
      <c r="B12" s="76" t="str">
        <f>IF(AND(Octavos!$AH$3=Octavos!$AH13,Octavos!$AO$3=Octavos!$AO13),Mcuartos!B12,"")</f>
        <v/>
      </c>
      <c r="C12" s="52" t="str">
        <f>IF(AND(Octavos!$AH$3=Octavos!$AH13,Octavos!$AO$3=Octavos!$AO13),Mcuartos!C12,"")</f>
        <v/>
      </c>
      <c r="D12" s="76" t="str">
        <f>IF(AND(Octavos!$AH$3=Octavos!$AH13,Octavos!$AO$3=Octavos!$AO13),Mcuartos!D12,"")</f>
        <v/>
      </c>
      <c r="E12" s="129" t="str">
        <f>IF(AND(Octavos!$AH$3=Octavos!$AH13,Octavos!$AO$3=Octavos!$AO13),Mcuartos!E12,"")</f>
        <v/>
      </c>
      <c r="F12" s="124" t="str">
        <f>IF(B12&gt;D12,$B$1,IF(D12&gt;B12,$D$1,IF(IFERROR(SEARCH(Mcuartos!R12,CONCATENATE(Cuartos!B$1,Cuartos!D$1)),0)=0,"",Mcuartos!R12)))</f>
        <v/>
      </c>
      <c r="G12" s="78">
        <v>3</v>
      </c>
      <c r="H12" s="80"/>
      <c r="I12" s="78" t="str">
        <f>IF(AND(Octavos!$M$3=Octavos!$M13,Octavos!$AA$3=Octavos!$AA13),Mcuartos!F12,"")</f>
        <v/>
      </c>
      <c r="J12" s="52" t="str">
        <f>IF(AND(Octavos!$M$3=Octavos!$M13,Octavos!$AA$3=Octavos!$AA13),Mcuartos!G12,"")</f>
        <v/>
      </c>
      <c r="K12" s="78" t="str">
        <f>IF(AND(Octavos!$M$3=Octavos!$M13,Octavos!$AA$3=Octavos!$AA13),Mcuartos!H12,"")</f>
        <v/>
      </c>
      <c r="L12" s="129" t="str">
        <f>IF(AND(Octavos!$M$3=Octavos!$M13,Octavos!$AA$3=Octavos!$AA13),Mcuartos!I12,"")</f>
        <v/>
      </c>
      <c r="M12" s="124" t="str">
        <f>IF(I12&gt;K12,$I$1,IF(K12&gt;I12,$K$1,IF(IFERROR(SEARCH(Mcuartos!S12,CONCATENATE(Cuartos!I$1,Cuartos!K$1)),0)=0,"",Mcuartos!S12)))</f>
        <v/>
      </c>
      <c r="N12" s="77">
        <v>0</v>
      </c>
      <c r="O12" s="80"/>
      <c r="P12" s="78" t="str">
        <f>IF(AND(Octavos!$T$3=Octavos!$T13,Octavos!$F$3=Octavos!$F13),Mcuartos!J12,"")</f>
        <v/>
      </c>
      <c r="Q12" s="52"/>
      <c r="R12" s="78" t="str">
        <f>IF(AND(Octavos!$T$3=Octavos!$T13,Octavos!$F$3=Octavos!$F13),Mcuartos!L12,"")</f>
        <v/>
      </c>
      <c r="S12" s="129"/>
      <c r="T12" s="124" t="str">
        <f>IF(P12&gt;R12,$P$1,IF(R12&gt;P12,$R$1,IF(IFERROR(SEARCH(Mcuartos!T12,CONCATENATE(Cuartos!P$1,Cuartos!R$1)),0)=0,"",Mcuartos!T12)))</f>
        <v/>
      </c>
      <c r="U12" s="77">
        <f t="shared" si="2"/>
        <v>0</v>
      </c>
      <c r="V12" s="80"/>
      <c r="W12" s="78" t="str">
        <f>IF(AND(Octavos!$AV$3=Octavos!$AV13,Octavos!$BC$3=Octavos!$BC13),Mcuartos!N12,"")</f>
        <v/>
      </c>
      <c r="X12" s="52" t="str">
        <f>IF(AND(Octavos!$AV$3=Octavos!$AV13,Octavos!$BC$3=Octavos!$BC13),Mcuartos!O12,"")</f>
        <v/>
      </c>
      <c r="Y12" s="79" t="str">
        <f>IF(AND(Octavos!$AV$3=Octavos!$AV13,Octavos!$BC$3=Octavos!$BC13),Mcuartos!P12,"")</f>
        <v/>
      </c>
      <c r="Z12" s="129" t="str">
        <f>IF(AND(Octavos!$AV$3=Octavos!$AV13,Octavos!$BC$3=Octavos!$BC13),Mcuartos!Q12,"")</f>
        <v/>
      </c>
      <c r="AA12" s="15" t="str">
        <f>IF(W12&gt;Y12,$W$1,IF(Y12&gt;W12,$Y$1,IF(IFERROR(SEARCH(Mcuartos!U12,CONCATENATE(Cuartos!W$1,Cuartos!Y$1)),0)=0,"",Mcuartos!U12)))</f>
        <v/>
      </c>
      <c r="AB12" s="7">
        <f t="shared" si="0"/>
        <v>0</v>
      </c>
    </row>
    <row r="13" spans="1:28" x14ac:dyDescent="0.25">
      <c r="A13" s="75" t="e">
        <f>Participantes!#REF!</f>
        <v>#REF!</v>
      </c>
      <c r="B13" s="76" t="str">
        <f>IF(AND(Octavos!$AH$3=Octavos!$AH14,Octavos!$AO$3=Octavos!$AO14),Mcuartos!B13,"")</f>
        <v/>
      </c>
      <c r="C13" s="55" t="str">
        <f>IF(AND(Octavos!$AH$3=Octavos!$AH14,Octavos!$AO$3=Octavos!$AO14),Mcuartos!C13,"")</f>
        <v/>
      </c>
      <c r="D13" s="76" t="str">
        <f>IF(AND(Octavos!$AH$3=Octavos!$AH14,Octavos!$AO$3=Octavos!$AO14),Mcuartos!D13,"")</f>
        <v/>
      </c>
      <c r="E13" s="130" t="str">
        <f>IF(AND(Octavos!$AH$3=Octavos!$AH14,Octavos!$AO$3=Octavos!$AO14),Mcuartos!E13,"")</f>
        <v/>
      </c>
      <c r="F13" s="124" t="str">
        <f>IF(B13&gt;D13,$B$1,IF(D13&gt;B13,$D$1,IF(IFERROR(SEARCH(Mcuartos!R13,CONCATENATE(Cuartos!B$1,Cuartos!D$1)),0)=0,"",Mcuartos!R13)))</f>
        <v/>
      </c>
      <c r="G13" s="78">
        <f t="shared" si="1"/>
        <v>0</v>
      </c>
      <c r="H13" s="80"/>
      <c r="I13" s="78" t="str">
        <f>IF(AND(Octavos!$M$3=Octavos!$M14,Octavos!$AA$3=Octavos!$AA14),Mcuartos!F13,"")</f>
        <v/>
      </c>
      <c r="J13" s="55"/>
      <c r="K13" s="78" t="str">
        <f>IF(AND(Octavos!$M$3=Octavos!$M14,Octavos!$AA$3=Octavos!$AA14),Mcuartos!H13,"")</f>
        <v/>
      </c>
      <c r="L13" s="130"/>
      <c r="M13" s="124" t="str">
        <f>IF(I13&gt;K13,$I$1,IF(K13&gt;I13,$K$1,IF(IFERROR(SEARCH(Mcuartos!S13,CONCATENATE(Cuartos!I$1,Cuartos!K$1)),0)=0,"",Mcuartos!S13)))</f>
        <v/>
      </c>
      <c r="N13" s="77">
        <f t="shared" si="3"/>
        <v>0</v>
      </c>
      <c r="O13" s="80"/>
      <c r="P13" s="78" t="str">
        <f>IF(AND(Octavos!$T$3=Octavos!$T14,Octavos!$F$3=Octavos!$F14),Mcuartos!J13,"")</f>
        <v/>
      </c>
      <c r="Q13" s="55" t="str">
        <f>IF(AND(Octavos!$T$3=Octavos!$T14,Octavos!$F$3=Octavos!$F14),Mcuartos!K13,"")</f>
        <v/>
      </c>
      <c r="R13" s="78" t="str">
        <f>IF(AND(Octavos!$T$3=Octavos!$T14,Octavos!$F$3=Octavos!$F14),Mcuartos!L13,"")</f>
        <v/>
      </c>
      <c r="S13" s="130" t="str">
        <f>IF(AND(Octavos!$T$3=Octavos!$T14,Octavos!$F$3=Octavos!$F14),Mcuartos!M13,"")</f>
        <v/>
      </c>
      <c r="T13" s="124" t="str">
        <f>IF(P13&gt;R13,$P$1,IF(R13&gt;P13,$R$1,IF(IFERROR(SEARCH(Mcuartos!T13,CONCATENATE(Cuartos!P$1,Cuartos!R$1)),0)=0,"",Mcuartos!T13)))</f>
        <v/>
      </c>
      <c r="U13" s="77">
        <f t="shared" si="2"/>
        <v>0</v>
      </c>
      <c r="V13" s="80"/>
      <c r="W13" s="78" t="str">
        <f>IF(AND(Octavos!$AV$3=Octavos!$AV14,Octavos!$BC$3=Octavos!$BC14),Mcuartos!N13,"")</f>
        <v/>
      </c>
      <c r="X13" s="55" t="str">
        <f>IF(AND(Octavos!$AV$3=Octavos!$AV14,Octavos!$BC$3=Octavos!$BC14),Mcuartos!O13,"")</f>
        <v/>
      </c>
      <c r="Y13" s="79" t="str">
        <f>IF(AND(Octavos!$AV$3=Octavos!$AV14,Octavos!$BC$3=Octavos!$BC14),Mcuartos!P13,"")</f>
        <v/>
      </c>
      <c r="Z13" s="130" t="str">
        <f>IF(AND(Octavos!$AV$3=Octavos!$AV14,Octavos!$BC$3=Octavos!$BC14),Mcuartos!Q13,"")</f>
        <v/>
      </c>
      <c r="AA13" s="15" t="str">
        <f>IF(W13&gt;Y13,$W$1,IF(Y13&gt;W13,$Y$1,IF(IFERROR(SEARCH(Mcuartos!U13,CONCATENATE(Cuartos!W$1,Cuartos!Y$1)),0)=0,"",Mcuartos!U13)))</f>
        <v/>
      </c>
      <c r="AB13" s="7">
        <f t="shared" si="0"/>
        <v>0</v>
      </c>
    </row>
    <row r="14" spans="1:28" x14ac:dyDescent="0.25">
      <c r="A14" s="75" t="str">
        <f>Participantes!B6</f>
        <v>Eric Herrera</v>
      </c>
      <c r="B14" s="76" t="str">
        <f>IF(AND(Octavos!$AH$3=Octavos!$AH15,Octavos!$AO$3=Octavos!$AO15),Mcuartos!B14,"")</f>
        <v/>
      </c>
      <c r="C14" s="52" t="str">
        <f>IF(AND(Octavos!$AH$3=Octavos!$AH15,Octavos!$AO$3=Octavos!$AO15),Mcuartos!C14,"")</f>
        <v/>
      </c>
      <c r="D14" s="76" t="str">
        <f>IF(AND(Octavos!$AH$3=Octavos!$AH15,Octavos!$AO$3=Octavos!$AO15),Mcuartos!D14,"")</f>
        <v/>
      </c>
      <c r="E14" s="129" t="str">
        <f>IF(AND(Octavos!$AH$3=Octavos!$AH15,Octavos!$AO$3=Octavos!$AO15),Mcuartos!E14,"")</f>
        <v/>
      </c>
      <c r="F14" s="124" t="str">
        <f>IF(B14&gt;D14,$B$1,IF(D14&gt;B14,$D$1,IF(IFERROR(SEARCH(Mcuartos!R14,CONCATENATE(Cuartos!B$1,Cuartos!D$1)),0)=0,"",Mcuartos!R14)))</f>
        <v/>
      </c>
      <c r="G14" s="78">
        <f t="shared" si="1"/>
        <v>0</v>
      </c>
      <c r="H14" s="80"/>
      <c r="I14" s="78" t="str">
        <f>IF(AND(Octavos!$M$3=Octavos!$M15,Octavos!$AA$3=Octavos!$AA15),Mcuartos!F14,"")</f>
        <v/>
      </c>
      <c r="J14" s="52" t="str">
        <f>IF(AND(Octavos!$M$3=Octavos!$M15,Octavos!$AA$3=Octavos!$AA15),Mcuartos!G14,"")</f>
        <v/>
      </c>
      <c r="K14" s="78" t="str">
        <f>IF(AND(Octavos!$M$3=Octavos!$M15,Octavos!$AA$3=Octavos!$AA15),Mcuartos!H14,"")</f>
        <v/>
      </c>
      <c r="L14" s="129" t="str">
        <f>IF(AND(Octavos!$M$3=Octavos!$M15,Octavos!$AA$3=Octavos!$AA15),Mcuartos!I14,"")</f>
        <v/>
      </c>
      <c r="M14" s="124" t="str">
        <f>IF(I14&gt;K14,$I$1,IF(K14&gt;I14,$K$1,IF(IFERROR(SEARCH(Mcuartos!S14,CONCATENATE(Cuartos!I$1,Cuartos!K$1)),0)=0,"",Mcuartos!S14)))</f>
        <v/>
      </c>
      <c r="N14" s="77">
        <v>0</v>
      </c>
      <c r="O14" s="80"/>
      <c r="P14" s="78" t="str">
        <f>IF(AND(Octavos!$T$3=Octavos!$T15,Octavos!$F$3=Octavos!$F15),Mcuartos!J14,"")</f>
        <v/>
      </c>
      <c r="Q14" s="52" t="str">
        <f>IF(AND(Octavos!$T$3=Octavos!$T15,Octavos!$F$3=Octavos!$F15),Mcuartos!K14,"")</f>
        <v/>
      </c>
      <c r="R14" s="78" t="str">
        <f>IF(AND(Octavos!$T$3=Octavos!$T15,Octavos!$F$3=Octavos!$F15),Mcuartos!L14,"")</f>
        <v/>
      </c>
      <c r="S14" s="129" t="str">
        <f>IF(AND(Octavos!$T$3=Octavos!$T15,Octavos!$F$3=Octavos!$F15),Mcuartos!M14,"")</f>
        <v/>
      </c>
      <c r="T14" s="124" t="str">
        <f>IF(P14&gt;R14,$P$1,IF(R14&gt;P14,$R$1,IF(IFERROR(SEARCH(Mcuartos!T14,CONCATENATE(Cuartos!P$1,Cuartos!R$1)),0)=0,"",Mcuartos!T14)))</f>
        <v/>
      </c>
      <c r="U14" s="77">
        <f t="shared" si="2"/>
        <v>0</v>
      </c>
      <c r="V14" s="80"/>
      <c r="W14" s="78" t="str">
        <f>IF(AND(Octavos!$AV$3=Octavos!$AV15,Octavos!$BC$3=Octavos!$BC15),Mcuartos!N14,"")</f>
        <v/>
      </c>
      <c r="X14" s="52" t="str">
        <f>IF(AND(Octavos!$AV$3=Octavos!$AV15,Octavos!$BC$3=Octavos!$BC15),Mcuartos!O14,"")</f>
        <v/>
      </c>
      <c r="Y14" s="79" t="str">
        <f>IF(AND(Octavos!$AV$3=Octavos!$AV15,Octavos!$BC$3=Octavos!$BC15),Mcuartos!P14,"")</f>
        <v/>
      </c>
      <c r="Z14" s="129" t="str">
        <f>IF(AND(Octavos!$AV$3=Octavos!$AV15,Octavos!$BC$3=Octavos!$BC15),Mcuartos!Q14,"")</f>
        <v/>
      </c>
      <c r="AA14" s="15" t="str">
        <f>IF(W14&gt;Y14,$W$1,IF(Y14&gt;W14,$Y$1,IF(IFERROR(SEARCH(Mcuartos!U14,CONCATENATE(Cuartos!W$1,Cuartos!Y$1)),0)=0,"",Mcuartos!U14)))</f>
        <v/>
      </c>
      <c r="AB14" s="7">
        <f t="shared" si="0"/>
        <v>0</v>
      </c>
    </row>
    <row r="15" spans="1:28" x14ac:dyDescent="0.25">
      <c r="A15" s="75" t="str">
        <f>Participantes!B7</f>
        <v>Erika Barahona</v>
      </c>
      <c r="B15" s="76" t="str">
        <f>IF(AND(Octavos!$AH$3=Octavos!$AH16,Octavos!$AO$3=Octavos!$AO16),Mcuartos!B15,"")</f>
        <v/>
      </c>
      <c r="C15" s="55" t="str">
        <f>IF(AND(Octavos!$AH$3=Octavos!$AH16,Octavos!$AO$3=Octavos!$AO16),Mcuartos!C15,"")</f>
        <v/>
      </c>
      <c r="D15" s="76" t="str">
        <f>IF(AND(Octavos!$AH$3=Octavos!$AH16,Octavos!$AO$3=Octavos!$AO16),Mcuartos!D15,"")</f>
        <v/>
      </c>
      <c r="E15" s="130" t="str">
        <f>IF(AND(Octavos!$AH$3=Octavos!$AH16,Octavos!$AO$3=Octavos!$AO16),Mcuartos!E15,"")</f>
        <v/>
      </c>
      <c r="F15" s="124" t="str">
        <f>IF(B15&gt;D15,$B$1,IF(D15&gt;B15,$D$1,IF(IFERROR(SEARCH(Mcuartos!R15,CONCATENATE(Cuartos!B$1,Cuartos!D$1)),0)=0,"",Mcuartos!R15)))</f>
        <v/>
      </c>
      <c r="G15" s="78">
        <f t="shared" si="1"/>
        <v>0</v>
      </c>
      <c r="H15" s="80"/>
      <c r="I15" s="78" t="str">
        <f>IF(AND(Octavos!$M$3=Octavos!$M16,Octavos!$AA$3=Octavos!$AA16),Mcuartos!F15,"")</f>
        <v/>
      </c>
      <c r="J15" s="55"/>
      <c r="K15" s="78" t="str">
        <f>IF(AND(Octavos!$M$3=Octavos!$M16,Octavos!$AA$3=Octavos!$AA16),Mcuartos!H15,"")</f>
        <v/>
      </c>
      <c r="L15" s="130"/>
      <c r="M15" s="124" t="str">
        <f>IF(I15&gt;K15,$I$1,IF(K15&gt;I15,$K$1,IF(IFERROR(SEARCH(Mcuartos!S15,CONCATENATE(Cuartos!I$1,Cuartos!K$1)),0)=0,"",Mcuartos!S15)))</f>
        <v/>
      </c>
      <c r="N15" s="77">
        <f t="shared" si="3"/>
        <v>0</v>
      </c>
      <c r="O15" s="80"/>
      <c r="P15" s="78" t="str">
        <f>IF(AND(Octavos!$T$3=Octavos!$T16,Octavos!$F$3=Octavos!$F16),Mcuartos!J15,"")</f>
        <v/>
      </c>
      <c r="Q15" s="55" t="str">
        <f>IF(AND(Octavos!$T$3=Octavos!$T16,Octavos!$F$3=Octavos!$F16),Mcuartos!K15,"")</f>
        <v/>
      </c>
      <c r="R15" s="78" t="str">
        <f>IF(AND(Octavos!$T$3=Octavos!$T16,Octavos!$F$3=Octavos!$F16),Mcuartos!L15,"")</f>
        <v/>
      </c>
      <c r="S15" s="130" t="str">
        <f>IF(AND(Octavos!$T$3=Octavos!$T16,Octavos!$F$3=Octavos!$F16),Mcuartos!M15,"")</f>
        <v/>
      </c>
      <c r="T15" s="124" t="str">
        <f>IF(P15&gt;R15,$P$1,IF(R15&gt;P15,$R$1,IF(IFERROR(SEARCH(Mcuartos!T15,CONCATENATE(Cuartos!P$1,Cuartos!R$1)),0)=0,"",Mcuartos!T15)))</f>
        <v/>
      </c>
      <c r="U15" s="77">
        <f t="shared" si="2"/>
        <v>0</v>
      </c>
      <c r="V15" s="80"/>
      <c r="W15" s="78" t="str">
        <f>IF(AND(Octavos!$AV$3=Octavos!$AV16,Octavos!$BC$3=Octavos!$BC16),Mcuartos!N15,"")</f>
        <v/>
      </c>
      <c r="X15" s="55" t="str">
        <f>IF(AND(Octavos!$AV$3=Octavos!$AV16,Octavos!$BC$3=Octavos!$BC16),Mcuartos!O15,"")</f>
        <v/>
      </c>
      <c r="Y15" s="79" t="str">
        <f>IF(AND(Octavos!$AV$3=Octavos!$AV16,Octavos!$BC$3=Octavos!$BC16),Mcuartos!P15,"")</f>
        <v/>
      </c>
      <c r="Z15" s="130" t="str">
        <f>IF(AND(Octavos!$AV$3=Octavos!$AV16,Octavos!$BC$3=Octavos!$BC16),Mcuartos!Q15,"")</f>
        <v/>
      </c>
      <c r="AA15" s="15" t="str">
        <f>IF(W15&gt;Y15,$W$1,IF(Y15&gt;W15,$Y$1,IF(IFERROR(SEARCH(Mcuartos!U15,CONCATENATE(Cuartos!W$1,Cuartos!Y$1)),0)=0,"",Mcuartos!U15)))</f>
        <v/>
      </c>
      <c r="AB15" s="7">
        <f t="shared" si="0"/>
        <v>0</v>
      </c>
    </row>
    <row r="16" spans="1:28" x14ac:dyDescent="0.25">
      <c r="A16" s="75" t="str">
        <f>Participantes!B8</f>
        <v>Freddy Quiroz 1</v>
      </c>
      <c r="B16" s="76" t="str">
        <f>IF(AND(Octavos!$AH$3=Octavos!$AH17,Octavos!$AO$3=Octavos!$AO17),Mcuartos!B16,"")</f>
        <v/>
      </c>
      <c r="C16" s="52" t="str">
        <f>IF(AND(Octavos!$AH$3=Octavos!$AH17,Octavos!$AO$3=Octavos!$AO17),Mcuartos!C16,"")</f>
        <v/>
      </c>
      <c r="D16" s="76" t="str">
        <f>IF(AND(Octavos!$AH$3=Octavos!$AH17,Octavos!$AO$3=Octavos!$AO17),Mcuartos!D16,"")</f>
        <v/>
      </c>
      <c r="E16" s="129" t="str">
        <f>IF(AND(Octavos!$AH$3=Octavos!$AH17,Octavos!$AO$3=Octavos!$AO17),Mcuartos!E16,"")</f>
        <v/>
      </c>
      <c r="F16" s="124" t="str">
        <f>IF(B16&gt;D16,$B$1,IF(D16&gt;B16,$D$1,IF(IFERROR(SEARCH(Mcuartos!R16,CONCATENATE(Cuartos!B$1,Cuartos!D$1)),0)=0,"",Mcuartos!R16)))</f>
        <v/>
      </c>
      <c r="G16" s="78">
        <v>3</v>
      </c>
      <c r="H16" s="80"/>
      <c r="I16" s="78" t="str">
        <f>IF(AND(Octavos!$M$3=Octavos!$M17,Octavos!$AA$3=Octavos!$AA17),Mcuartos!F16,"")</f>
        <v/>
      </c>
      <c r="J16" s="52" t="str">
        <f>IF(AND(Octavos!$M$3=Octavos!$M17,Octavos!$AA$3=Octavos!$AA17),Mcuartos!G16,"")</f>
        <v/>
      </c>
      <c r="K16" s="78" t="str">
        <f>IF(AND(Octavos!$M$3=Octavos!$M17,Octavos!$AA$3=Octavos!$AA17),Mcuartos!H16,"")</f>
        <v/>
      </c>
      <c r="L16" s="129" t="str">
        <f>IF(AND(Octavos!$M$3=Octavos!$M17,Octavos!$AA$3=Octavos!$AA17),Mcuartos!I16,"")</f>
        <v/>
      </c>
      <c r="M16" s="124" t="str">
        <f>IF(I16&gt;K16,$I$1,IF(K16&gt;I16,$K$1,IF(IFERROR(SEARCH(Mcuartos!S16,CONCATENATE(Cuartos!I$1,Cuartos!K$1)),0)=0,"",Mcuartos!S16)))</f>
        <v/>
      </c>
      <c r="N16" s="77">
        <v>0</v>
      </c>
      <c r="O16" s="80"/>
      <c r="P16" s="78" t="str">
        <f>IF(AND(Octavos!$T$3=Octavos!$T17,Octavos!$F$3=Octavos!$F17),Mcuartos!J16,"")</f>
        <v/>
      </c>
      <c r="Q16" s="52" t="str">
        <f>IF(AND(Octavos!$T$3=Octavos!$T17,Octavos!$F$3=Octavos!$F17),Mcuartos!K16,"")</f>
        <v/>
      </c>
      <c r="R16" s="78" t="str">
        <f>IF(AND(Octavos!$T$3=Octavos!$T17,Octavos!$F$3=Octavos!$F17),Mcuartos!L16,"")</f>
        <v/>
      </c>
      <c r="S16" s="129" t="str">
        <f>IF(AND(Octavos!$T$3=Octavos!$T17,Octavos!$F$3=Octavos!$F17),Mcuartos!M16,"")</f>
        <v/>
      </c>
      <c r="T16" s="124" t="str">
        <f>IF(P16&gt;R16,$P$1,IF(R16&gt;P16,$R$1,IF(IFERROR(SEARCH(Mcuartos!T16,CONCATENATE(Cuartos!P$1,Cuartos!R$1)),0)=0,"",Mcuartos!T16)))</f>
        <v/>
      </c>
      <c r="U16" s="77">
        <f t="shared" si="2"/>
        <v>0</v>
      </c>
      <c r="V16" s="80"/>
      <c r="W16" s="78" t="str">
        <f>IF(AND(Octavos!$AV$3=Octavos!$AV17,Octavos!$BC$3=Octavos!$BC17),Mcuartos!N16,"")</f>
        <v/>
      </c>
      <c r="X16" s="52" t="str">
        <f>IF(AND(Octavos!$AV$3=Octavos!$AV17,Octavos!$BC$3=Octavos!$BC17),Mcuartos!O16,"")</f>
        <v/>
      </c>
      <c r="Y16" s="79" t="str">
        <f>IF(AND(Octavos!$AV$3=Octavos!$AV17,Octavos!$BC$3=Octavos!$BC17),Mcuartos!P16,"")</f>
        <v/>
      </c>
      <c r="Z16" s="129" t="str">
        <f>IF(AND(Octavos!$AV$3=Octavos!$AV17,Octavos!$BC$3=Octavos!$BC17),Mcuartos!Q16,"")</f>
        <v/>
      </c>
      <c r="AA16" s="15" t="str">
        <f>IF(W16&gt;Y16,$W$1,IF(Y16&gt;W16,$Y$1,IF(IFERROR(SEARCH(Mcuartos!U16,CONCATENATE(Cuartos!W$1,Cuartos!Y$1)),0)=0,"",Mcuartos!U16)))</f>
        <v/>
      </c>
      <c r="AB16" s="7">
        <f t="shared" si="0"/>
        <v>0</v>
      </c>
    </row>
    <row r="17" spans="1:31" s="10" customFormat="1" x14ac:dyDescent="0.25">
      <c r="A17" s="75" t="str">
        <f>Participantes!B10</f>
        <v>Ginela Ramos 1</v>
      </c>
      <c r="B17" s="76" t="str">
        <f>IF(AND(Octavos!$AH$3=Octavos!$AH18,Octavos!$AO$3=Octavos!$AO18),Mcuartos!B17,"")</f>
        <v/>
      </c>
      <c r="C17" s="55"/>
      <c r="D17" s="76" t="str">
        <f>IF(AND(Octavos!$AH$3=Octavos!$AH18,Octavos!$AO$3=Octavos!$AO18),Mcuartos!D17,"")</f>
        <v/>
      </c>
      <c r="E17" s="130"/>
      <c r="F17" s="124" t="str">
        <f>IF(B17&gt;D17,$B$1,IF(D17&gt;B17,$D$1,IF(IFERROR(SEARCH(Mcuartos!R17,CONCATENATE(Cuartos!B$1,Cuartos!D$1)),0)=0,"",Mcuartos!R17)))</f>
        <v/>
      </c>
      <c r="G17" s="78">
        <f t="shared" si="1"/>
        <v>0</v>
      </c>
      <c r="H17" s="80"/>
      <c r="I17" s="78" t="str">
        <f>IF(AND(Octavos!$M$3=Octavos!$M18,Octavos!$AA$3=Octavos!$AA18),Mcuartos!F17,"")</f>
        <v/>
      </c>
      <c r="J17" s="55" t="str">
        <f>IF(AND(Octavos!$M$3=Octavos!$M18,Octavos!$AA$3=Octavos!$AA18),Mcuartos!G17,"")</f>
        <v/>
      </c>
      <c r="K17" s="78" t="str">
        <f>IF(AND(Octavos!$M$3=Octavos!$M18,Octavos!$AA$3=Octavos!$AA18),Mcuartos!H17,"")</f>
        <v/>
      </c>
      <c r="L17" s="130" t="str">
        <f>IF(AND(Octavos!$M$3=Octavos!$M18,Octavos!$AA$3=Octavos!$AA18),Mcuartos!I17,"")</f>
        <v/>
      </c>
      <c r="M17" s="124" t="str">
        <f>IF(I17&gt;K17,$I$1,IF(K17&gt;I17,$K$1,IF(IFERROR(SEARCH(Mcuartos!S17,CONCATENATE(Cuartos!I$1,Cuartos!K$1)),0)=0,"",Mcuartos!S17)))</f>
        <v/>
      </c>
      <c r="N17" s="77">
        <f t="shared" si="3"/>
        <v>0</v>
      </c>
      <c r="O17" s="80"/>
      <c r="P17" s="78" t="str">
        <f>IF(AND(Octavos!$T$3=Octavos!$T18,Octavos!$F$3=Octavos!$F18),Mcuartos!J17,"")</f>
        <v/>
      </c>
      <c r="Q17" s="55" t="str">
        <f>IF(AND(Octavos!$T$3=Octavos!$T18,Octavos!$F$3=Octavos!$F18),Mcuartos!K17,"")</f>
        <v/>
      </c>
      <c r="R17" s="78" t="str">
        <f>IF(AND(Octavos!$T$3=Octavos!$T18,Octavos!$F$3=Octavos!$F18),Mcuartos!L17,"")</f>
        <v/>
      </c>
      <c r="S17" s="130" t="str">
        <f>IF(AND(Octavos!$T$3=Octavos!$T18,Octavos!$F$3=Octavos!$F18),Mcuartos!M17,"")</f>
        <v/>
      </c>
      <c r="T17" s="124" t="str">
        <f>IF(P17&gt;R17,$P$1,IF(R17&gt;P17,$R$1,IF(IFERROR(SEARCH(Mcuartos!T17,CONCATENATE(Cuartos!P$1,Cuartos!R$1)),0)=0,"",Mcuartos!T17)))</f>
        <v/>
      </c>
      <c r="U17" s="77">
        <f t="shared" si="2"/>
        <v>0</v>
      </c>
      <c r="V17" s="80"/>
      <c r="W17" s="78" t="str">
        <f>IF(AND(Octavos!$AV$3=Octavos!$AV18,Octavos!$BC$3=Octavos!$BC18),Mcuartos!N17,"")</f>
        <v/>
      </c>
      <c r="X17" s="55" t="str">
        <f>IF(AND(Octavos!$AV$3=Octavos!$AV18,Octavos!$BC$3=Octavos!$BC18),Mcuartos!O17,"")</f>
        <v/>
      </c>
      <c r="Y17" s="79" t="str">
        <f>IF(AND(Octavos!$AV$3=Octavos!$AV18,Octavos!$BC$3=Octavos!$BC18),Mcuartos!P17,"")</f>
        <v/>
      </c>
      <c r="Z17" s="130" t="str">
        <f>IF(AND(Octavos!$AV$3=Octavos!$AV18,Octavos!$BC$3=Octavos!$BC18),Mcuartos!Q17,"")</f>
        <v/>
      </c>
      <c r="AA17" s="15" t="str">
        <f>IF(W17&gt;Y17,$W$1,IF(Y17&gt;W17,$Y$1,IF(IFERROR(SEARCH(Mcuartos!U17,CONCATENATE(Cuartos!W$1,Cuartos!Y$1)),0)=0,"",Mcuartos!U17)))</f>
        <v/>
      </c>
      <c r="AB17" s="7">
        <f t="shared" si="0"/>
        <v>0</v>
      </c>
    </row>
    <row r="18" spans="1:31" x14ac:dyDescent="0.25">
      <c r="A18" s="75" t="str">
        <f>Participantes!B11</f>
        <v>Ginela Ramos 2</v>
      </c>
      <c r="B18" s="76" t="str">
        <f>IF(AND(Octavos!$AH$3=Octavos!$AH19,Octavos!$AO$3=Octavos!$AO19),Mcuartos!B18,"")</f>
        <v/>
      </c>
      <c r="C18" s="52" t="str">
        <f>IF(AND(Octavos!$AH$3=Octavos!$AH19,Octavos!$AO$3=Octavos!$AO19),Mcuartos!C18,"")</f>
        <v/>
      </c>
      <c r="D18" s="76" t="str">
        <f>IF(AND(Octavos!$AH$3=Octavos!$AH19,Octavos!$AO$3=Octavos!$AO19),Mcuartos!D18,"")</f>
        <v/>
      </c>
      <c r="E18" s="129" t="str">
        <f>IF(AND(Octavos!$AH$3=Octavos!$AH19,Octavos!$AO$3=Octavos!$AO19),Mcuartos!E18,"")</f>
        <v/>
      </c>
      <c r="F18" s="124" t="str">
        <f>IF(B18&gt;D18,$B$1,IF(D18&gt;B18,$D$1,IF(IFERROR(SEARCH(Mcuartos!R18,CONCATENATE(Cuartos!B$1,Cuartos!D$1)),0)=0,"",Mcuartos!R18)))</f>
        <v/>
      </c>
      <c r="G18" s="78">
        <f t="shared" si="1"/>
        <v>0</v>
      </c>
      <c r="H18" s="80"/>
      <c r="I18" s="78" t="str">
        <f>IF(AND(Octavos!$M$3=Octavos!$M19,Octavos!$AA$3=Octavos!$AA19),Mcuartos!F18,"")</f>
        <v/>
      </c>
      <c r="J18" s="52" t="str">
        <f>IF(AND(Octavos!$M$3=Octavos!$M19,Octavos!$AA$3=Octavos!$AA19),Mcuartos!G18,"")</f>
        <v/>
      </c>
      <c r="K18" s="78" t="str">
        <f>IF(AND(Octavos!$M$3=Octavos!$M19,Octavos!$AA$3=Octavos!$AA19),Mcuartos!H18,"")</f>
        <v/>
      </c>
      <c r="L18" s="129" t="str">
        <f>IF(AND(Octavos!$M$3=Octavos!$M19,Octavos!$AA$3=Octavos!$AA19),Mcuartos!I18,"")</f>
        <v/>
      </c>
      <c r="M18" s="124" t="str">
        <f>IF(I18&gt;K18,$I$1,IF(K18&gt;I18,$K$1,IF(IFERROR(SEARCH(Mcuartos!S18,CONCATENATE(Cuartos!I$1,Cuartos!K$1)),0)=0,"",Mcuartos!S18)))</f>
        <v/>
      </c>
      <c r="N18" s="77">
        <f t="shared" si="3"/>
        <v>0</v>
      </c>
      <c r="O18" s="80"/>
      <c r="P18" s="78" t="str">
        <f>IF(AND(Octavos!$T$3=Octavos!$T19,Octavos!$F$3=Octavos!$F19),Mcuartos!J18,"")</f>
        <v/>
      </c>
      <c r="Q18" s="52" t="str">
        <f>IF(AND(Octavos!$T$3=Octavos!$T19,Octavos!$F$3=Octavos!$F19),Mcuartos!K18,"")</f>
        <v/>
      </c>
      <c r="R18" s="78" t="str">
        <f>IF(AND(Octavos!$T$3=Octavos!$T19,Octavos!$F$3=Octavos!$F19),Mcuartos!L18,"")</f>
        <v/>
      </c>
      <c r="S18" s="129" t="str">
        <f>IF(AND(Octavos!$T$3=Octavos!$T19,Octavos!$F$3=Octavos!$F19),Mcuartos!M18,"")</f>
        <v/>
      </c>
      <c r="T18" s="124" t="str">
        <f>IF(P18&gt;R18,$P$1,IF(R18&gt;P18,$R$1,IF(IFERROR(SEARCH(Mcuartos!T18,CONCATENATE(Cuartos!P$1,Cuartos!R$1)),0)=0,"",Mcuartos!T18)))</f>
        <v/>
      </c>
      <c r="U18" s="77">
        <f t="shared" si="2"/>
        <v>0</v>
      </c>
      <c r="V18" s="80"/>
      <c r="W18" s="78" t="str">
        <f>IF(AND(Octavos!$AV$3=Octavos!$AV19,Octavos!$BC$3=Octavos!$BC19),Mcuartos!N18,"")</f>
        <v/>
      </c>
      <c r="X18" s="52" t="str">
        <f>IF(AND(Octavos!$AV$3=Octavos!$AV19,Octavos!$BC$3=Octavos!$BC19),Mcuartos!O18,"")</f>
        <v/>
      </c>
      <c r="Y18" s="79" t="str">
        <f>IF(AND(Octavos!$AV$3=Octavos!$AV19,Octavos!$BC$3=Octavos!$BC19),Mcuartos!P18,"")</f>
        <v/>
      </c>
      <c r="Z18" s="129" t="str">
        <f>IF(AND(Octavos!$AV$3=Octavos!$AV19,Octavos!$BC$3=Octavos!$BC19),Mcuartos!Q18,"")</f>
        <v/>
      </c>
      <c r="AA18" s="15" t="str">
        <f>IF(W18&gt;Y18,$W$1,IF(Y18&gt;W18,$Y$1,IF(IFERROR(SEARCH(Mcuartos!U18,CONCATENATE(Cuartos!W$1,Cuartos!Y$1)),0)=0,"",Mcuartos!U18)))</f>
        <v/>
      </c>
      <c r="AB18" s="7">
        <f t="shared" si="0"/>
        <v>0</v>
      </c>
    </row>
    <row r="19" spans="1:31" x14ac:dyDescent="0.25">
      <c r="A19" s="75" t="str">
        <f>Participantes!B12</f>
        <v>Jose Caballero 1</v>
      </c>
      <c r="B19" s="76" t="str">
        <f>IF(AND(Octavos!$AH$3=Octavos!$AH20,Octavos!$AO$3=Octavos!$AO20),Mcuartos!B19,"")</f>
        <v/>
      </c>
      <c r="C19" s="55" t="str">
        <f>IF(AND(Octavos!$AH$3=Octavos!$AH20,Octavos!$AO$3=Octavos!$AO20),Mcuartos!C19,"")</f>
        <v/>
      </c>
      <c r="D19" s="76" t="str">
        <f>IF(AND(Octavos!$AH$3=Octavos!$AH20,Octavos!$AO$3=Octavos!$AO20),Mcuartos!D19,"")</f>
        <v/>
      </c>
      <c r="E19" s="130" t="str">
        <f>IF(AND(Octavos!$AH$3=Octavos!$AH20,Octavos!$AO$3=Octavos!$AO20),Mcuartos!E19,"")</f>
        <v/>
      </c>
      <c r="F19" s="124" t="str">
        <f>IF(B19&gt;D19,$B$1,IF(D19&gt;B19,$D$1,IF(IFERROR(SEARCH(Mcuartos!R19,CONCATENATE(Cuartos!B$1,Cuartos!D$1)),0)=0,"",Mcuartos!R19)))</f>
        <v/>
      </c>
      <c r="G19" s="78">
        <f t="shared" si="1"/>
        <v>0</v>
      </c>
      <c r="H19" s="80"/>
      <c r="I19" s="78" t="str">
        <f>IF(AND(Octavos!$M$3=Octavos!$M20,Octavos!$AA$3=Octavos!$AA20),Mcuartos!F19,"")</f>
        <v/>
      </c>
      <c r="J19" s="55"/>
      <c r="K19" s="78" t="str">
        <f>IF(AND(Octavos!$M$3=Octavos!$M20,Octavos!$AA$3=Octavos!$AA20),Mcuartos!H19,"")</f>
        <v/>
      </c>
      <c r="L19" s="130"/>
      <c r="M19" s="124" t="str">
        <f>IF(I19&gt;K19,$I$1,IF(K19&gt;I19,$K$1,IF(IFERROR(SEARCH(Mcuartos!S19,CONCATENATE(Cuartos!I$1,Cuartos!K$1)),0)=0,"",Mcuartos!S19)))</f>
        <v/>
      </c>
      <c r="N19" s="77">
        <f t="shared" si="3"/>
        <v>0</v>
      </c>
      <c r="O19" s="80"/>
      <c r="P19" s="78" t="str">
        <f>IF(AND(Octavos!$T$3=Octavos!$T20,Octavos!$F$3=Octavos!$F20),Mcuartos!J19,"")</f>
        <v/>
      </c>
      <c r="Q19" s="55" t="str">
        <f>IF(AND(Octavos!$T$3=Octavos!$T20,Octavos!$F$3=Octavos!$F20),Mcuartos!K19,"")</f>
        <v/>
      </c>
      <c r="R19" s="78" t="str">
        <f>IF(AND(Octavos!$T$3=Octavos!$T20,Octavos!$F$3=Octavos!$F20),Mcuartos!L19,"")</f>
        <v/>
      </c>
      <c r="S19" s="130" t="str">
        <f>IF(AND(Octavos!$T$3=Octavos!$T20,Octavos!$F$3=Octavos!$F20),Mcuartos!M19,"")</f>
        <v/>
      </c>
      <c r="T19" s="124" t="str">
        <f>IF(P19&gt;R19,$P$1,IF(R19&gt;P19,$R$1,IF(IFERROR(SEARCH(Mcuartos!T19,CONCATENATE(Cuartos!P$1,Cuartos!R$1)),0)=0,"",Mcuartos!T19)))</f>
        <v/>
      </c>
      <c r="U19" s="77">
        <f t="shared" si="2"/>
        <v>0</v>
      </c>
      <c r="V19" s="80"/>
      <c r="W19" s="78" t="str">
        <f>IF(AND(Octavos!$AV$3=Octavos!$AV20,Octavos!$BC$3=Octavos!$BC20),Mcuartos!N19,"")</f>
        <v/>
      </c>
      <c r="X19" s="55"/>
      <c r="Y19" s="79" t="str">
        <f>IF(AND(Octavos!$AV$3=Octavos!$AV20,Octavos!$BC$3=Octavos!$BC20),Mcuartos!P19,"")</f>
        <v/>
      </c>
      <c r="Z19" s="130"/>
      <c r="AA19" s="15" t="str">
        <f>IF(W19&gt;Y19,$W$1,IF(Y19&gt;W19,$Y$1,IF(IFERROR(SEARCH(Mcuartos!U19,CONCATENATE(Cuartos!W$1,Cuartos!Y$1)),0)=0,"",Mcuartos!U19)))</f>
        <v/>
      </c>
      <c r="AB19" s="7">
        <f t="shared" si="0"/>
        <v>0</v>
      </c>
    </row>
    <row r="20" spans="1:31" x14ac:dyDescent="0.25">
      <c r="A20" s="75" t="str">
        <f>Participantes!B13</f>
        <v>Jose Caballero 2</v>
      </c>
      <c r="B20" s="76" t="str">
        <f>IF(AND(Octavos!$AH$3=Octavos!$AH21,Octavos!$AO$3=Octavos!$AO21),Mcuartos!B20,"")</f>
        <v/>
      </c>
      <c r="C20" s="52" t="str">
        <f>IF(AND(Octavos!$AH$3=Octavos!$AH21,Octavos!$AO$3=Octavos!$AO21),Mcuartos!C20,"")</f>
        <v/>
      </c>
      <c r="D20" s="76" t="str">
        <f>IF(AND(Octavos!$AH$3=Octavos!$AH21,Octavos!$AO$3=Octavos!$AO21),Mcuartos!D20,"")</f>
        <v/>
      </c>
      <c r="E20" s="129" t="str">
        <f>IF(AND(Octavos!$AH$3=Octavos!$AH21,Octavos!$AO$3=Octavos!$AO21),Mcuartos!E20,"")</f>
        <v/>
      </c>
      <c r="F20" s="124" t="str">
        <f>IF(B20&gt;D20,$B$1,IF(D20&gt;B20,$D$1,IF(IFERROR(SEARCH(Mcuartos!R20,CONCATENATE(Cuartos!B$1,Cuartos!D$1)),0)=0,"",Mcuartos!R20)))</f>
        <v/>
      </c>
      <c r="G20" s="78">
        <f t="shared" si="1"/>
        <v>0</v>
      </c>
      <c r="H20" s="80"/>
      <c r="I20" s="78" t="str">
        <f>IF(AND(Octavos!$M$3=Octavos!$M21,Octavos!$AA$3=Octavos!$AA21),Mcuartos!F20,"")</f>
        <v/>
      </c>
      <c r="J20" s="52" t="str">
        <f>IF(AND(Octavos!$M$3=Octavos!$M21,Octavos!$AA$3=Octavos!$AA21),Mcuartos!G20,"")</f>
        <v/>
      </c>
      <c r="K20" s="78" t="str">
        <f>IF(AND(Octavos!$M$3=Octavos!$M21,Octavos!$AA$3=Octavos!$AA21),Mcuartos!H20,"")</f>
        <v/>
      </c>
      <c r="L20" s="129" t="str">
        <f>IF(AND(Octavos!$M$3=Octavos!$M21,Octavos!$AA$3=Octavos!$AA21),Mcuartos!I20,"")</f>
        <v/>
      </c>
      <c r="M20" s="124" t="str">
        <f>IF(I20&gt;K20,$I$1,IF(K20&gt;I20,$K$1,IF(IFERROR(SEARCH(Mcuartos!S20,CONCATENATE(Cuartos!I$1,Cuartos!K$1)),0)=0,"",Mcuartos!S20)))</f>
        <v/>
      </c>
      <c r="N20" s="77">
        <v>0</v>
      </c>
      <c r="O20" s="80"/>
      <c r="P20" s="78" t="str">
        <f>IF(AND(Octavos!$T$3=Octavos!$T21,Octavos!$F$3=Octavos!$F21),Mcuartos!J20,"")</f>
        <v/>
      </c>
      <c r="Q20" s="52" t="str">
        <f>IF(AND(Octavos!$T$3=Octavos!$T21,Octavos!$F$3=Octavos!$F21),Mcuartos!K20,"")</f>
        <v/>
      </c>
      <c r="R20" s="78" t="str">
        <f>IF(AND(Octavos!$T$3=Octavos!$T21,Octavos!$F$3=Octavos!$F21),Mcuartos!L20,"")</f>
        <v/>
      </c>
      <c r="S20" s="129" t="str">
        <f>IF(AND(Octavos!$T$3=Octavos!$T21,Octavos!$F$3=Octavos!$F21),Mcuartos!M20,"")</f>
        <v/>
      </c>
      <c r="T20" s="124" t="str">
        <f>IF(P20&gt;R20,$P$1,IF(R20&gt;P20,$R$1,IF(IFERROR(SEARCH(Mcuartos!T20,CONCATENATE(Cuartos!P$1,Cuartos!R$1)),0)=0,"",Mcuartos!T20)))</f>
        <v/>
      </c>
      <c r="U20" s="77">
        <f t="shared" si="2"/>
        <v>0</v>
      </c>
      <c r="V20" s="80"/>
      <c r="W20" s="78" t="str">
        <f>IF(AND(Octavos!$AV$3=Octavos!$AV21,Octavos!$BC$3=Octavos!$BC21),Mcuartos!N20,"")</f>
        <v/>
      </c>
      <c r="X20" s="52" t="str">
        <f>IF(AND(Octavos!$AV$3=Octavos!$AV21,Octavos!$BC$3=Octavos!$BC21),Mcuartos!O20,"")</f>
        <v/>
      </c>
      <c r="Y20" s="79" t="str">
        <f>IF(AND(Octavos!$AV$3=Octavos!$AV21,Octavos!$BC$3=Octavos!$BC21),Mcuartos!P20,"")</f>
        <v/>
      </c>
      <c r="Z20" s="129" t="str">
        <f>IF(AND(Octavos!$AV$3=Octavos!$AV21,Octavos!$BC$3=Octavos!$BC21),Mcuartos!Q20,"")</f>
        <v/>
      </c>
      <c r="AA20" s="15" t="str">
        <f>IF(W20&gt;Y20,$W$1,IF(Y20&gt;W20,$Y$1,IF(IFERROR(SEARCH(Mcuartos!U20,CONCATENATE(Cuartos!W$1,Cuartos!Y$1)),0)=0,"",Mcuartos!U20)))</f>
        <v/>
      </c>
      <c r="AB20" s="7">
        <f t="shared" si="0"/>
        <v>0</v>
      </c>
    </row>
    <row r="21" spans="1:31" x14ac:dyDescent="0.25">
      <c r="A21" s="75" t="str">
        <f>Participantes!B14</f>
        <v>Jose Caballero 3 Betito</v>
      </c>
      <c r="B21" s="76" t="str">
        <f>IF(AND(Octavos!$AH$3=Octavos!$AH22,Octavos!$AO$3=Octavos!$AO22),Mcuartos!B21,"")</f>
        <v/>
      </c>
      <c r="C21" s="55" t="str">
        <f>IF(AND(Octavos!$AH$3=Octavos!$AH22,Octavos!$AO$3=Octavos!$AO22),Mcuartos!C21,"")</f>
        <v/>
      </c>
      <c r="D21" s="76" t="str">
        <f>IF(AND(Octavos!$AH$3=Octavos!$AH22,Octavos!$AO$3=Octavos!$AO22),Mcuartos!D21,"")</f>
        <v/>
      </c>
      <c r="E21" s="130" t="str">
        <f>IF(AND(Octavos!$AH$3=Octavos!$AH22,Octavos!$AO$3=Octavos!$AO22),Mcuartos!E21,"")</f>
        <v/>
      </c>
      <c r="F21" s="124" t="str">
        <f>IF(B21&gt;D21,$B$1,IF(D21&gt;B21,$D$1,IF(IFERROR(SEARCH(Mcuartos!R21,CONCATENATE(Cuartos!B$1,Cuartos!D$1)),0)=0,"",Mcuartos!R21)))</f>
        <v/>
      </c>
      <c r="G21" s="78">
        <f t="shared" si="1"/>
        <v>0</v>
      </c>
      <c r="H21" s="80"/>
      <c r="I21" s="78" t="str">
        <f>IF(AND(Octavos!$M$3=Octavos!$M22,Octavos!$AA$3=Octavos!$AA22),Mcuartos!F21,"")</f>
        <v/>
      </c>
      <c r="J21" s="55"/>
      <c r="K21" s="78" t="str">
        <f>IF(AND(Octavos!$M$3=Octavos!$M22,Octavos!$AA$3=Octavos!$AA22),Mcuartos!H21,"")</f>
        <v/>
      </c>
      <c r="L21" s="130"/>
      <c r="M21" s="124" t="str">
        <f>IF(I21&gt;K21,$I$1,IF(K21&gt;I21,$K$1,IF(IFERROR(SEARCH(Mcuartos!S21,CONCATENATE(Cuartos!I$1,Cuartos!K$1)),0)=0,"",Mcuartos!S21)))</f>
        <v/>
      </c>
      <c r="N21" s="77">
        <f t="shared" si="3"/>
        <v>0</v>
      </c>
      <c r="O21" s="80"/>
      <c r="P21" s="78" t="str">
        <f>IF(AND(Octavos!$T$3=Octavos!$T22,Octavos!$F$3=Octavos!$F22),Mcuartos!J21,"")</f>
        <v/>
      </c>
      <c r="Q21" s="55" t="str">
        <f>IF(AND(Octavos!$T$3=Octavos!$T22,Octavos!$F$3=Octavos!$F22),Mcuartos!K21,"")</f>
        <v/>
      </c>
      <c r="R21" s="78" t="str">
        <f>IF(AND(Octavos!$T$3=Octavos!$T22,Octavos!$F$3=Octavos!$F22),Mcuartos!L21,"")</f>
        <v/>
      </c>
      <c r="S21" s="130" t="str">
        <f>IF(AND(Octavos!$T$3=Octavos!$T22,Octavos!$F$3=Octavos!$F22),Mcuartos!M21,"")</f>
        <v/>
      </c>
      <c r="T21" s="124" t="str">
        <f>IF(P21&gt;R21,$P$1,IF(R21&gt;P21,$R$1,IF(IFERROR(SEARCH(Mcuartos!T21,CONCATENATE(Cuartos!P$1,Cuartos!R$1)),0)=0,"",Mcuartos!T21)))</f>
        <v/>
      </c>
      <c r="U21" s="77">
        <f t="shared" si="2"/>
        <v>0</v>
      </c>
      <c r="V21" s="80"/>
      <c r="W21" s="78" t="str">
        <f>IF(AND(Octavos!$AV$3=Octavos!$AV22,Octavos!$BC$3=Octavos!$BC22),Mcuartos!N21,"")</f>
        <v/>
      </c>
      <c r="X21" s="55" t="str">
        <f>IF(AND(Octavos!$AV$3=Octavos!$AV22,Octavos!$BC$3=Octavos!$BC22),Mcuartos!O21,"")</f>
        <v/>
      </c>
      <c r="Y21" s="79" t="str">
        <f>IF(AND(Octavos!$AV$3=Octavos!$AV22,Octavos!$BC$3=Octavos!$BC22),Mcuartos!P21,"")</f>
        <v/>
      </c>
      <c r="Z21" s="130" t="str">
        <f>IF(AND(Octavos!$AV$3=Octavos!$AV22,Octavos!$BC$3=Octavos!$BC22),Mcuartos!Q21,"")</f>
        <v/>
      </c>
      <c r="AA21" s="15" t="str">
        <f>IF(W21&gt;Y21,$W$1,IF(Y21&gt;W21,$Y$1,IF(IFERROR(SEARCH(Mcuartos!U21,CONCATENATE(Cuartos!W$1,Cuartos!Y$1)),0)=0,"",Mcuartos!U21)))</f>
        <v/>
      </c>
      <c r="AB21" s="7">
        <f t="shared" si="0"/>
        <v>0</v>
      </c>
    </row>
    <row r="22" spans="1:31" x14ac:dyDescent="0.25">
      <c r="A22" s="75" t="e">
        <f>Participantes!#REF!</f>
        <v>#REF!</v>
      </c>
      <c r="B22" s="76" t="str">
        <f>IF(AND(Octavos!$AH$3=Octavos!$AH23,Octavos!$AO$3=Octavos!$AO23),Mcuartos!B22,"")</f>
        <v/>
      </c>
      <c r="C22" s="52" t="str">
        <f>IF(AND(Octavos!$AH$3=Octavos!$AH23,Octavos!$AO$3=Octavos!$AO23),Mcuartos!C22,"")</f>
        <v/>
      </c>
      <c r="D22" s="76" t="str">
        <f>IF(AND(Octavos!$AH$3=Octavos!$AH23,Octavos!$AO$3=Octavos!$AO23),Mcuartos!D22,"")</f>
        <v/>
      </c>
      <c r="E22" s="129" t="str">
        <f>IF(AND(Octavos!$AH$3=Octavos!$AH23,Octavos!$AO$3=Octavos!$AO23),Mcuartos!E22,"")</f>
        <v/>
      </c>
      <c r="F22" s="124" t="str">
        <f>IF(B22&gt;D22,$B$1,IF(D22&gt;B22,$D$1,IF(IFERROR(SEARCH(Mcuartos!R22,CONCATENATE(Cuartos!B$1,Cuartos!D$1)),0)=0,"",Mcuartos!R22)))</f>
        <v/>
      </c>
      <c r="G22" s="78">
        <f t="shared" si="1"/>
        <v>0</v>
      </c>
      <c r="H22" s="80"/>
      <c r="I22" s="78" t="str">
        <f>IF(AND(Octavos!$M$3=Octavos!$M23,Octavos!$AA$3=Octavos!$AA23),Mcuartos!F22,"")</f>
        <v/>
      </c>
      <c r="J22" s="52" t="str">
        <f>IF(AND(Octavos!$M$3=Octavos!$M23,Octavos!$AA$3=Octavos!$AA23),Mcuartos!G22,"")</f>
        <v/>
      </c>
      <c r="K22" s="78" t="str">
        <f>IF(AND(Octavos!$M$3=Octavos!$M23,Octavos!$AA$3=Octavos!$AA23),Mcuartos!H22,"")</f>
        <v/>
      </c>
      <c r="L22" s="129" t="str">
        <f>IF(AND(Octavos!$M$3=Octavos!$M23,Octavos!$AA$3=Octavos!$AA23),Mcuartos!I22,"")</f>
        <v/>
      </c>
      <c r="M22" s="124" t="str">
        <f>IF(I22&gt;K22,$I$1,IF(K22&gt;I22,$K$1,IF(IFERROR(SEARCH(Mcuartos!S22,CONCATENATE(Cuartos!I$1,Cuartos!K$1)),0)=0,"",Mcuartos!S22)))</f>
        <v/>
      </c>
      <c r="N22" s="77">
        <f t="shared" si="3"/>
        <v>0</v>
      </c>
      <c r="O22" s="80"/>
      <c r="P22" s="78" t="str">
        <f>IF(AND(Octavos!$T$3=Octavos!$T23,Octavos!$F$3=Octavos!$F23),Mcuartos!J22,"")</f>
        <v/>
      </c>
      <c r="Q22" s="52" t="str">
        <f>IF(AND(Octavos!$T$3=Octavos!$T23,Octavos!$F$3=Octavos!$F23),Mcuartos!K22,"")</f>
        <v/>
      </c>
      <c r="R22" s="78" t="str">
        <f>IF(AND(Octavos!$T$3=Octavos!$T23,Octavos!$F$3=Octavos!$F23),Mcuartos!L22,"")</f>
        <v/>
      </c>
      <c r="S22" s="129" t="str">
        <f>IF(AND(Octavos!$T$3=Octavos!$T23,Octavos!$F$3=Octavos!$F23),Mcuartos!M22,"")</f>
        <v/>
      </c>
      <c r="T22" s="124" t="str">
        <f>IF(P22&gt;R22,$P$1,IF(R22&gt;P22,$R$1,IF(IFERROR(SEARCH(Mcuartos!T22,CONCATENATE(Cuartos!P$1,Cuartos!R$1)),0)=0,"",Mcuartos!T22)))</f>
        <v/>
      </c>
      <c r="U22" s="77">
        <f t="shared" si="2"/>
        <v>0</v>
      </c>
      <c r="V22" s="80"/>
      <c r="W22" s="78" t="str">
        <f>IF(AND(Octavos!$AV$3=Octavos!$AV23,Octavos!$BC$3=Octavos!$BC23),Mcuartos!N22,"")</f>
        <v/>
      </c>
      <c r="X22" s="52" t="str">
        <f>IF(AND(Octavos!$AV$3=Octavos!$AV23,Octavos!$BC$3=Octavos!$BC23),Mcuartos!O22,"")</f>
        <v/>
      </c>
      <c r="Y22" s="79" t="str">
        <f>IF(AND(Octavos!$AV$3=Octavos!$AV23,Octavos!$BC$3=Octavos!$BC23),Mcuartos!P22,"")</f>
        <v/>
      </c>
      <c r="Z22" s="129" t="str">
        <f>IF(AND(Octavos!$AV$3=Octavos!$AV23,Octavos!$BC$3=Octavos!$BC23),Mcuartos!Q22,"")</f>
        <v/>
      </c>
      <c r="AA22" s="15" t="str">
        <f>IF(W22&gt;Y22,$W$1,IF(Y22&gt;W22,$Y$1,IF(IFERROR(SEARCH(Mcuartos!U22,CONCATENATE(Cuartos!W$1,Cuartos!Y$1)),0)=0,"",Mcuartos!U22)))</f>
        <v/>
      </c>
      <c r="AB22" s="7">
        <f t="shared" si="0"/>
        <v>0</v>
      </c>
    </row>
    <row r="23" spans="1:31" x14ac:dyDescent="0.25">
      <c r="A23" s="75" t="e">
        <f>Participantes!#REF!</f>
        <v>#REF!</v>
      </c>
      <c r="B23" s="76" t="str">
        <f>IF(AND(Octavos!$AH$3=Octavos!$AH24,Octavos!$AO$3=Octavos!$AO24),Mcuartos!B23,"")</f>
        <v/>
      </c>
      <c r="C23" s="55" t="str">
        <f>IF(AND(Octavos!$AH$3=Octavos!$AH24,Octavos!$AO$3=Octavos!$AO24),Mcuartos!C23,"")</f>
        <v/>
      </c>
      <c r="D23" s="76" t="str">
        <f>IF(AND(Octavos!$AH$3=Octavos!$AH24,Octavos!$AO$3=Octavos!$AO24),Mcuartos!D23,"")</f>
        <v/>
      </c>
      <c r="E23" s="130" t="str">
        <f>IF(AND(Octavos!$AH$3=Octavos!$AH24,Octavos!$AO$3=Octavos!$AO24),Mcuartos!E23,"")</f>
        <v/>
      </c>
      <c r="F23" s="124" t="str">
        <f>IF(B23&gt;D23,$B$1,IF(D23&gt;B23,$D$1,IF(IFERROR(SEARCH(Mcuartos!R23,CONCATENATE(Cuartos!B$1,Cuartos!D$1)),0)=0,"",Mcuartos!R23)))</f>
        <v/>
      </c>
      <c r="G23" s="78">
        <f t="shared" si="1"/>
        <v>0</v>
      </c>
      <c r="H23" s="80"/>
      <c r="I23" s="78" t="str">
        <f>IF(AND(Octavos!$M$3=Octavos!$M24,Octavos!$AA$3=Octavos!$AA24),Mcuartos!F23,"")</f>
        <v/>
      </c>
      <c r="J23" s="55" t="str">
        <f>IF(AND(Octavos!$M$3=Octavos!$M24,Octavos!$AA$3=Octavos!$AA24),Mcuartos!G23,"")</f>
        <v/>
      </c>
      <c r="K23" s="78" t="str">
        <f>IF(AND(Octavos!$M$3=Octavos!$M24,Octavos!$AA$3=Octavos!$AA24),Mcuartos!H23,"")</f>
        <v/>
      </c>
      <c r="L23" s="130" t="str">
        <f>IF(AND(Octavos!$M$3=Octavos!$M24,Octavos!$AA$3=Octavos!$AA24),Mcuartos!I23,"")</f>
        <v/>
      </c>
      <c r="M23" s="124" t="str">
        <f>IF(I23&gt;K23,$I$1,IF(K23&gt;I23,$K$1,IF(IFERROR(SEARCH(Mcuartos!S23,CONCATENATE(Cuartos!I$1,Cuartos!K$1)),0)=0,"",Mcuartos!S23)))</f>
        <v/>
      </c>
      <c r="N23" s="77">
        <f t="shared" si="3"/>
        <v>0</v>
      </c>
      <c r="O23" s="80"/>
      <c r="P23" s="78" t="str">
        <f>IF(AND(Octavos!$T$3=Octavos!$T24,Octavos!$F$3=Octavos!$F24),Mcuartos!J23,"")</f>
        <v/>
      </c>
      <c r="Q23" s="55" t="str">
        <f>IF(AND(Octavos!$T$3=Octavos!$T24,Octavos!$F$3=Octavos!$F24),Mcuartos!K23,"")</f>
        <v/>
      </c>
      <c r="R23" s="78" t="str">
        <f>IF(AND(Octavos!$T$3=Octavos!$T24,Octavos!$F$3=Octavos!$F24),Mcuartos!L23,"")</f>
        <v/>
      </c>
      <c r="S23" s="130" t="str">
        <f>IF(AND(Octavos!$T$3=Octavos!$T24,Octavos!$F$3=Octavos!$F24),Mcuartos!M23,"")</f>
        <v/>
      </c>
      <c r="T23" s="124" t="str">
        <f>IF(P23&gt;R23,$P$1,IF(R23&gt;P23,$R$1,IF(IFERROR(SEARCH(Mcuartos!T23,CONCATENATE(Cuartos!P$1,Cuartos!R$1)),0)=0,"",Mcuartos!T23)))</f>
        <v/>
      </c>
      <c r="U23" s="77">
        <f t="shared" si="2"/>
        <v>0</v>
      </c>
      <c r="V23" s="80"/>
      <c r="W23" s="78" t="str">
        <f>IF(AND(Octavos!$AV$3=Octavos!$AV24,Octavos!$BC$3=Octavos!$BC24),Mcuartos!N23,"")</f>
        <v/>
      </c>
      <c r="X23" s="55" t="str">
        <f>IF(AND(Octavos!$AV$3=Octavos!$AV24,Octavos!$BC$3=Octavos!$BC24),Mcuartos!O23,"")</f>
        <v/>
      </c>
      <c r="Y23" s="79" t="str">
        <f>IF(AND(Octavos!$AV$3=Octavos!$AV24,Octavos!$BC$3=Octavos!$BC24),Mcuartos!P23,"")</f>
        <v/>
      </c>
      <c r="Z23" s="130" t="str">
        <f>IF(AND(Octavos!$AV$3=Octavos!$AV24,Octavos!$BC$3=Octavos!$BC24),Mcuartos!Q23,"")</f>
        <v/>
      </c>
      <c r="AA23" s="15" t="str">
        <f>IF(W23&gt;Y23,$W$1,IF(Y23&gt;W23,$Y$1,IF(IFERROR(SEARCH(Mcuartos!U23,CONCATENATE(Cuartos!W$1,Cuartos!Y$1)),0)=0,"",Mcuartos!U23)))</f>
        <v/>
      </c>
      <c r="AB23" s="7">
        <f t="shared" si="0"/>
        <v>0</v>
      </c>
    </row>
    <row r="24" spans="1:31" x14ac:dyDescent="0.25">
      <c r="A24" s="75" t="e">
        <f>Participantes!#REF!</f>
        <v>#REF!</v>
      </c>
      <c r="B24" s="76" t="str">
        <f>IF(AND(Octavos!$AH$3=Octavos!$AH25,Octavos!$AO$3=Octavos!$AO25),Mcuartos!B24,"")</f>
        <v/>
      </c>
      <c r="C24" s="52" t="str">
        <f>IF(AND(Octavos!$AH$3=Octavos!$AH25,Octavos!$AO$3=Octavos!$AO25),Mcuartos!C24,"")</f>
        <v/>
      </c>
      <c r="D24" s="76" t="str">
        <f>IF(AND(Octavos!$AH$3=Octavos!$AH25,Octavos!$AO$3=Octavos!$AO25),Mcuartos!D24,"")</f>
        <v/>
      </c>
      <c r="E24" s="129" t="str">
        <f>IF(AND(Octavos!$AH$3=Octavos!$AH25,Octavos!$AO$3=Octavos!$AO25),Mcuartos!E24,"")</f>
        <v/>
      </c>
      <c r="F24" s="124" t="str">
        <f>IF(B24&gt;D24,$B$1,IF(D24&gt;B24,$D$1,IF(IFERROR(SEARCH(Mcuartos!R24,CONCATENATE(Cuartos!B$1,Cuartos!D$1)),0)=0,"",Mcuartos!R24)))</f>
        <v/>
      </c>
      <c r="G24" s="78">
        <f t="shared" si="1"/>
        <v>0</v>
      </c>
      <c r="H24" s="80"/>
      <c r="I24" s="78" t="str">
        <f>IF(AND(Octavos!$M$3=Octavos!$M25,Octavos!$AA$3=Octavos!$AA25),Mcuartos!F24,"")</f>
        <v/>
      </c>
      <c r="J24" s="52"/>
      <c r="K24" s="78" t="str">
        <f>IF(AND(Octavos!$M$3=Octavos!$M25,Octavos!$AA$3=Octavos!$AA25),Mcuartos!H24,"")</f>
        <v/>
      </c>
      <c r="L24" s="129"/>
      <c r="M24" s="124" t="str">
        <f>IF(I24&gt;K24,$I$1,IF(K24&gt;I24,$K$1,IF(IFERROR(SEARCH(Mcuartos!S24,CONCATENATE(Cuartos!I$1,Cuartos!K$1)),0)=0,"",Mcuartos!S24)))</f>
        <v/>
      </c>
      <c r="N24" s="77">
        <f t="shared" si="3"/>
        <v>0</v>
      </c>
      <c r="O24" s="80"/>
      <c r="P24" s="78" t="str">
        <f>IF(AND(Octavos!$T$3=Octavos!$T25,Octavos!$F$3=Octavos!$F25),Mcuartos!J24,"")</f>
        <v/>
      </c>
      <c r="Q24" s="52" t="str">
        <f>IF(AND(Octavos!$T$3=Octavos!$T25,Octavos!$F$3=Octavos!$F25),Mcuartos!K24,"")</f>
        <v/>
      </c>
      <c r="R24" s="78" t="str">
        <f>IF(AND(Octavos!$T$3=Octavos!$T25,Octavos!$F$3=Octavos!$F25),Mcuartos!L24,"")</f>
        <v/>
      </c>
      <c r="S24" s="129" t="str">
        <f>IF(AND(Octavos!$T$3=Octavos!$T25,Octavos!$F$3=Octavos!$F25),Mcuartos!M24,"")</f>
        <v/>
      </c>
      <c r="T24" s="124" t="str">
        <f>IF(P24&gt;R24,$P$1,IF(R24&gt;P24,$R$1,IF(IFERROR(SEARCH(Mcuartos!T24,CONCATENATE(Cuartos!P$1,Cuartos!R$1)),0)=0,"",Mcuartos!T24)))</f>
        <v/>
      </c>
      <c r="U24" s="77">
        <f t="shared" si="2"/>
        <v>0</v>
      </c>
      <c r="V24" s="80"/>
      <c r="W24" s="78" t="str">
        <f>IF(AND(Octavos!$AV$3=Octavos!$AV25,Octavos!$BC$3=Octavos!$BC25),Mcuartos!N24,"")</f>
        <v/>
      </c>
      <c r="X24" s="52" t="str">
        <f>IF(AND(Octavos!$AV$3=Octavos!$AV25,Octavos!$BC$3=Octavos!$BC25),Mcuartos!O24,"")</f>
        <v/>
      </c>
      <c r="Y24" s="79" t="str">
        <f>IF(AND(Octavos!$AV$3=Octavos!$AV25,Octavos!$BC$3=Octavos!$BC25),Mcuartos!P24,"")</f>
        <v/>
      </c>
      <c r="Z24" s="129" t="str">
        <f>IF(AND(Octavos!$AV$3=Octavos!$AV25,Octavos!$BC$3=Octavos!$BC25),Mcuartos!Q24,"")</f>
        <v/>
      </c>
      <c r="AA24" s="15" t="str">
        <f>IF(W24&gt;Y24,$W$1,IF(Y24&gt;W24,$Y$1,IF(IFERROR(SEARCH(Mcuartos!U24,CONCATENATE(Cuartos!W$1,Cuartos!Y$1)),0)=0,"",Mcuartos!U24)))</f>
        <v/>
      </c>
      <c r="AB24" s="7">
        <f t="shared" si="0"/>
        <v>0</v>
      </c>
      <c r="AE24" s="9" t="str">
        <f>IF(AND(Octavos!$M$3=Octavos!$M25,Octavos!$F$3=Octavos!$F25),IF(Mcuartos!B24=0,"",Mcuartos!B24),"")</f>
        <v/>
      </c>
    </row>
    <row r="25" spans="1:31" x14ac:dyDescent="0.25">
      <c r="A25" s="75" t="e">
        <f>Participantes!#REF!</f>
        <v>#REF!</v>
      </c>
      <c r="B25" s="76" t="str">
        <f>IF(AND(Octavos!$AH$3=Octavos!$AH26,Octavos!$AO$3=Octavos!$AO26),Mcuartos!B25,"")</f>
        <v/>
      </c>
      <c r="C25" s="55" t="str">
        <f>IF(AND(Octavos!$AH$3=Octavos!$AH26,Octavos!$AO$3=Octavos!$AO26),Mcuartos!C25,"")</f>
        <v/>
      </c>
      <c r="D25" s="76" t="str">
        <f>IF(AND(Octavos!$AH$3=Octavos!$AH26,Octavos!$AO$3=Octavos!$AO26),Mcuartos!D25,"")</f>
        <v/>
      </c>
      <c r="E25" s="130" t="str">
        <f>IF(AND(Octavos!$AH$3=Octavos!$AH26,Octavos!$AO$3=Octavos!$AO26),Mcuartos!E25,"")</f>
        <v/>
      </c>
      <c r="F25" s="124" t="str">
        <f>IF(B25&gt;D25,$B$1,IF(D25&gt;B25,$D$1,IF(IFERROR(SEARCH(Mcuartos!R25,CONCATENATE(Cuartos!B$1,Cuartos!D$1)),0)=0,"",Mcuartos!R25)))</f>
        <v/>
      </c>
      <c r="G25" s="78">
        <f t="shared" si="1"/>
        <v>0</v>
      </c>
      <c r="H25" s="80"/>
      <c r="I25" s="78" t="str">
        <f>IF(AND(Octavos!$M$3=Octavos!$M26,Octavos!$AA$3=Octavos!$AA26),Mcuartos!F25,"")</f>
        <v/>
      </c>
      <c r="J25" s="55"/>
      <c r="K25" s="78" t="str">
        <f>IF(AND(Octavos!$M$3=Octavos!$M26,Octavos!$AA$3=Octavos!$AA26),Mcuartos!H25,"")</f>
        <v/>
      </c>
      <c r="L25" s="130"/>
      <c r="M25" s="124" t="str">
        <f>IF(I25&gt;K25,$I$1,IF(K25&gt;I25,$K$1,IF(IFERROR(SEARCH(Mcuartos!S25,CONCATENATE(Cuartos!I$1,Cuartos!K$1)),0)=0,"",Mcuartos!S25)))</f>
        <v/>
      </c>
      <c r="N25" s="77">
        <f t="shared" si="3"/>
        <v>0</v>
      </c>
      <c r="O25" s="80"/>
      <c r="P25" s="78" t="str">
        <f>IF(AND(Octavos!$T$3=Octavos!$T26,Octavos!$F$3=Octavos!$F26),Mcuartos!J25,"")</f>
        <v/>
      </c>
      <c r="Q25" s="55" t="str">
        <f>IF(AND(Octavos!$T$3=Octavos!$T26,Octavos!$F$3=Octavos!$F26),Mcuartos!K25,"")</f>
        <v/>
      </c>
      <c r="R25" s="78" t="str">
        <f>IF(AND(Octavos!$T$3=Octavos!$T26,Octavos!$F$3=Octavos!$F26),Mcuartos!L25,"")</f>
        <v/>
      </c>
      <c r="S25" s="130" t="str">
        <f>IF(AND(Octavos!$T$3=Octavos!$T26,Octavos!$F$3=Octavos!$F26),Mcuartos!M25,"")</f>
        <v/>
      </c>
      <c r="T25" s="124" t="str">
        <f>IF(P25&gt;R25,$P$1,IF(R25&gt;P25,$R$1,IF(IFERROR(SEARCH(Mcuartos!T25,CONCATENATE(Cuartos!P$1,Cuartos!R$1)),0)=0,"",Mcuartos!T25)))</f>
        <v/>
      </c>
      <c r="U25" s="77">
        <f t="shared" si="2"/>
        <v>0</v>
      </c>
      <c r="V25" s="80"/>
      <c r="W25" s="78" t="str">
        <f>IF(AND(Octavos!$AV$3=Octavos!$AV26,Octavos!$BC$3=Octavos!$BC26),Mcuartos!N25,"")</f>
        <v/>
      </c>
      <c r="X25" s="55" t="str">
        <f>IF(AND(Octavos!$AV$3=Octavos!$AV26,Octavos!$BC$3=Octavos!$BC26),Mcuartos!O25,"")</f>
        <v/>
      </c>
      <c r="Y25" s="79" t="str">
        <f>IF(AND(Octavos!$AV$3=Octavos!$AV26,Octavos!$BC$3=Octavos!$BC26),Mcuartos!P25,"")</f>
        <v/>
      </c>
      <c r="Z25" s="130" t="str">
        <f>IF(AND(Octavos!$AV$3=Octavos!$AV26,Octavos!$BC$3=Octavos!$BC26),Mcuartos!Q25,"")</f>
        <v/>
      </c>
      <c r="AA25" s="15" t="str">
        <f>IF(W25&gt;Y25,$W$1,IF(Y25&gt;W25,$Y$1,IF(IFERROR(SEARCH(Mcuartos!U25,CONCATENATE(Cuartos!W$1,Cuartos!Y$1)),0)=0,"",Mcuartos!U25)))</f>
        <v/>
      </c>
      <c r="AB25" s="7">
        <f t="shared" si="0"/>
        <v>0</v>
      </c>
    </row>
    <row r="26" spans="1:31" x14ac:dyDescent="0.25">
      <c r="A26" s="75" t="str">
        <f>Participantes!B15</f>
        <v>Joseph</v>
      </c>
      <c r="B26" s="76" t="str">
        <f>IF(AND(Octavos!$AH$3=Octavos!$AH27,Octavos!$AO$3=Octavos!$AO27),Mcuartos!B26,"")</f>
        <v/>
      </c>
      <c r="C26" s="52" t="str">
        <f>IF(AND(Octavos!$AH$3=Octavos!$AH27,Octavos!$AO$3=Octavos!$AO27),Mcuartos!C26,"")</f>
        <v/>
      </c>
      <c r="D26" s="76" t="str">
        <f>IF(AND(Octavos!$AH$3=Octavos!$AH27,Octavos!$AO$3=Octavos!$AO27),Mcuartos!D26,"")</f>
        <v/>
      </c>
      <c r="E26" s="129" t="str">
        <f>IF(AND(Octavos!$AH$3=Octavos!$AH27,Octavos!$AO$3=Octavos!$AO27),Mcuartos!E26,"")</f>
        <v/>
      </c>
      <c r="F26" s="124" t="str">
        <f>IF(B26&gt;D26,$B$1,IF(D26&gt;B26,$D$1,IF(IFERROR(SEARCH(Mcuartos!R26,CONCATENATE(Cuartos!B$1,Cuartos!D$1)),0)=0,"",Mcuartos!R26)))</f>
        <v/>
      </c>
      <c r="G26" s="78">
        <f t="shared" si="1"/>
        <v>0</v>
      </c>
      <c r="H26" s="80"/>
      <c r="I26" s="78" t="str">
        <f>IF(AND(Octavos!$M$3=Octavos!$M27,Octavos!$AA$3=Octavos!$AA27),Mcuartos!F26,"")</f>
        <v/>
      </c>
      <c r="J26" s="52" t="str">
        <f>IF(AND(Octavos!$M$3=Octavos!$M27,Octavos!$AA$3=Octavos!$AA27),Mcuartos!G26,"")</f>
        <v/>
      </c>
      <c r="K26" s="78" t="str">
        <f>IF(AND(Octavos!$M$3=Octavos!$M27,Octavos!$AA$3=Octavos!$AA27),Mcuartos!H26,"")</f>
        <v/>
      </c>
      <c r="L26" s="129" t="str">
        <f>IF(AND(Octavos!$M$3=Octavos!$M27,Octavos!$AA$3=Octavos!$AA27),Mcuartos!I26,"")</f>
        <v/>
      </c>
      <c r="M26" s="124" t="str">
        <f>IF(I26&gt;K26,$I$1,IF(K26&gt;I26,$K$1,IF(IFERROR(SEARCH(Mcuartos!S26,CONCATENATE(Cuartos!I$1,Cuartos!K$1)),0)=0,"",Mcuartos!S26)))</f>
        <v/>
      </c>
      <c r="N26" s="77">
        <f t="shared" si="3"/>
        <v>0</v>
      </c>
      <c r="O26" s="80"/>
      <c r="P26" s="78" t="str">
        <f>IF(AND(Octavos!$T$3=Octavos!$T27,Octavos!$F$3=Octavos!$F27),Mcuartos!J26,"")</f>
        <v/>
      </c>
      <c r="Q26" s="52" t="str">
        <f>IF(AND(Octavos!$T$3=Octavos!$T27,Octavos!$F$3=Octavos!$F27),Mcuartos!K26,"")</f>
        <v/>
      </c>
      <c r="R26" s="78" t="str">
        <f>IF(AND(Octavos!$T$3=Octavos!$T27,Octavos!$F$3=Octavos!$F27),Mcuartos!L26,"")</f>
        <v/>
      </c>
      <c r="S26" s="129" t="str">
        <f>IF(AND(Octavos!$T$3=Octavos!$T27,Octavos!$F$3=Octavos!$F27),Mcuartos!M26,"")</f>
        <v/>
      </c>
      <c r="T26" s="124" t="str">
        <f>IF(P26&gt;R26,$P$1,IF(R26&gt;P26,$R$1,IF(IFERROR(SEARCH(Mcuartos!T26,CONCATENATE(Cuartos!P$1,Cuartos!R$1)),0)=0,"",Mcuartos!T26)))</f>
        <v/>
      </c>
      <c r="U26" s="77">
        <f t="shared" si="2"/>
        <v>0</v>
      </c>
      <c r="V26" s="80"/>
      <c r="W26" s="78" t="str">
        <f>IF(AND(Octavos!$AV$3=Octavos!$AV27,Octavos!$BC$3=Octavos!$BC27),Mcuartos!N26,"")</f>
        <v/>
      </c>
      <c r="X26" s="52" t="str">
        <f>IF(AND(Octavos!$AV$3=Octavos!$AV27,Octavos!$BC$3=Octavos!$BC27),Mcuartos!O26,"")</f>
        <v/>
      </c>
      <c r="Y26" s="79" t="str">
        <f>IF(AND(Octavos!$AV$3=Octavos!$AV27,Octavos!$BC$3=Octavos!$BC27),Mcuartos!P26,"")</f>
        <v/>
      </c>
      <c r="Z26" s="129" t="str">
        <f>IF(AND(Octavos!$AV$3=Octavos!$AV27,Octavos!$BC$3=Octavos!$BC27),Mcuartos!Q26,"")</f>
        <v/>
      </c>
      <c r="AA26" s="15" t="str">
        <f>IF(W26&gt;Y26,$W$1,IF(Y26&gt;W26,$Y$1,IF(IFERROR(SEARCH(Mcuartos!U26,CONCATENATE(Cuartos!W$1,Cuartos!Y$1)),0)=0,"",Mcuartos!U26)))</f>
        <v/>
      </c>
      <c r="AB26" s="7">
        <f t="shared" si="0"/>
        <v>0</v>
      </c>
    </row>
    <row r="27" spans="1:31" x14ac:dyDescent="0.25">
      <c r="A27" s="75" t="str">
        <f>Participantes!B16</f>
        <v>Jovanna Santiago</v>
      </c>
      <c r="B27" s="76" t="str">
        <f>IF(AND(Octavos!$AH$3=Octavos!$AH28,Octavos!$AO$3=Octavos!$AO28),Mcuartos!B27,"")</f>
        <v/>
      </c>
      <c r="C27" s="55" t="str">
        <f>IF(AND(Octavos!$AH$3=Octavos!$AH28,Octavos!$AO$3=Octavos!$AO28),Mcuartos!C27,"")</f>
        <v/>
      </c>
      <c r="D27" s="76" t="str">
        <f>IF(AND(Octavos!$AH$3=Octavos!$AH28,Octavos!$AO$3=Octavos!$AO28),Mcuartos!D27,"")</f>
        <v/>
      </c>
      <c r="E27" s="130" t="str">
        <f>IF(AND(Octavos!$AH$3=Octavos!$AH28,Octavos!$AO$3=Octavos!$AO28),Mcuartos!E27,"")</f>
        <v/>
      </c>
      <c r="F27" s="124" t="str">
        <f>IF(B27&gt;D27,$B$1,IF(D27&gt;B27,$D$1,IF(IFERROR(SEARCH(Mcuartos!R27,CONCATENATE(Cuartos!B$1,Cuartos!D$1)),0)=0,"",Mcuartos!R27)))</f>
        <v/>
      </c>
      <c r="G27" s="78">
        <f t="shared" si="1"/>
        <v>0</v>
      </c>
      <c r="H27" s="80"/>
      <c r="I27" s="78" t="str">
        <f>IF(AND(Octavos!$M$3=Octavos!$M28,Octavos!$AA$3=Octavos!$AA28),Mcuartos!F27,"")</f>
        <v/>
      </c>
      <c r="J27" s="55" t="str">
        <f>IF(AND(Octavos!$M$3=Octavos!$M28,Octavos!$AA$3=Octavos!$AA28),Mcuartos!G27,"")</f>
        <v/>
      </c>
      <c r="K27" s="78" t="str">
        <f>IF(AND(Octavos!$M$3=Octavos!$M28,Octavos!$AA$3=Octavos!$AA28),Mcuartos!H27,"")</f>
        <v/>
      </c>
      <c r="L27" s="130" t="str">
        <f>IF(AND(Octavos!$M$3=Octavos!$M28,Octavos!$AA$3=Octavos!$AA28),Mcuartos!I27,"")</f>
        <v/>
      </c>
      <c r="M27" s="124" t="str">
        <f>IF(I27&gt;K27,$I$1,IF(K27&gt;I27,$K$1,IF(IFERROR(SEARCH(Mcuartos!S27,CONCATENATE(Cuartos!I$1,Cuartos!K$1)),0)=0,"",Mcuartos!S27)))</f>
        <v/>
      </c>
      <c r="N27" s="77">
        <v>0</v>
      </c>
      <c r="O27" s="80"/>
      <c r="P27" s="78" t="str">
        <f>IF(AND(Octavos!$T$3=Octavos!$T28,Octavos!$F$3=Octavos!$F28),Mcuartos!J27,"")</f>
        <v/>
      </c>
      <c r="Q27" s="55" t="str">
        <f>IF(AND(Octavos!$T$3=Octavos!$T28,Octavos!$F$3=Octavos!$F28),Mcuartos!K27,"")</f>
        <v/>
      </c>
      <c r="R27" s="78" t="str">
        <f>IF(AND(Octavos!$T$3=Octavos!$T28,Octavos!$F$3=Octavos!$F28),Mcuartos!L27,"")</f>
        <v/>
      </c>
      <c r="S27" s="130" t="str">
        <f>IF(AND(Octavos!$T$3=Octavos!$T28,Octavos!$F$3=Octavos!$F28),Mcuartos!M27,"")</f>
        <v/>
      </c>
      <c r="T27" s="124" t="str">
        <f>IF(P27&gt;R27,$P$1,IF(R27&gt;P27,$R$1,IF(IFERROR(SEARCH(Mcuartos!T27,CONCATENATE(Cuartos!P$1,Cuartos!R$1)),0)=0,"",Mcuartos!T27)))</f>
        <v/>
      </c>
      <c r="U27" s="77">
        <f t="shared" si="2"/>
        <v>0</v>
      </c>
      <c r="V27" s="80"/>
      <c r="W27" s="78" t="str">
        <f>IF(AND(Octavos!$AV$3=Octavos!$AV28,Octavos!$BC$3=Octavos!$BC28),Mcuartos!N27,"")</f>
        <v/>
      </c>
      <c r="X27" s="55"/>
      <c r="Y27" s="79" t="str">
        <f>IF(AND(Octavos!$AV$3=Octavos!$AV28,Octavos!$BC$3=Octavos!$BC28),Mcuartos!P27,"")</f>
        <v/>
      </c>
      <c r="Z27" s="130"/>
      <c r="AA27" s="15" t="str">
        <f>IF(W27&gt;Y27,$W$1,IF(Y27&gt;W27,$Y$1,IF(IFERROR(SEARCH(Mcuartos!U27,CONCATENATE(Cuartos!W$1,Cuartos!Y$1)),0)=0,"",Mcuartos!U27)))</f>
        <v/>
      </c>
      <c r="AB27" s="7">
        <f t="shared" si="0"/>
        <v>0</v>
      </c>
    </row>
    <row r="28" spans="1:31" x14ac:dyDescent="0.25">
      <c r="A28" s="81" t="str">
        <f>Participantes!B18</f>
        <v>July Batista</v>
      </c>
      <c r="B28" s="82" t="str">
        <f>IF(AND(Octavos!$AH$3=Octavos!$AH29,Octavos!$AO$3=Octavos!$AO29),Mcuartos!B28,"")</f>
        <v/>
      </c>
      <c r="C28" s="57" t="str">
        <f>IF(AND(Octavos!$AH$3=Octavos!$AH29,Octavos!$AO$3=Octavos!$AO29),Mcuartos!C28,"")</f>
        <v/>
      </c>
      <c r="D28" s="82" t="str">
        <f>IF(AND(Octavos!$AH$3=Octavos!$AH29,Octavos!$AO$3=Octavos!$AO29),Mcuartos!D28,"")</f>
        <v/>
      </c>
      <c r="E28" s="131" t="str">
        <f>IF(AND(Octavos!$AH$3=Octavos!$AH29,Octavos!$AO$3=Octavos!$AO29),Mcuartos!E28,"")</f>
        <v/>
      </c>
      <c r="F28" s="125" t="str">
        <f>IF(B28&gt;D28,$B$1,IF(D28&gt;B28,$D$1,IF(IFERROR(SEARCH(Mcuartos!R28,CONCATENATE(Cuartos!B$1,Cuartos!D$1)),0)=0,"",Mcuartos!R28)))</f>
        <v/>
      </c>
      <c r="G28" s="78">
        <f t="shared" si="1"/>
        <v>0</v>
      </c>
      <c r="H28" s="84"/>
      <c r="I28" s="85" t="str">
        <f>IF(AND(Octavos!$M$3=Octavos!$M29,Octavos!$AA$3=Octavos!$AA29),Mcuartos!F28,"")</f>
        <v/>
      </c>
      <c r="J28" s="57" t="str">
        <f>IF(AND(Octavos!$M$3=Octavos!$M29,Octavos!$AA$3=Octavos!$AA29),Mcuartos!G28,"")</f>
        <v/>
      </c>
      <c r="K28" s="85" t="str">
        <f>IF(AND(Octavos!$M$3=Octavos!$M29,Octavos!$AA$3=Octavos!$AA29),Mcuartos!H28,"")</f>
        <v/>
      </c>
      <c r="L28" s="131" t="str">
        <f>IF(AND(Octavos!$M$3=Octavos!$M29,Octavos!$AA$3=Octavos!$AA29),Mcuartos!I28,"")</f>
        <v/>
      </c>
      <c r="M28" s="125" t="str">
        <f>IF(I28&gt;K28,$I$1,IF(K28&gt;I28,$K$1,IF(IFERROR(SEARCH(Mcuartos!S28,CONCATENATE(Cuartos!I$1,Cuartos!K$1)),0)=0,"",Mcuartos!S28)))</f>
        <v/>
      </c>
      <c r="N28" s="77">
        <v>0</v>
      </c>
      <c r="O28" s="84"/>
      <c r="P28" s="85" t="str">
        <f>IF(AND(Octavos!$T$3=Octavos!$T29,Octavos!$F$3=Octavos!$F29),Mcuartos!J28,"")</f>
        <v/>
      </c>
      <c r="Q28" s="57" t="str">
        <f>IF(AND(Octavos!$T$3=Octavos!$T29,Octavos!$F$3=Octavos!$F29),Mcuartos!K28,"")</f>
        <v/>
      </c>
      <c r="R28" s="85" t="str">
        <f>IF(AND(Octavos!$T$3=Octavos!$T29,Octavos!$F$3=Octavos!$F29),Mcuartos!L28,"")</f>
        <v/>
      </c>
      <c r="S28" s="131" t="str">
        <f>IF(AND(Octavos!$T$3=Octavos!$T29,Octavos!$F$3=Octavos!$F29),Mcuartos!M28,"")</f>
        <v/>
      </c>
      <c r="T28" s="125" t="str">
        <f>IF(P28&gt;R28,$P$1,IF(R28&gt;P28,$R$1,IF(IFERROR(SEARCH(Mcuartos!T28,CONCATENATE(Cuartos!P$1,Cuartos!R$1)),0)=0,"",Mcuartos!T28)))</f>
        <v/>
      </c>
      <c r="U28" s="77">
        <f t="shared" si="2"/>
        <v>0</v>
      </c>
      <c r="V28" s="84"/>
      <c r="W28" s="85" t="str">
        <f>IF(AND(Octavos!$AV$3=Octavos!$AV29,Octavos!$BC$3=Octavos!$BC29),Mcuartos!N28,"")</f>
        <v/>
      </c>
      <c r="X28" s="57" t="str">
        <f>IF(AND(Octavos!$AV$3=Octavos!$AV29,Octavos!$BC$3=Octavos!$BC29),Mcuartos!O28,"")</f>
        <v/>
      </c>
      <c r="Y28" s="86" t="str">
        <f>IF(AND(Octavos!$AV$3=Octavos!$AV29,Octavos!$BC$3=Octavos!$BC29),Mcuartos!P28,"")</f>
        <v/>
      </c>
      <c r="Z28" s="131" t="str">
        <f>IF(AND(Octavos!$AV$3=Octavos!$AV29,Octavos!$BC$3=Octavos!$BC29),Mcuartos!Q28,"")</f>
        <v/>
      </c>
      <c r="AA28" s="15" t="str">
        <f>IF(W28&gt;Y28,$W$1,IF(Y28&gt;W28,$Y$1,IF(IFERROR(SEARCH(Mcuartos!U28,CONCATENATE(Cuartos!W$1,Cuartos!Y$1)),0)=0,"",Mcuartos!U28)))</f>
        <v/>
      </c>
      <c r="AB28" s="7">
        <f t="shared" si="0"/>
        <v>0</v>
      </c>
    </row>
  </sheetData>
  <pageMargins left="0.7" right="0.7" top="0.75" bottom="0.75" header="0.3" footer="0.3"/>
  <pageSetup orientation="portrait" r:id="rId1"/>
  <ignoredErrors>
    <ignoredError sqref="T3 T4:T28" calculatedColumn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80" zoomScaleNormal="80" workbookViewId="0">
      <selection activeCell="I3" sqref="I3"/>
    </sheetView>
  </sheetViews>
  <sheetFormatPr baseColWidth="10" defaultRowHeight="15" x14ac:dyDescent="0.25"/>
  <cols>
    <col min="1" max="1" width="27.7109375" style="9" customWidth="1"/>
    <col min="2" max="2" width="20.7109375" style="11" customWidth="1"/>
    <col min="3" max="3" width="4" style="11" customWidth="1"/>
    <col min="4" max="4" width="15.28515625" style="11" customWidth="1"/>
    <col min="5" max="5" width="4.5703125" style="11" customWidth="1"/>
    <col min="6" max="6" width="12.42578125" style="11" customWidth="1"/>
    <col min="7" max="7" width="11.85546875" style="11" customWidth="1"/>
    <col min="8" max="8" width="0.28515625" style="11" customWidth="1"/>
    <col min="9" max="9" width="16" style="9" customWidth="1"/>
    <col min="10" max="10" width="4.140625" style="9" customWidth="1"/>
    <col min="11" max="11" width="20.28515625" style="9" customWidth="1"/>
    <col min="12" max="12" width="4.42578125" style="9" customWidth="1"/>
    <col min="13" max="13" width="13.85546875" style="11" customWidth="1"/>
    <col min="14" max="14" width="13.28515625" style="11" customWidth="1"/>
    <col min="15" max="15" width="0.28515625" style="11" customWidth="1"/>
    <col min="16" max="17" width="0" style="9" hidden="1" customWidth="1"/>
    <col min="18" max="16384" width="11.42578125" style="9"/>
  </cols>
  <sheetData>
    <row r="1" spans="1:17" s="2" customFormat="1" ht="18.75" x14ac:dyDescent="0.3">
      <c r="A1" s="17"/>
      <c r="B1" s="186" t="str">
        <f>IF(Cuartos!F2="",CONCATENATE(Cuartos!B1,Cuartos!D1),Cuartos!F2)</f>
        <v>España</v>
      </c>
      <c r="C1" s="187"/>
      <c r="D1" s="186" t="str">
        <f>IF(Cuartos!M2="",CONCATENATE(Cuartos!I1,Cuartos!K1),Cuartos!M2)</f>
        <v>ArgAus</v>
      </c>
      <c r="E1" s="188"/>
      <c r="F1" s="121" t="s">
        <v>1</v>
      </c>
      <c r="G1" s="17" t="s">
        <v>2</v>
      </c>
      <c r="H1" s="17"/>
      <c r="I1" s="186" t="str">
        <f>IF(Cuartos!AA2="",CONCATENATE(Cuartos!W1,Cuartos!Y1),Cuartos!AA2)</f>
        <v>MarEsp</v>
      </c>
      <c r="J1" s="187"/>
      <c r="K1" s="17" t="str">
        <f>IF(Cuartos!T2="",CONCATENATE(Cuartos!P1,Cuartos!R1),Cuartos!T2)</f>
        <v>Países Bajos</v>
      </c>
      <c r="L1" s="126"/>
      <c r="M1" s="121" t="s">
        <v>1</v>
      </c>
      <c r="N1" s="17" t="s">
        <v>2</v>
      </c>
      <c r="O1" s="12"/>
    </row>
    <row r="2" spans="1:17" s="2" customFormat="1" ht="19.5" thickBot="1" x14ac:dyDescent="0.35">
      <c r="A2" s="64" t="s">
        <v>3</v>
      </c>
      <c r="B2" s="65">
        <v>1</v>
      </c>
      <c r="C2" s="68">
        <v>2</v>
      </c>
      <c r="D2" s="65">
        <v>1</v>
      </c>
      <c r="E2" s="127">
        <v>4</v>
      </c>
      <c r="F2" s="122" t="str">
        <f>IF(B2+C2&gt;D2+E2,$B$1,IF(D2+E2&gt;B2+C2,$D$1,""))</f>
        <v>ArgAus</v>
      </c>
      <c r="G2" s="66"/>
      <c r="H2" s="67"/>
      <c r="I2" s="65">
        <v>2</v>
      </c>
      <c r="J2" s="68"/>
      <c r="K2" s="65">
        <v>1</v>
      </c>
      <c r="L2" s="127"/>
      <c r="M2" s="122" t="str">
        <f>IF(I2+IF(J2="",0,J2)&gt;K2+IF(L2="",0,L2),I1,IF(K2+L2&gt;I2+J2,K1,""))</f>
        <v>MarEsp</v>
      </c>
      <c r="N2" s="66"/>
      <c r="O2" s="67"/>
      <c r="P2" s="111" t="str">
        <f t="shared" ref="P2:P28" si="0">IF(B1=F2, D1, B1)</f>
        <v>España</v>
      </c>
      <c r="Q2" s="112" t="str">
        <f t="shared" ref="Q2:Q28" si="1">IF(I1=M2, I1, K1)</f>
        <v>MarEsp</v>
      </c>
    </row>
    <row r="3" spans="1:17" ht="15.75" thickTop="1" x14ac:dyDescent="0.25">
      <c r="A3" s="70" t="e">
        <f>Participantes!#REF!</f>
        <v>#REF!</v>
      </c>
      <c r="B3" s="71" t="str">
        <f>IF(AND(TRIM(Cuartos!$F$2)=TRIM(Cuartos!$F3),TRIM(Cuartos!$M$2)=TRIM(Cuartos!$M3),TRIM(Cuartos!$F$2)&lt;&gt;""),Msemis!B3,"")</f>
        <v/>
      </c>
      <c r="C3" s="50" t="str">
        <f>IF(AND(TRIM(Cuartos!$F$2)=TRIM(Cuartos!$F3),TRIM(Cuartos!$M$2)=TRIM(Cuartos!$M3),TRIM(Cuartos!$F$2)&lt;&gt;""),Msemis!C3,"")</f>
        <v/>
      </c>
      <c r="D3" s="71" t="str">
        <f>IF(AND(TRIM(Cuartos!$F$2)=TRIM(Cuartos!$F3),TRIM(Cuartos!$M$2)=TRIM(Cuartos!$M3),TRIM(Cuartos!$F$2)&lt;&gt;""),Msemis!D3,"")</f>
        <v/>
      </c>
      <c r="E3" s="128" t="str">
        <f>IF(AND(TRIM(Cuartos!$F$2)=TRIM(Cuartos!$F3),TRIM(Cuartos!$M$2)=TRIM(Cuartos!$M3),TRIM(Cuartos!$F$2)&lt;&gt;""),Msemis!E3,"")</f>
        <v/>
      </c>
      <c r="F3" s="123" t="str">
        <f>IF(B3&gt;D3,$B$1,IF(D3&gt;B3,$D$1,IF(IFERROR(SEARCH(Msemis!J3,CONCATENATE(Semis!B$1,Semis!D$1)),0)=0,"",Msemis!J3)))</f>
        <v/>
      </c>
      <c r="G3" s="72">
        <f t="shared" ref="G3:G28" si="2">IF(AND($B3=$B$2, $D$2=$D3),3,IF(AND($B$2&gt;$D$2, $B3&gt;$D3),2,IF(AND($D$2&gt;$B$2,$D3&gt;$B3), 2, IF(AND($D$2=$B$2, $D3=$B3),2,0))))*IF(B3="",0,1)+IF(TRIM(F3)=TRIM($F$2),3,0)*IF(TRIM(F3)="",0,1)</f>
        <v>0</v>
      </c>
      <c r="H3" s="45"/>
      <c r="I3" s="73" t="str">
        <f>IF(AND(TRIM(Cuartos!$AA$2)=TRIM(Cuartos!$AA3),TRIM(Cuartos!$T$2)=TRIM(Cuartos!$T3),TRIM(Cuartos!$AA$2)&lt;&gt;""),Msemis!F3,"")</f>
        <v/>
      </c>
      <c r="J3" s="50" t="str">
        <f>IF(AND(TRIM(Cuartos!$AA$2)=TRIM(Cuartos!$AA3),TRIM(Cuartos!$T$2)=TRIM(Cuartos!$T3),TRIM(Cuartos!$AA$2)&lt;&gt;""),Msemis!G3,"")</f>
        <v/>
      </c>
      <c r="K3" s="73" t="str">
        <f>IF(AND(TRIM(Cuartos!$AA$2)=TRIM(Cuartos!$AA3),TRIM(Cuartos!$T$2)=TRIM(Cuartos!$T3),TRIM(Cuartos!$AA$2)&lt;&gt;""),Msemis!H3,"")</f>
        <v/>
      </c>
      <c r="L3" s="128" t="str">
        <f>IF(AND(TRIM(Cuartos!$AA$2)=TRIM(Cuartos!$AA3),TRIM(Cuartos!$T$2)=TRIM(Cuartos!$T3),TRIM(Cuartos!$AA$2)&lt;&gt;""),Msemis!I3,"")</f>
        <v/>
      </c>
      <c r="M3" s="123" t="str">
        <f>IF(I3&gt;K3,$I$1,IF(K3&gt;I3,$K$1,IF(IFERROR(SEARCH(Msemis!K3,CONCATENATE(Semis!I$1,Semis!K$1)),0)=0,"",Msemis!K3)))</f>
        <v/>
      </c>
      <c r="N3" s="72">
        <f>IF(AND($I3=$I$2, $K$2=$K3),3,IF(AND($I$2&gt;$K$2, $I3&gt;$K3),2,IF(AND($K$2&gt;$I$2,$K3&gt;$I3), 2, IF(AND($K$2=$I$2, $K3=$I3),2,0))))*IF(I3="",0,1)+IF(M3=M$2,3,0)*IF(M3="",0,1)</f>
        <v>0</v>
      </c>
      <c r="O3" s="45"/>
      <c r="P3" s="34">
        <f t="shared" si="0"/>
        <v>1</v>
      </c>
      <c r="Q3" s="36">
        <f t="shared" si="1"/>
        <v>1</v>
      </c>
    </row>
    <row r="4" spans="1:17" x14ac:dyDescent="0.25">
      <c r="A4" s="75" t="str">
        <f>Participantes!B1</f>
        <v>Adriana Zambrano</v>
      </c>
      <c r="B4" s="76" t="str">
        <f>IF(AND(TRIM(Cuartos!$F$2)=TRIM(Cuartos!$F4),TRIM(Cuartos!$M$2)=TRIM(Cuartos!$M4),TRIM(Cuartos!$F$2)&lt;&gt;""),Msemis!B4,"")</f>
        <v/>
      </c>
      <c r="C4" s="52" t="str">
        <f>IF(AND(TRIM(Cuartos!$F$2)=TRIM(Cuartos!$F4),TRIM(Cuartos!$M$2)=TRIM(Cuartos!$M4),TRIM(Cuartos!$F$2)&lt;&gt;""),Msemis!C4,"")</f>
        <v/>
      </c>
      <c r="D4" s="76" t="str">
        <f>IF(AND(TRIM(Cuartos!$F$2)=TRIM(Cuartos!$F4),TRIM(Cuartos!$M$2)=TRIM(Cuartos!$M4),TRIM(Cuartos!$F$2)&lt;&gt;""),Msemis!D4,"")</f>
        <v/>
      </c>
      <c r="E4" s="129" t="str">
        <f>IF(AND(TRIM(Cuartos!$F$2)=TRIM(Cuartos!$F4),TRIM(Cuartos!$M$2)=TRIM(Cuartos!$M4),TRIM(Cuartos!$F$2)&lt;&gt;""),Msemis!E4,"")</f>
        <v/>
      </c>
      <c r="F4" s="124" t="str">
        <f>IF(B4&gt;D4,$B$1,IF(D4&gt;B4,$D$1,IF(IFERROR(SEARCH(Msemis!J4,CONCATENATE(Semis!B$1,Semis!D$1)),0)=0,"",Msemis!J4)))</f>
        <v/>
      </c>
      <c r="G4" s="77">
        <f t="shared" si="2"/>
        <v>0</v>
      </c>
      <c r="H4" s="45"/>
      <c r="I4" s="78" t="str">
        <f>IF(AND(TRIM(Cuartos!$AA$2)=TRIM(Cuartos!$AA4),TRIM(Cuartos!$T$2)=TRIM(Cuartos!$T4),TRIM(Cuartos!$AA$2)&lt;&gt;""),Msemis!F4,"")</f>
        <v/>
      </c>
      <c r="J4" s="52"/>
      <c r="K4" s="78" t="str">
        <f>IF(AND(TRIM(Cuartos!$AA$2)=TRIM(Cuartos!$AA4),TRIM(Cuartos!$T$2)=TRIM(Cuartos!$T4),TRIM(Cuartos!$AA$2)&lt;&gt;""),Msemis!H4,"")</f>
        <v/>
      </c>
      <c r="L4" s="129"/>
      <c r="M4" s="124" t="str">
        <f>IF(I4&gt;K4,$I$1,IF(K4&gt;I4,$K$1,IF(IFERROR(SEARCH(Msemis!K4,CONCATENATE(Semis!I$1,Semis!K$1)),0)=0,"",Msemis!K4)))</f>
        <v/>
      </c>
      <c r="N4" s="77">
        <f t="shared" ref="N4:N28" si="3">IF(AND($I4=$I$2, $K$2=$K4),3,IF(AND($I$2&gt;$K$2, $I4&gt;$K4),2,IF(AND($K$2&gt;$I$2,$K4&gt;$I4), 2, IF(AND($K$2=$I$2, $K4=$I4),2,0))))*IF(I4="",0,1)+IF(M4=M$2,3,0)*IF(M4="",0,1)</f>
        <v>0</v>
      </c>
      <c r="O4" s="45"/>
      <c r="P4" s="34" t="str">
        <f t="shared" si="0"/>
        <v/>
      </c>
      <c r="Q4" s="36" t="str">
        <f t="shared" si="1"/>
        <v/>
      </c>
    </row>
    <row r="5" spans="1:17" x14ac:dyDescent="0.25">
      <c r="A5" s="75" t="str">
        <f>Participantes!B2</f>
        <v>Alexander Bodega</v>
      </c>
      <c r="B5" s="76" t="str">
        <f>IF(AND(TRIM(Cuartos!$F$2)=TRIM(Cuartos!$F5),TRIM(Cuartos!$M$2)=TRIM(Cuartos!$M5),TRIM(Cuartos!$F$2)&lt;&gt;""),Msemis!B5,"")</f>
        <v/>
      </c>
      <c r="C5" s="55" t="str">
        <f>IF(AND(TRIM(Cuartos!$F$2)=TRIM(Cuartos!$F5),TRIM(Cuartos!$M$2)=TRIM(Cuartos!$M5),TRIM(Cuartos!$F$2)&lt;&gt;""),Msemis!C5,"")</f>
        <v/>
      </c>
      <c r="D5" s="76" t="str">
        <f>IF(AND(TRIM(Cuartos!$F$2)=TRIM(Cuartos!$F5),TRIM(Cuartos!$M$2)=TRIM(Cuartos!$M5),TRIM(Cuartos!$F$2)&lt;&gt;""),Msemis!D5,"")</f>
        <v/>
      </c>
      <c r="E5" s="130" t="str">
        <f>IF(AND(TRIM(Cuartos!$F$2)=TRIM(Cuartos!$F5),TRIM(Cuartos!$M$2)=TRIM(Cuartos!$M5),TRIM(Cuartos!$F$2)&lt;&gt;""),Msemis!E5,"")</f>
        <v/>
      </c>
      <c r="F5" s="124" t="str">
        <f>IF(B5&gt;D5,$B$1,IF(D5&gt;B5,$D$1,IF(IFERROR(SEARCH(Msemis!J5,CONCATENATE(Semis!B$1,Semis!D$1)),0)=0,"",Msemis!J5)))</f>
        <v/>
      </c>
      <c r="G5" s="77">
        <f t="shared" si="2"/>
        <v>0</v>
      </c>
      <c r="H5" s="80"/>
      <c r="I5" s="78" t="str">
        <f>IF(AND(TRIM(Cuartos!$AA$2)=TRIM(Cuartos!$AA5),TRIM(Cuartos!$T$2)=TRIM(Cuartos!$T5),TRIM(Cuartos!$AA$2)&lt;&gt;""),Msemis!F5,"")</f>
        <v/>
      </c>
      <c r="J5" s="55"/>
      <c r="K5" s="78" t="str">
        <f>IF(AND(TRIM(Cuartos!$AA$2)=TRIM(Cuartos!$AA5),TRIM(Cuartos!$T$2)=TRIM(Cuartos!$T5),TRIM(Cuartos!$AA$2)&lt;&gt;""),Msemis!H5,"")</f>
        <v/>
      </c>
      <c r="L5" s="130"/>
      <c r="M5" s="124" t="str">
        <f>IF(I5&gt;K5,$I$1,IF(K5&gt;I5,$K$1,IF(IFERROR(SEARCH(Msemis!K5,CONCATENATE(Semis!I$1,Semis!K$1)),0)=0,"",Msemis!K5)))</f>
        <v/>
      </c>
      <c r="N5" s="77">
        <f t="shared" si="3"/>
        <v>0</v>
      </c>
      <c r="O5" s="80"/>
      <c r="P5" s="34" t="str">
        <f t="shared" si="0"/>
        <v/>
      </c>
      <c r="Q5" s="36" t="str">
        <f t="shared" si="1"/>
        <v/>
      </c>
    </row>
    <row r="6" spans="1:17" x14ac:dyDescent="0.25">
      <c r="A6" s="75" t="str">
        <f>Participantes!B3</f>
        <v>Alfredo Quintero</v>
      </c>
      <c r="B6" s="76" t="str">
        <f>IF(AND(TRIM(Cuartos!$F$2)=TRIM(Cuartos!$F6),TRIM(Cuartos!$M$2)=TRIM(Cuartos!$M6),TRIM(Cuartos!$F$2)&lt;&gt;""),Msemis!B6,"")</f>
        <v/>
      </c>
      <c r="C6" s="52" t="str">
        <f>IF(AND(TRIM(Cuartos!$F$2)=TRIM(Cuartos!$F6),TRIM(Cuartos!$M$2)=TRIM(Cuartos!$M6),TRIM(Cuartos!$F$2)&lt;&gt;""),Msemis!C6,"")</f>
        <v/>
      </c>
      <c r="D6" s="76" t="str">
        <f>IF(AND(TRIM(Cuartos!$F$2)=TRIM(Cuartos!$F6),TRIM(Cuartos!$M$2)=TRIM(Cuartos!$M6),TRIM(Cuartos!$F$2)&lt;&gt;""),Msemis!D6,"")</f>
        <v/>
      </c>
      <c r="E6" s="129" t="str">
        <f>IF(AND(TRIM(Cuartos!$F$2)=TRIM(Cuartos!$F6),TRIM(Cuartos!$M$2)=TRIM(Cuartos!$M6),TRIM(Cuartos!$F$2)&lt;&gt;""),Msemis!E6,"")</f>
        <v/>
      </c>
      <c r="F6" s="124" t="str">
        <f>IF(B6&gt;D6,$B$1,IF(D6&gt;B6,$D$1,IF(IFERROR(SEARCH(Msemis!J6,CONCATENATE(Semis!B$1,Semis!D$1)),0)=0,"",Msemis!J6)))</f>
        <v/>
      </c>
      <c r="G6" s="77">
        <f t="shared" si="2"/>
        <v>0</v>
      </c>
      <c r="H6" s="80"/>
      <c r="I6" s="78" t="str">
        <f>IF(AND(TRIM(Cuartos!$AA$2)=TRIM(Cuartos!$AA6),TRIM(Cuartos!$T$2)=TRIM(Cuartos!$T6),TRIM(Cuartos!$AA$2)&lt;&gt;""),Msemis!F6,"")</f>
        <v/>
      </c>
      <c r="J6" s="52"/>
      <c r="K6" s="78" t="str">
        <f>IF(AND(TRIM(Cuartos!$AA$2)=TRIM(Cuartos!$AA6),TRIM(Cuartos!$T$2)=TRIM(Cuartos!$T6),TRIM(Cuartos!$AA$2)&lt;&gt;""),Msemis!H6,"")</f>
        <v/>
      </c>
      <c r="L6" s="129"/>
      <c r="M6" s="124" t="str">
        <f>IF(I6&gt;K6,$I$1,IF(K6&gt;I6,$K$1,IF(IFERROR(SEARCH(Msemis!K6,CONCATENATE(Semis!I$1,Semis!K$1)),0)=0,"",Msemis!K6)))</f>
        <v/>
      </c>
      <c r="N6" s="77">
        <f t="shared" si="3"/>
        <v>0</v>
      </c>
      <c r="O6" s="80"/>
      <c r="P6" s="34" t="str">
        <f t="shared" si="0"/>
        <v/>
      </c>
      <c r="Q6" s="36" t="str">
        <f t="shared" si="1"/>
        <v/>
      </c>
    </row>
    <row r="7" spans="1:17" x14ac:dyDescent="0.25">
      <c r="A7" s="75" t="str">
        <f>Participantes!B4</f>
        <v>Antonio Barahona 1</v>
      </c>
      <c r="B7" s="76" t="str">
        <f>IF(AND(TRIM(Cuartos!$F$2)=TRIM(Cuartos!$F7),TRIM(Cuartos!$M$2)=TRIM(Cuartos!$M7),TRIM(Cuartos!$F$2)&lt;&gt;""),Msemis!B7,"")</f>
        <v/>
      </c>
      <c r="C7" s="55" t="str">
        <f>IF(AND(TRIM(Cuartos!$F$2)=TRIM(Cuartos!$F7),TRIM(Cuartos!$M$2)=TRIM(Cuartos!$M7),TRIM(Cuartos!$F$2)&lt;&gt;""),Msemis!C7,"")</f>
        <v/>
      </c>
      <c r="D7" s="76" t="str">
        <f>IF(AND(TRIM(Cuartos!$F$2)=TRIM(Cuartos!$F7),TRIM(Cuartos!$M$2)=TRIM(Cuartos!$M7),TRIM(Cuartos!$F$2)&lt;&gt;""),Msemis!D7,"")</f>
        <v/>
      </c>
      <c r="E7" s="130" t="str">
        <f>IF(AND(TRIM(Cuartos!$F$2)=TRIM(Cuartos!$F7),TRIM(Cuartos!$M$2)=TRIM(Cuartos!$M7),TRIM(Cuartos!$F$2)&lt;&gt;""),Msemis!E7,"")</f>
        <v/>
      </c>
      <c r="F7" s="124" t="str">
        <f>IF(B7&gt;D7,$B$1,IF(D7&gt;B7,$D$1,IF(IFERROR(SEARCH(Msemis!J7,CONCATENATE(Semis!B$1,Semis!D$1)),0)=0,"",Msemis!J7)))</f>
        <v/>
      </c>
      <c r="G7" s="77">
        <f t="shared" si="2"/>
        <v>0</v>
      </c>
      <c r="H7" s="80"/>
      <c r="I7" s="78" t="str">
        <f>IF(AND(TRIM(Cuartos!$AA$2)=TRIM(Cuartos!$AA7),TRIM(Cuartos!$T$2)=TRIM(Cuartos!$T7),TRIM(Cuartos!$AA$2)&lt;&gt;""),Msemis!F7,"")</f>
        <v/>
      </c>
      <c r="J7" s="55"/>
      <c r="K7" s="78" t="str">
        <f>IF(AND(TRIM(Cuartos!$AA$2)=TRIM(Cuartos!$AA7),TRIM(Cuartos!$T$2)=TRIM(Cuartos!$T7),TRIM(Cuartos!$AA$2)&lt;&gt;""),Msemis!H7,"")</f>
        <v/>
      </c>
      <c r="L7" s="130"/>
      <c r="M7" s="124" t="str">
        <f>IF(I7&gt;K7,$I$1,IF(K7&gt;I7,$K$1,IF(IFERROR(SEARCH(Msemis!K7,CONCATENATE(Semis!I$1,Semis!K$1)),0)=0,"",Msemis!K7)))</f>
        <v/>
      </c>
      <c r="N7" s="77">
        <f t="shared" si="3"/>
        <v>0</v>
      </c>
      <c r="O7" s="80"/>
      <c r="P7" s="34" t="str">
        <f t="shared" si="0"/>
        <v/>
      </c>
      <c r="Q7" s="36" t="str">
        <f t="shared" si="1"/>
        <v/>
      </c>
    </row>
    <row r="8" spans="1:17" x14ac:dyDescent="0.25">
      <c r="A8" s="75" t="e">
        <f>Participantes!#REF!</f>
        <v>#REF!</v>
      </c>
      <c r="B8" s="76" t="str">
        <f>IF(AND(TRIM(Cuartos!$F$2)=TRIM(Cuartos!$F8),TRIM(Cuartos!$M$2)=TRIM(Cuartos!$M8),TRIM(Cuartos!$F$2)&lt;&gt;""),Msemis!B8,"")</f>
        <v/>
      </c>
      <c r="C8" s="52" t="str">
        <f>IF(AND(TRIM(Cuartos!$F$2)=TRIM(Cuartos!$F8),TRIM(Cuartos!$M$2)=TRIM(Cuartos!$M8),TRIM(Cuartos!$F$2)&lt;&gt;""),Msemis!C8,"")</f>
        <v/>
      </c>
      <c r="D8" s="76" t="str">
        <f>IF(AND(TRIM(Cuartos!$F$2)=TRIM(Cuartos!$F8),TRIM(Cuartos!$M$2)=TRIM(Cuartos!$M8),TRIM(Cuartos!$F$2)&lt;&gt;""),Msemis!D8,"")</f>
        <v/>
      </c>
      <c r="E8" s="129" t="str">
        <f>IF(AND(TRIM(Cuartos!$F$2)=TRIM(Cuartos!$F8),TRIM(Cuartos!$M$2)=TRIM(Cuartos!$M8),TRIM(Cuartos!$F$2)&lt;&gt;""),Msemis!E8,"")</f>
        <v/>
      </c>
      <c r="F8" s="124" t="str">
        <f>IF(B8&gt;D8,$B$1,IF(D8&gt;B8,$D$1,IF(IFERROR(SEARCH(Msemis!J8,CONCATENATE(Semis!B$1,Semis!D$1)),0)=0,"",Msemis!J8)))</f>
        <v/>
      </c>
      <c r="G8" s="77">
        <f t="shared" si="2"/>
        <v>0</v>
      </c>
      <c r="H8" s="80"/>
      <c r="I8" s="78" t="str">
        <f>IF(AND(TRIM(Cuartos!$AA$2)=TRIM(Cuartos!$AA8),TRIM(Cuartos!$T$2)=TRIM(Cuartos!$T8),TRIM(Cuartos!$AA$2)&lt;&gt;""),Msemis!F8,"")</f>
        <v/>
      </c>
      <c r="J8" s="52"/>
      <c r="K8" s="78" t="str">
        <f>IF(AND(TRIM(Cuartos!$AA$2)=TRIM(Cuartos!$AA8),TRIM(Cuartos!$T$2)=TRIM(Cuartos!$T8),TRIM(Cuartos!$AA$2)&lt;&gt;""),Msemis!H8,"")</f>
        <v/>
      </c>
      <c r="L8" s="129"/>
      <c r="M8" s="124" t="str">
        <f>IF(I8&gt;K8,$I$1,IF(K8&gt;I8,$K$1,IF(IFERROR(SEARCH(Msemis!K8,CONCATENATE(Semis!I$1,Semis!K$1)),0)=0,"",Msemis!K8)))</f>
        <v/>
      </c>
      <c r="N8" s="77">
        <f t="shared" si="3"/>
        <v>0</v>
      </c>
      <c r="O8" s="80"/>
      <c r="P8" s="34" t="str">
        <f t="shared" si="0"/>
        <v/>
      </c>
      <c r="Q8" s="36" t="str">
        <f t="shared" si="1"/>
        <v/>
      </c>
    </row>
    <row r="9" spans="1:17" x14ac:dyDescent="0.25">
      <c r="A9" s="75" t="e">
        <f>Participantes!#REF!</f>
        <v>#REF!</v>
      </c>
      <c r="B9" s="76" t="str">
        <f>IF(AND(TRIM(Cuartos!$F$2)=TRIM(Cuartos!$F9),TRIM(Cuartos!$M$2)=TRIM(Cuartos!$M9),TRIM(Cuartos!$F$2)&lt;&gt;""),Msemis!B9,"")</f>
        <v/>
      </c>
      <c r="C9" s="55" t="str">
        <f>IF(AND(TRIM(Cuartos!$F$2)=TRIM(Cuartos!$F9),TRIM(Cuartos!$M$2)=TRIM(Cuartos!$M9),TRIM(Cuartos!$F$2)&lt;&gt;""),Msemis!C9,"")</f>
        <v/>
      </c>
      <c r="D9" s="76" t="str">
        <f>IF(AND(TRIM(Cuartos!$F$2)=TRIM(Cuartos!$F9),TRIM(Cuartos!$M$2)=TRIM(Cuartos!$M9),TRIM(Cuartos!$F$2)&lt;&gt;""),Msemis!D9,"")</f>
        <v/>
      </c>
      <c r="E9" s="130" t="str">
        <f>IF(AND(TRIM(Cuartos!$F$2)=TRIM(Cuartos!$F9),TRIM(Cuartos!$M$2)=TRIM(Cuartos!$M9),TRIM(Cuartos!$F$2)&lt;&gt;""),Msemis!E9,"")</f>
        <v/>
      </c>
      <c r="F9" s="124" t="str">
        <f>IF(B9&gt;D9,$B$1,IF(D9&gt;B9,$D$1,IF(IFERROR(SEARCH(Msemis!J9,CONCATENATE(Semis!B$1,Semis!D$1)),0)=0,"",Msemis!J9)))</f>
        <v/>
      </c>
      <c r="G9" s="77">
        <f t="shared" si="2"/>
        <v>0</v>
      </c>
      <c r="H9" s="80"/>
      <c r="I9" s="78" t="str">
        <f>IF(AND(TRIM(Cuartos!$AA$2)=TRIM(Cuartos!$AA9),TRIM(Cuartos!$T$2)=TRIM(Cuartos!$T9),TRIM(Cuartos!$AA$2)&lt;&gt;""),Msemis!F9,"")</f>
        <v/>
      </c>
      <c r="J9" s="55"/>
      <c r="K9" s="78" t="str">
        <f>IF(AND(TRIM(Cuartos!$AA$2)=TRIM(Cuartos!$AA9),TRIM(Cuartos!$T$2)=TRIM(Cuartos!$T9),TRIM(Cuartos!$AA$2)&lt;&gt;""),Msemis!H9,"")</f>
        <v/>
      </c>
      <c r="L9" s="130"/>
      <c r="M9" s="124" t="str">
        <f>IF(I9&gt;K9,$I$1,IF(K9&gt;I9,$K$1,IF(IFERROR(SEARCH(Msemis!K9,CONCATENATE(Semis!I$1,Semis!K$1)),0)=0,"",Msemis!K9)))</f>
        <v/>
      </c>
      <c r="N9" s="77">
        <f t="shared" si="3"/>
        <v>0</v>
      </c>
      <c r="O9" s="80"/>
      <c r="P9" s="34" t="str">
        <f t="shared" si="0"/>
        <v/>
      </c>
      <c r="Q9" s="36" t="str">
        <f t="shared" si="1"/>
        <v/>
      </c>
    </row>
    <row r="10" spans="1:17" x14ac:dyDescent="0.25">
      <c r="A10" s="75" t="e">
        <f>Participantes!#REF!</f>
        <v>#REF!</v>
      </c>
      <c r="B10" s="76" t="str">
        <f>IF(AND(TRIM(Cuartos!$F$2)=TRIM(Cuartos!$F10),TRIM(Cuartos!$M$2)=TRIM(Cuartos!$M10),TRIM(Cuartos!$F$2)&lt;&gt;""),Msemis!B10,"")</f>
        <v/>
      </c>
      <c r="C10" s="52" t="str">
        <f>IF(AND(TRIM(Cuartos!$F$2)=TRIM(Cuartos!$F10),TRIM(Cuartos!$M$2)=TRIM(Cuartos!$M10),TRIM(Cuartos!$F$2)&lt;&gt;""),Msemis!C10,"")</f>
        <v/>
      </c>
      <c r="D10" s="76" t="str">
        <f>IF(AND(TRIM(Cuartos!$F$2)=TRIM(Cuartos!$F10),TRIM(Cuartos!$M$2)=TRIM(Cuartos!$M10),TRIM(Cuartos!$F$2)&lt;&gt;""),Msemis!D10,"")</f>
        <v/>
      </c>
      <c r="E10" s="129" t="str">
        <f>IF(AND(TRIM(Cuartos!$F$2)=TRIM(Cuartos!$F10),TRIM(Cuartos!$M$2)=TRIM(Cuartos!$M10),TRIM(Cuartos!$F$2)&lt;&gt;""),Msemis!E10,"")</f>
        <v/>
      </c>
      <c r="F10" s="124" t="str">
        <f>IF(B10&gt;D10,$B$1,IF(D10&gt;B10,$D$1,IF(IFERROR(SEARCH(Msemis!J10,CONCATENATE(Semis!B$1,Semis!D$1)),0)=0,"",Msemis!J10)))</f>
        <v/>
      </c>
      <c r="G10" s="77">
        <f t="shared" si="2"/>
        <v>0</v>
      </c>
      <c r="H10" s="80"/>
      <c r="I10" s="78" t="str">
        <f>IF(AND(TRIM(Cuartos!$AA$2)=TRIM(Cuartos!$AA10),TRIM(Cuartos!$T$2)=TRIM(Cuartos!$T10),TRIM(Cuartos!$AA$2)&lt;&gt;""),Msemis!F10,"")</f>
        <v/>
      </c>
      <c r="J10" s="52"/>
      <c r="K10" s="78" t="str">
        <f>IF(AND(TRIM(Cuartos!$AA$2)=TRIM(Cuartos!$AA10),TRIM(Cuartos!$T$2)=TRIM(Cuartos!$T10),TRIM(Cuartos!$AA$2)&lt;&gt;""),Msemis!H10,"")</f>
        <v/>
      </c>
      <c r="L10" s="129"/>
      <c r="M10" s="124" t="str">
        <f>IF(I10&gt;K10,$I$1,IF(K10&gt;I10,$K$1,IF(IFERROR(SEARCH(Msemis!K10,CONCATENATE(Semis!I$1,Semis!K$1)),0)=0,"",Msemis!K10)))</f>
        <v/>
      </c>
      <c r="N10" s="77">
        <f t="shared" si="3"/>
        <v>0</v>
      </c>
      <c r="O10" s="80"/>
      <c r="P10" s="34" t="str">
        <f t="shared" si="0"/>
        <v/>
      </c>
      <c r="Q10" s="36" t="str">
        <f t="shared" si="1"/>
        <v/>
      </c>
    </row>
    <row r="11" spans="1:17" x14ac:dyDescent="0.25">
      <c r="A11" s="75" t="e">
        <f>Participantes!#REF!</f>
        <v>#REF!</v>
      </c>
      <c r="B11" s="76" t="str">
        <f>IF(AND(TRIM(Cuartos!$F$2)=TRIM(Cuartos!$F11),TRIM(Cuartos!$M$2)=TRIM(Cuartos!$M11),TRIM(Cuartos!$F$2)&lt;&gt;""),Msemis!B11,"")</f>
        <v/>
      </c>
      <c r="C11" s="55" t="str">
        <f>IF(AND(TRIM(Cuartos!$F$2)=TRIM(Cuartos!$F11),TRIM(Cuartos!$M$2)=TRIM(Cuartos!$M11),TRIM(Cuartos!$F$2)&lt;&gt;""),Msemis!C11,"")</f>
        <v/>
      </c>
      <c r="D11" s="76" t="str">
        <f>IF(AND(TRIM(Cuartos!$F$2)=TRIM(Cuartos!$F11),TRIM(Cuartos!$M$2)=TRIM(Cuartos!$M11),TRIM(Cuartos!$F$2)&lt;&gt;""),Msemis!D11,"")</f>
        <v/>
      </c>
      <c r="E11" s="130" t="str">
        <f>IF(AND(TRIM(Cuartos!$F$2)=TRIM(Cuartos!$F11),TRIM(Cuartos!$M$2)=TRIM(Cuartos!$M11),TRIM(Cuartos!$F$2)&lt;&gt;""),Msemis!E11,"")</f>
        <v/>
      </c>
      <c r="F11" s="124" t="str">
        <f>IF(B11&gt;D11,$B$1,IF(D11&gt;B11,$D$1,IF(IFERROR(SEARCH(Msemis!J11,CONCATENATE(Semis!B$1,Semis!D$1)),0)=0,"",Msemis!J11)))</f>
        <v/>
      </c>
      <c r="G11" s="77">
        <f t="shared" si="2"/>
        <v>0</v>
      </c>
      <c r="H11" s="80"/>
      <c r="I11" s="78" t="str">
        <f>IF(AND(TRIM(Cuartos!$AA$2)=TRIM(Cuartos!$AA11),TRIM(Cuartos!$T$2)=TRIM(Cuartos!$T11),TRIM(Cuartos!$AA$2)&lt;&gt;""),Msemis!F11,"")</f>
        <v/>
      </c>
      <c r="J11" s="55"/>
      <c r="K11" s="78" t="str">
        <f>IF(AND(TRIM(Cuartos!$AA$2)=TRIM(Cuartos!$AA11),TRIM(Cuartos!$T$2)=TRIM(Cuartos!$T11),TRIM(Cuartos!$AA$2)&lt;&gt;""),Msemis!H11,"")</f>
        <v/>
      </c>
      <c r="L11" s="130"/>
      <c r="M11" s="124" t="str">
        <f>IF(I11&gt;K11,$I$1,IF(K11&gt;I11,$K$1,IF(IFERROR(SEARCH(Msemis!K11,CONCATENATE(Semis!I$1,Semis!K$1)),0)=0,"",Msemis!K11)))</f>
        <v/>
      </c>
      <c r="N11" s="77">
        <f t="shared" si="3"/>
        <v>0</v>
      </c>
      <c r="O11" s="80"/>
      <c r="P11" s="34" t="str">
        <f t="shared" si="0"/>
        <v/>
      </c>
      <c r="Q11" s="36" t="str">
        <f t="shared" si="1"/>
        <v/>
      </c>
    </row>
    <row r="12" spans="1:17" x14ac:dyDescent="0.25">
      <c r="A12" s="75" t="str">
        <f>Participantes!B5</f>
        <v>Effie Latouche 1</v>
      </c>
      <c r="B12" s="76" t="str">
        <f>IF(AND(TRIM(Cuartos!$F$2)=TRIM(Cuartos!$F12),TRIM(Cuartos!$M$2)=TRIM(Cuartos!$M12),TRIM(Cuartos!$F$2)&lt;&gt;""),Msemis!B12,"")</f>
        <v/>
      </c>
      <c r="C12" s="52" t="str">
        <f>IF(AND(TRIM(Cuartos!$F$2)=TRIM(Cuartos!$F12),TRIM(Cuartos!$M$2)=TRIM(Cuartos!$M12),TRIM(Cuartos!$F$2)&lt;&gt;""),Msemis!C12,"")</f>
        <v/>
      </c>
      <c r="D12" s="76" t="str">
        <f>IF(AND(TRIM(Cuartos!$F$2)=TRIM(Cuartos!$F12),TRIM(Cuartos!$M$2)=TRIM(Cuartos!$M12),TRIM(Cuartos!$F$2)&lt;&gt;""),Msemis!D12,"")</f>
        <v/>
      </c>
      <c r="E12" s="129" t="str">
        <f>IF(AND(TRIM(Cuartos!$F$2)=TRIM(Cuartos!$F12),TRIM(Cuartos!$M$2)=TRIM(Cuartos!$M12),TRIM(Cuartos!$F$2)&lt;&gt;""),Msemis!E12,"")</f>
        <v/>
      </c>
      <c r="F12" s="124" t="str">
        <f>IF(B12&gt;D12,$B$1,IF(D12&gt;B12,$D$1,IF(IFERROR(SEARCH(Msemis!J12,CONCATENATE(Semis!B$1,Semis!D$1)),0)=0,"",Msemis!J12)))</f>
        <v/>
      </c>
      <c r="G12" s="77">
        <f t="shared" si="2"/>
        <v>0</v>
      </c>
      <c r="H12" s="80"/>
      <c r="I12" s="78" t="str">
        <f>IF(AND(TRIM(Cuartos!$AA$2)=TRIM(Cuartos!$AA12),TRIM(Cuartos!$T$2)=TRIM(Cuartos!$T12),TRIM(Cuartos!$AA$2)&lt;&gt;""),Msemis!F12,"")</f>
        <v/>
      </c>
      <c r="J12" s="52"/>
      <c r="K12" s="78" t="str">
        <f>IF(AND(TRIM(Cuartos!$AA$2)=TRIM(Cuartos!$AA12),TRIM(Cuartos!$T$2)=TRIM(Cuartos!$T12),TRIM(Cuartos!$AA$2)&lt;&gt;""),Msemis!H12,"")</f>
        <v/>
      </c>
      <c r="L12" s="129"/>
      <c r="M12" s="124" t="str">
        <f>IF(I12&gt;K12,$I$1,IF(K12&gt;I12,$K$1,IF(IFERROR(SEARCH(Msemis!K12,CONCATENATE(Semis!I$1,Semis!K$1)),0)=0,"",Msemis!K12)))</f>
        <v/>
      </c>
      <c r="N12" s="77">
        <f t="shared" si="3"/>
        <v>0</v>
      </c>
      <c r="O12" s="80"/>
      <c r="P12" s="34" t="str">
        <f t="shared" si="0"/>
        <v/>
      </c>
      <c r="Q12" s="36" t="str">
        <f t="shared" si="1"/>
        <v/>
      </c>
    </row>
    <row r="13" spans="1:17" x14ac:dyDescent="0.25">
      <c r="A13" s="75" t="e">
        <f>Participantes!#REF!</f>
        <v>#REF!</v>
      </c>
      <c r="B13" s="76" t="str">
        <f>IF(AND(TRIM(Cuartos!$F$2)=TRIM(Cuartos!$F13),TRIM(Cuartos!$M$2)=TRIM(Cuartos!$M13),TRIM(Cuartos!$F$2)&lt;&gt;""),Msemis!B13,"")</f>
        <v/>
      </c>
      <c r="C13" s="55" t="str">
        <f>IF(AND(TRIM(Cuartos!$F$2)=TRIM(Cuartos!$F13),TRIM(Cuartos!$M$2)=TRIM(Cuartos!$M13),TRIM(Cuartos!$F$2)&lt;&gt;""),Msemis!C13,"")</f>
        <v/>
      </c>
      <c r="D13" s="76" t="str">
        <f>IF(AND(TRIM(Cuartos!$F$2)=TRIM(Cuartos!$F13),TRIM(Cuartos!$M$2)=TRIM(Cuartos!$M13),TRIM(Cuartos!$F$2)&lt;&gt;""),Msemis!D13,"")</f>
        <v/>
      </c>
      <c r="E13" s="130" t="str">
        <f>IF(AND(TRIM(Cuartos!$F$2)=TRIM(Cuartos!$F13),TRIM(Cuartos!$M$2)=TRIM(Cuartos!$M13),TRIM(Cuartos!$F$2)&lt;&gt;""),Msemis!E13,"")</f>
        <v/>
      </c>
      <c r="F13" s="124" t="str">
        <f>IF(B13&gt;D13,$B$1,IF(D13&gt;B13,$D$1,IF(IFERROR(SEARCH(Msemis!J13,CONCATENATE(Semis!B$1,Semis!D$1)),0)=0,"",Msemis!J13)))</f>
        <v/>
      </c>
      <c r="G13" s="77">
        <f t="shared" si="2"/>
        <v>0</v>
      </c>
      <c r="H13" s="80"/>
      <c r="I13" s="78" t="str">
        <f>IF(AND(TRIM(Cuartos!$AA$2)=TRIM(Cuartos!$AA13),TRIM(Cuartos!$T$2)=TRIM(Cuartos!$T13),TRIM(Cuartos!$AA$2)&lt;&gt;""),Msemis!F13,"")</f>
        <v/>
      </c>
      <c r="J13" s="55"/>
      <c r="K13" s="78" t="str">
        <f>IF(AND(TRIM(Cuartos!$AA$2)=TRIM(Cuartos!$AA13),TRIM(Cuartos!$T$2)=TRIM(Cuartos!$T13),TRIM(Cuartos!$AA$2)&lt;&gt;""),Msemis!H13,"")</f>
        <v/>
      </c>
      <c r="L13" s="130"/>
      <c r="M13" s="124" t="str">
        <f>IF(I13&gt;K13,$I$1,IF(K13&gt;I13,$K$1,IF(IFERROR(SEARCH(Msemis!K13,CONCATENATE(Semis!I$1,Semis!K$1)),0)=0,"",Msemis!K13)))</f>
        <v/>
      </c>
      <c r="N13" s="77">
        <f t="shared" si="3"/>
        <v>0</v>
      </c>
      <c r="O13" s="80"/>
      <c r="P13" s="34" t="str">
        <f t="shared" si="0"/>
        <v/>
      </c>
      <c r="Q13" s="36" t="str">
        <f t="shared" si="1"/>
        <v/>
      </c>
    </row>
    <row r="14" spans="1:17" x14ac:dyDescent="0.25">
      <c r="A14" s="75" t="str">
        <f>Participantes!B6</f>
        <v>Eric Herrera</v>
      </c>
      <c r="B14" s="76" t="str">
        <f>IF(AND(TRIM(Cuartos!$F$2)=TRIM(Cuartos!$F14),TRIM(Cuartos!$M$2)=TRIM(Cuartos!$M14),TRIM(Cuartos!$F$2)&lt;&gt;""),Msemis!B14,"")</f>
        <v/>
      </c>
      <c r="C14" s="52" t="str">
        <f>IF(AND(TRIM(Cuartos!$F$2)=TRIM(Cuartos!$F14),TRIM(Cuartos!$M$2)=TRIM(Cuartos!$M14),TRIM(Cuartos!$F$2)&lt;&gt;""),Msemis!C14,"")</f>
        <v/>
      </c>
      <c r="D14" s="76" t="str">
        <f>IF(AND(TRIM(Cuartos!$F$2)=TRIM(Cuartos!$F14),TRIM(Cuartos!$M$2)=TRIM(Cuartos!$M14),TRIM(Cuartos!$F$2)&lt;&gt;""),Msemis!D14,"")</f>
        <v/>
      </c>
      <c r="E14" s="129" t="str">
        <f>IF(AND(TRIM(Cuartos!$F$2)=TRIM(Cuartos!$F14),TRIM(Cuartos!$M$2)=TRIM(Cuartos!$M14),TRIM(Cuartos!$F$2)&lt;&gt;""),Msemis!E14,"")</f>
        <v/>
      </c>
      <c r="F14" s="124" t="str">
        <f>IF(B14&gt;D14,$B$1,IF(D14&gt;B14,$D$1,IF(IFERROR(SEARCH(Msemis!J14,CONCATENATE(Semis!B$1,Semis!D$1)),0)=0,"",Msemis!J14)))</f>
        <v/>
      </c>
      <c r="G14" s="77">
        <f t="shared" si="2"/>
        <v>0</v>
      </c>
      <c r="H14" s="80"/>
      <c r="I14" s="78" t="str">
        <f>IF(AND(TRIM(Cuartos!$AA$2)=TRIM(Cuartos!$AA14),TRIM(Cuartos!$T$2)=TRIM(Cuartos!$T14),TRIM(Cuartos!$AA$2)&lt;&gt;""),Msemis!F14,"")</f>
        <v/>
      </c>
      <c r="J14" s="52"/>
      <c r="K14" s="78" t="str">
        <f>IF(AND(TRIM(Cuartos!$AA$2)=TRIM(Cuartos!$AA14),TRIM(Cuartos!$T$2)=TRIM(Cuartos!$T14),TRIM(Cuartos!$AA$2)&lt;&gt;""),Msemis!H14,"")</f>
        <v/>
      </c>
      <c r="L14" s="129"/>
      <c r="M14" s="124" t="str">
        <f>IF(I14&gt;K14,$I$1,IF(K14&gt;I14,$K$1,IF(IFERROR(SEARCH(Msemis!K14,CONCATENATE(Semis!I$1,Semis!K$1)),0)=0,"",Msemis!K14)))</f>
        <v/>
      </c>
      <c r="N14" s="77">
        <f t="shared" si="3"/>
        <v>0</v>
      </c>
      <c r="O14" s="80"/>
      <c r="P14" s="34" t="str">
        <f t="shared" si="0"/>
        <v/>
      </c>
      <c r="Q14" s="36" t="str">
        <f t="shared" si="1"/>
        <v/>
      </c>
    </row>
    <row r="15" spans="1:17" x14ac:dyDescent="0.25">
      <c r="A15" s="75" t="str">
        <f>Participantes!B7</f>
        <v>Erika Barahona</v>
      </c>
      <c r="B15" s="76" t="str">
        <f>IF(AND(TRIM(Cuartos!$F$2)=TRIM(Cuartos!$F15),TRIM(Cuartos!$M$2)=TRIM(Cuartos!$M15),TRIM(Cuartos!$F$2)&lt;&gt;""),Msemis!B15,"")</f>
        <v/>
      </c>
      <c r="C15" s="55" t="str">
        <f>IF(AND(TRIM(Cuartos!$F$2)=TRIM(Cuartos!$F15),TRIM(Cuartos!$M$2)=TRIM(Cuartos!$M15),TRIM(Cuartos!$F$2)&lt;&gt;""),Msemis!C15,"")</f>
        <v/>
      </c>
      <c r="D15" s="76" t="str">
        <f>IF(AND(TRIM(Cuartos!$F$2)=TRIM(Cuartos!$F15),TRIM(Cuartos!$M$2)=TRIM(Cuartos!$M15),TRIM(Cuartos!$F$2)&lt;&gt;""),Msemis!D15,"")</f>
        <v/>
      </c>
      <c r="E15" s="130" t="str">
        <f>IF(AND(TRIM(Cuartos!$F$2)=TRIM(Cuartos!$F15),TRIM(Cuartos!$M$2)=TRIM(Cuartos!$M15),TRIM(Cuartos!$F$2)&lt;&gt;""),Msemis!E15,"")</f>
        <v/>
      </c>
      <c r="F15" s="124" t="str">
        <f>IF(B15&gt;D15,$B$1,IF(D15&gt;B15,$D$1,IF(IFERROR(SEARCH(Msemis!J15,CONCATENATE(Semis!B$1,Semis!D$1)),0)=0,"",Msemis!J15)))</f>
        <v/>
      </c>
      <c r="G15" s="77">
        <f t="shared" si="2"/>
        <v>0</v>
      </c>
      <c r="H15" s="80"/>
      <c r="I15" s="78" t="str">
        <f>IF(AND(TRIM(Cuartos!$AA$2)=TRIM(Cuartos!$AA15),TRIM(Cuartos!$T$2)=TRIM(Cuartos!$T15),TRIM(Cuartos!$AA$2)&lt;&gt;""),Msemis!F15,"")</f>
        <v/>
      </c>
      <c r="J15" s="55"/>
      <c r="K15" s="78" t="str">
        <f>IF(AND(TRIM(Cuartos!$AA$2)=TRIM(Cuartos!$AA15),TRIM(Cuartos!$T$2)=TRIM(Cuartos!$T15),TRIM(Cuartos!$AA$2)&lt;&gt;""),Msemis!H15,"")</f>
        <v/>
      </c>
      <c r="L15" s="130"/>
      <c r="M15" s="124" t="str">
        <f>IF(I15&gt;K15,$I$1,IF(K15&gt;I15,$K$1,IF(IFERROR(SEARCH(Msemis!K15,CONCATENATE(Semis!I$1,Semis!K$1)),0)=0,"",Msemis!K15)))</f>
        <v/>
      </c>
      <c r="N15" s="77">
        <f t="shared" si="3"/>
        <v>0</v>
      </c>
      <c r="O15" s="80"/>
      <c r="P15" s="34" t="str">
        <f t="shared" si="0"/>
        <v/>
      </c>
      <c r="Q15" s="36" t="str">
        <f t="shared" si="1"/>
        <v/>
      </c>
    </row>
    <row r="16" spans="1:17" x14ac:dyDescent="0.25">
      <c r="A16" s="75" t="str">
        <f>Participantes!B8</f>
        <v>Freddy Quiroz 1</v>
      </c>
      <c r="B16" s="76" t="str">
        <f>IF(AND(TRIM(Cuartos!$F$2)=TRIM(Cuartos!$F16),TRIM(Cuartos!$M$2)=TRIM(Cuartos!$M16),TRIM(Cuartos!$F$2)&lt;&gt;""),Msemis!B16,"")</f>
        <v/>
      </c>
      <c r="C16" s="52" t="str">
        <f>IF(AND(TRIM(Cuartos!$F$2)=TRIM(Cuartos!$F16),TRIM(Cuartos!$M$2)=TRIM(Cuartos!$M16),TRIM(Cuartos!$F$2)&lt;&gt;""),Msemis!C16,"")</f>
        <v/>
      </c>
      <c r="D16" s="76" t="str">
        <f>IF(AND(TRIM(Cuartos!$F$2)=TRIM(Cuartos!$F16),TRIM(Cuartos!$M$2)=TRIM(Cuartos!$M16),TRIM(Cuartos!$F$2)&lt;&gt;""),Msemis!D16,"")</f>
        <v/>
      </c>
      <c r="E16" s="129" t="str">
        <f>IF(AND(TRIM(Cuartos!$F$2)=TRIM(Cuartos!$F16),TRIM(Cuartos!$M$2)=TRIM(Cuartos!$M16),TRIM(Cuartos!$F$2)&lt;&gt;""),Msemis!E16,"")</f>
        <v/>
      </c>
      <c r="F16" s="124" t="str">
        <f>IF(B16&gt;D16,$B$1,IF(D16&gt;B16,$D$1,IF(IFERROR(SEARCH(Msemis!J16,CONCATENATE(Semis!B$1,Semis!D$1)),0)=0,"",Msemis!J16)))</f>
        <v/>
      </c>
      <c r="G16" s="77">
        <f t="shared" si="2"/>
        <v>0</v>
      </c>
      <c r="H16" s="80"/>
      <c r="I16" s="78" t="str">
        <f>IF(AND(TRIM(Cuartos!$AA$2)=TRIM(Cuartos!$AA16),TRIM(Cuartos!$T$2)=TRIM(Cuartos!$T16),TRIM(Cuartos!$AA$2)&lt;&gt;""),Msemis!F16,"")</f>
        <v/>
      </c>
      <c r="J16" s="52"/>
      <c r="K16" s="78" t="str">
        <f>IF(AND(TRIM(Cuartos!$AA$2)=TRIM(Cuartos!$AA16),TRIM(Cuartos!$T$2)=TRIM(Cuartos!$T16),TRIM(Cuartos!$AA$2)&lt;&gt;""),Msemis!H16,"")</f>
        <v/>
      </c>
      <c r="L16" s="129"/>
      <c r="M16" s="124" t="str">
        <f>IF(I16&gt;K16,$I$1,IF(K16&gt;I16,$K$1,IF(IFERROR(SEARCH(Msemis!K16,CONCATENATE(Semis!I$1,Semis!K$1)),0)=0,"",Msemis!K16)))</f>
        <v/>
      </c>
      <c r="N16" s="77">
        <f t="shared" si="3"/>
        <v>0</v>
      </c>
      <c r="O16" s="80"/>
      <c r="P16" s="34" t="str">
        <f t="shared" si="0"/>
        <v/>
      </c>
      <c r="Q16" s="36" t="str">
        <f t="shared" si="1"/>
        <v/>
      </c>
    </row>
    <row r="17" spans="1:18" s="10" customFormat="1" x14ac:dyDescent="0.25">
      <c r="A17" s="75" t="str">
        <f>Participantes!B10</f>
        <v>Ginela Ramos 1</v>
      </c>
      <c r="B17" s="76" t="str">
        <f>IF(AND(TRIM(Cuartos!$F$2)=TRIM(Cuartos!$F17),TRIM(Cuartos!$M$2)=TRIM(Cuartos!$M17),TRIM(Cuartos!$F$2)&lt;&gt;""),Msemis!B17,"")</f>
        <v/>
      </c>
      <c r="C17" s="55" t="str">
        <f>IF(AND(TRIM(Cuartos!$F$2)=TRIM(Cuartos!$F17),TRIM(Cuartos!$M$2)=TRIM(Cuartos!$M17),TRIM(Cuartos!$F$2)&lt;&gt;""),Msemis!C17,"")</f>
        <v/>
      </c>
      <c r="D17" s="76" t="str">
        <f>IF(AND(TRIM(Cuartos!$F$2)=TRIM(Cuartos!$F17),TRIM(Cuartos!$M$2)=TRIM(Cuartos!$M17),TRIM(Cuartos!$F$2)&lt;&gt;""),Msemis!D17,"")</f>
        <v/>
      </c>
      <c r="E17" s="130" t="str">
        <f>IF(AND(TRIM(Cuartos!$F$2)=TRIM(Cuartos!$F17),TRIM(Cuartos!$M$2)=TRIM(Cuartos!$M17),TRIM(Cuartos!$F$2)&lt;&gt;""),Msemis!E17,"")</f>
        <v/>
      </c>
      <c r="F17" s="124" t="str">
        <f>IF(B17&gt;D17,$B$1,IF(D17&gt;B17,$D$1,IF(IFERROR(SEARCH(Msemis!J17,CONCATENATE(Semis!B$1,Semis!D$1)),0)=0,"",Msemis!J17)))</f>
        <v/>
      </c>
      <c r="G17" s="77">
        <f t="shared" si="2"/>
        <v>0</v>
      </c>
      <c r="H17" s="80"/>
      <c r="I17" s="78" t="str">
        <f>IF(AND(TRIM(Cuartos!$AA$2)=TRIM(Cuartos!$AA17),TRIM(Cuartos!$T$2)=TRIM(Cuartos!$T17),TRIM(Cuartos!$AA$2)&lt;&gt;""),Msemis!F17,"")</f>
        <v/>
      </c>
      <c r="J17" s="55"/>
      <c r="K17" s="78" t="str">
        <f>IF(AND(TRIM(Cuartos!$AA$2)=TRIM(Cuartos!$AA17),TRIM(Cuartos!$T$2)=TRIM(Cuartos!$T17),TRIM(Cuartos!$AA$2)&lt;&gt;""),Msemis!H17,"")</f>
        <v/>
      </c>
      <c r="L17" s="130"/>
      <c r="M17" s="124" t="str">
        <f>IF(I17&gt;K17,$I$1,IF(K17&gt;I17,$K$1,IF(IFERROR(SEARCH(Msemis!K17,CONCATENATE(Semis!I$1,Semis!K$1)),0)=0,"",Msemis!K17)))</f>
        <v/>
      </c>
      <c r="N17" s="77">
        <f t="shared" si="3"/>
        <v>0</v>
      </c>
      <c r="O17" s="80"/>
      <c r="P17" s="109" t="str">
        <f t="shared" si="0"/>
        <v/>
      </c>
      <c r="Q17" s="110" t="str">
        <f t="shared" si="1"/>
        <v/>
      </c>
    </row>
    <row r="18" spans="1:18" x14ac:dyDescent="0.25">
      <c r="A18" s="75" t="str">
        <f>Participantes!B11</f>
        <v>Ginela Ramos 2</v>
      </c>
      <c r="B18" s="76" t="str">
        <f>IF(AND(TRIM(Cuartos!$F$2)=TRIM(Cuartos!$F18),TRIM(Cuartos!$M$2)=TRIM(Cuartos!$M18),TRIM(Cuartos!$F$2)&lt;&gt;""),Msemis!B18,"")</f>
        <v/>
      </c>
      <c r="C18" s="52" t="str">
        <f>IF(AND(TRIM(Cuartos!$F$2)=TRIM(Cuartos!$F18),TRIM(Cuartos!$M$2)=TRIM(Cuartos!$M18),TRIM(Cuartos!$F$2)&lt;&gt;""),Msemis!C18,"")</f>
        <v/>
      </c>
      <c r="D18" s="76" t="str">
        <f>IF(AND(TRIM(Cuartos!$F$2)=TRIM(Cuartos!$F18),TRIM(Cuartos!$M$2)=TRIM(Cuartos!$M18),TRIM(Cuartos!$F$2)&lt;&gt;""),Msemis!D18,"")</f>
        <v/>
      </c>
      <c r="E18" s="129" t="str">
        <f>IF(AND(TRIM(Cuartos!$F$2)=TRIM(Cuartos!$F18),TRIM(Cuartos!$M$2)=TRIM(Cuartos!$M18),TRIM(Cuartos!$F$2)&lt;&gt;""),Msemis!E18,"")</f>
        <v/>
      </c>
      <c r="F18" s="124" t="str">
        <f>IF(B18&gt;D18,$B$1,IF(D18&gt;B18,$D$1,IF(IFERROR(SEARCH(Msemis!J18,CONCATENATE(Semis!B$1,Semis!D$1)),0)=0,"",Msemis!J18)))</f>
        <v/>
      </c>
      <c r="G18" s="77">
        <f t="shared" si="2"/>
        <v>0</v>
      </c>
      <c r="H18" s="80"/>
      <c r="I18" s="78" t="str">
        <f>IF(AND(TRIM(Cuartos!$AA$2)=TRIM(Cuartos!$AA18),TRIM(Cuartos!$T$2)=TRIM(Cuartos!$T18),TRIM(Cuartos!$AA$2)&lt;&gt;""),Msemis!F18,"")</f>
        <v/>
      </c>
      <c r="J18" s="52"/>
      <c r="K18" s="78" t="str">
        <f>IF(AND(TRIM(Cuartos!$AA$2)=TRIM(Cuartos!$AA18),TRIM(Cuartos!$T$2)=TRIM(Cuartos!$T18),TRIM(Cuartos!$AA$2)&lt;&gt;""),Msemis!H18,"")</f>
        <v/>
      </c>
      <c r="L18" s="129"/>
      <c r="M18" s="124" t="str">
        <f>IF(I18&gt;K18,$I$1,IF(K18&gt;I18,$K$1,IF(IFERROR(SEARCH(Msemis!K18,CONCATENATE(Semis!I$1,Semis!K$1)),0)=0,"",Msemis!K18)))</f>
        <v/>
      </c>
      <c r="N18" s="77">
        <f t="shared" si="3"/>
        <v>0</v>
      </c>
      <c r="O18" s="80"/>
      <c r="P18" s="34" t="str">
        <f t="shared" si="0"/>
        <v/>
      </c>
      <c r="Q18" s="36" t="str">
        <f t="shared" si="1"/>
        <v/>
      </c>
    </row>
    <row r="19" spans="1:18" x14ac:dyDescent="0.25">
      <c r="A19" s="75" t="str">
        <f>Participantes!B12</f>
        <v>Jose Caballero 1</v>
      </c>
      <c r="B19" s="76" t="str">
        <f>IF(AND(TRIM(Cuartos!$F$2)=TRIM(Cuartos!$F19),TRIM(Cuartos!$M$2)=TRIM(Cuartos!$M19),TRIM(Cuartos!$F$2)&lt;&gt;""),Msemis!B19,"")</f>
        <v/>
      </c>
      <c r="C19" s="55" t="str">
        <f>IF(AND(TRIM(Cuartos!$F$2)=TRIM(Cuartos!$F19),TRIM(Cuartos!$M$2)=TRIM(Cuartos!$M19),TRIM(Cuartos!$F$2)&lt;&gt;""),Msemis!C19,"")</f>
        <v/>
      </c>
      <c r="D19" s="76" t="str">
        <f>IF(AND(TRIM(Cuartos!$F$2)=TRIM(Cuartos!$F19),TRIM(Cuartos!$M$2)=TRIM(Cuartos!$M19),TRIM(Cuartos!$F$2)&lt;&gt;""),Msemis!D19,"")</f>
        <v/>
      </c>
      <c r="E19" s="130" t="str">
        <f>IF(AND(TRIM(Cuartos!$F$2)=TRIM(Cuartos!$F19),TRIM(Cuartos!$M$2)=TRIM(Cuartos!$M19),TRIM(Cuartos!$F$2)&lt;&gt;""),Msemis!E19,"")</f>
        <v/>
      </c>
      <c r="F19" s="124" t="str">
        <f>IF(B19&gt;D19,$B$1,IF(D19&gt;B19,$D$1,IF(IFERROR(SEARCH(Msemis!J19,CONCATENATE(Semis!B$1,Semis!D$1)),0)=0,"",Msemis!J19)))</f>
        <v/>
      </c>
      <c r="G19" s="77">
        <f t="shared" si="2"/>
        <v>0</v>
      </c>
      <c r="H19" s="80"/>
      <c r="I19" s="78" t="str">
        <f>IF(AND(TRIM(Cuartos!$AA$2)=TRIM(Cuartos!$AA19),TRIM(Cuartos!$T$2)=TRIM(Cuartos!$T19),TRIM(Cuartos!$AA$2)&lt;&gt;""),Msemis!F19,"")</f>
        <v/>
      </c>
      <c r="J19" s="55"/>
      <c r="K19" s="78" t="str">
        <f>IF(AND(TRIM(Cuartos!$AA$2)=TRIM(Cuartos!$AA19),TRIM(Cuartos!$T$2)=TRIM(Cuartos!$T19),TRIM(Cuartos!$AA$2)&lt;&gt;""),Msemis!H19,"")</f>
        <v/>
      </c>
      <c r="L19" s="130"/>
      <c r="M19" s="124" t="str">
        <f>IF(I19&gt;K19,$I$1,IF(K19&gt;I19,$K$1,IF(IFERROR(SEARCH(Msemis!K19,CONCATENATE(Semis!I$1,Semis!K$1)),0)=0,"",Msemis!K19)))</f>
        <v/>
      </c>
      <c r="N19" s="77">
        <f t="shared" si="3"/>
        <v>0</v>
      </c>
      <c r="O19" s="80"/>
      <c r="P19" s="34" t="str">
        <f t="shared" si="0"/>
        <v/>
      </c>
      <c r="Q19" s="36" t="str">
        <f t="shared" si="1"/>
        <v/>
      </c>
    </row>
    <row r="20" spans="1:18" x14ac:dyDescent="0.25">
      <c r="A20" s="75" t="str">
        <f>Participantes!B13</f>
        <v>Jose Caballero 2</v>
      </c>
      <c r="B20" s="76" t="str">
        <f>IF(AND(TRIM(Cuartos!$F$2)=TRIM(Cuartos!$F20),TRIM(Cuartos!$M$2)=TRIM(Cuartos!$M20),TRIM(Cuartos!$F$2)&lt;&gt;""),Msemis!B20,"")</f>
        <v/>
      </c>
      <c r="C20" s="52" t="str">
        <f>IF(AND(TRIM(Cuartos!$F$2)=TRIM(Cuartos!$F20),TRIM(Cuartos!$M$2)=TRIM(Cuartos!$M20),TRIM(Cuartos!$F$2)&lt;&gt;""),Msemis!C20,"")</f>
        <v/>
      </c>
      <c r="D20" s="76" t="str">
        <f>IF(AND(TRIM(Cuartos!$F$2)=TRIM(Cuartos!$F20),TRIM(Cuartos!$M$2)=TRIM(Cuartos!$M20),TRIM(Cuartos!$F$2)&lt;&gt;""),Msemis!D20,"")</f>
        <v/>
      </c>
      <c r="E20" s="129" t="str">
        <f>IF(AND(TRIM(Cuartos!$F$2)=TRIM(Cuartos!$F20),TRIM(Cuartos!$M$2)=TRIM(Cuartos!$M20),TRIM(Cuartos!$F$2)&lt;&gt;""),Msemis!E20,"")</f>
        <v/>
      </c>
      <c r="F20" s="124" t="str">
        <f>IF(B20&gt;D20,$B$1,IF(D20&gt;B20,$D$1,IF(IFERROR(SEARCH(Msemis!J20,CONCATENATE(Semis!B$1,Semis!D$1)),0)=0,"",Msemis!J20)))</f>
        <v/>
      </c>
      <c r="G20" s="77">
        <f t="shared" si="2"/>
        <v>0</v>
      </c>
      <c r="H20" s="80"/>
      <c r="I20" s="78" t="str">
        <f>IF(AND(TRIM(Cuartos!$AA$2)=TRIM(Cuartos!$AA20),TRIM(Cuartos!$T$2)=TRIM(Cuartos!$T20),TRIM(Cuartos!$AA$2)&lt;&gt;""),Msemis!F20,"")</f>
        <v/>
      </c>
      <c r="J20" s="52"/>
      <c r="K20" s="78" t="str">
        <f>IF(AND(TRIM(Cuartos!$AA$2)=TRIM(Cuartos!$AA20),TRIM(Cuartos!$T$2)=TRIM(Cuartos!$T20),TRIM(Cuartos!$AA$2)&lt;&gt;""),Msemis!H20,"")</f>
        <v/>
      </c>
      <c r="L20" s="129"/>
      <c r="M20" s="124" t="str">
        <f>IF(I20&gt;K20,$I$1,IF(K20&gt;I20,$K$1,IF(IFERROR(SEARCH(Msemis!K20,CONCATENATE(Semis!I$1,Semis!K$1)),0)=0,"",Msemis!K20)))</f>
        <v/>
      </c>
      <c r="N20" s="77">
        <f t="shared" si="3"/>
        <v>0</v>
      </c>
      <c r="O20" s="80"/>
      <c r="P20" s="34" t="str">
        <f t="shared" si="0"/>
        <v/>
      </c>
      <c r="Q20" s="36" t="str">
        <f t="shared" si="1"/>
        <v/>
      </c>
    </row>
    <row r="21" spans="1:18" x14ac:dyDescent="0.25">
      <c r="A21" s="75" t="str">
        <f>Participantes!B14</f>
        <v>Jose Caballero 3 Betito</v>
      </c>
      <c r="B21" s="76" t="str">
        <f>IF(AND(TRIM(Cuartos!$F$2)=TRIM(Cuartos!$F21),TRIM(Cuartos!$M$2)=TRIM(Cuartos!$M21),TRIM(Cuartos!$F$2)&lt;&gt;""),Msemis!B21,"")</f>
        <v/>
      </c>
      <c r="C21" s="55" t="str">
        <f>IF(AND(TRIM(Cuartos!$F$2)=TRIM(Cuartos!$F21),TRIM(Cuartos!$M$2)=TRIM(Cuartos!$M21),TRIM(Cuartos!$F$2)&lt;&gt;""),Msemis!C21,"")</f>
        <v/>
      </c>
      <c r="D21" s="76" t="str">
        <f>IF(AND(TRIM(Cuartos!$F$2)=TRIM(Cuartos!$F21),TRIM(Cuartos!$M$2)=TRIM(Cuartos!$M21),TRIM(Cuartos!$F$2)&lt;&gt;""),Msemis!D21,"")</f>
        <v/>
      </c>
      <c r="E21" s="130" t="str">
        <f>IF(AND(TRIM(Cuartos!$F$2)=TRIM(Cuartos!$F21),TRIM(Cuartos!$M$2)=TRIM(Cuartos!$M21),TRIM(Cuartos!$F$2)&lt;&gt;""),Msemis!E21,"")</f>
        <v/>
      </c>
      <c r="F21" s="124" t="str">
        <f>IF(B21&gt;D21,$B$1,IF(D21&gt;B21,$D$1,IF(IFERROR(SEARCH(Msemis!J21,CONCATENATE(Semis!B$1,Semis!D$1)),0)=0,"",Msemis!J21)))</f>
        <v/>
      </c>
      <c r="G21" s="77">
        <f t="shared" si="2"/>
        <v>0</v>
      </c>
      <c r="H21" s="80"/>
      <c r="I21" s="78" t="str">
        <f>IF(AND(TRIM(Cuartos!$AA$2)=TRIM(Cuartos!$AA21),TRIM(Cuartos!$T$2)=TRIM(Cuartos!$T21),TRIM(Cuartos!$AA$2)&lt;&gt;""),Msemis!F21,"")</f>
        <v/>
      </c>
      <c r="J21" s="55"/>
      <c r="K21" s="78" t="str">
        <f>IF(AND(TRIM(Cuartos!$AA$2)=TRIM(Cuartos!$AA21),TRIM(Cuartos!$T$2)=TRIM(Cuartos!$T21),TRIM(Cuartos!$AA$2)&lt;&gt;""),Msemis!H21,"")</f>
        <v/>
      </c>
      <c r="L21" s="130"/>
      <c r="M21" s="124" t="str">
        <f>IF(I21&gt;K21,$I$1,IF(K21&gt;I21,$K$1,IF(IFERROR(SEARCH(Msemis!K21,CONCATENATE(Semis!I$1,Semis!K$1)),0)=0,"",Msemis!K21)))</f>
        <v/>
      </c>
      <c r="N21" s="77">
        <f t="shared" si="3"/>
        <v>0</v>
      </c>
      <c r="O21" s="80"/>
      <c r="P21" s="34" t="str">
        <f t="shared" si="0"/>
        <v/>
      </c>
      <c r="Q21" s="36" t="str">
        <f t="shared" si="1"/>
        <v/>
      </c>
    </row>
    <row r="22" spans="1:18" x14ac:dyDescent="0.25">
      <c r="A22" s="75" t="e">
        <f>Participantes!#REF!</f>
        <v>#REF!</v>
      </c>
      <c r="B22" s="76" t="str">
        <f>IF(AND(TRIM(Cuartos!$F$2)=TRIM(Cuartos!$F22),TRIM(Cuartos!$M$2)=TRIM(Cuartos!$M22),TRIM(Cuartos!$F$2)&lt;&gt;""),Msemis!B22,"")</f>
        <v/>
      </c>
      <c r="C22" s="52" t="str">
        <f>IF(AND(TRIM(Cuartos!$F$2)=TRIM(Cuartos!$F22),TRIM(Cuartos!$M$2)=TRIM(Cuartos!$M22),TRIM(Cuartos!$F$2)&lt;&gt;""),Msemis!C22,"")</f>
        <v/>
      </c>
      <c r="D22" s="76" t="str">
        <f>IF(AND(TRIM(Cuartos!$F$2)=TRIM(Cuartos!$F22),TRIM(Cuartos!$M$2)=TRIM(Cuartos!$M22),TRIM(Cuartos!$F$2)&lt;&gt;""),Msemis!D22,"")</f>
        <v/>
      </c>
      <c r="E22" s="129" t="str">
        <f>IF(AND(TRIM(Cuartos!$F$2)=TRIM(Cuartos!$F22),TRIM(Cuartos!$M$2)=TRIM(Cuartos!$M22),TRIM(Cuartos!$F$2)&lt;&gt;""),Msemis!E22,"")</f>
        <v/>
      </c>
      <c r="F22" s="124" t="str">
        <f>IF(B22&gt;D22,$B$1,IF(D22&gt;B22,$D$1,IF(IFERROR(SEARCH(Msemis!J22,CONCATENATE(Semis!B$1,Semis!D$1)),0)=0,"",Msemis!J22)))</f>
        <v/>
      </c>
      <c r="G22" s="77">
        <f t="shared" si="2"/>
        <v>0</v>
      </c>
      <c r="H22" s="80"/>
      <c r="I22" s="78" t="str">
        <f>IF(AND(TRIM(Cuartos!$AA$2)=TRIM(Cuartos!$AA22),TRIM(Cuartos!$T$2)=TRIM(Cuartos!$T22),TRIM(Cuartos!$AA$2)&lt;&gt;""),Msemis!F22,"")</f>
        <v/>
      </c>
      <c r="J22" s="52"/>
      <c r="K22" s="78" t="str">
        <f>IF(AND(TRIM(Cuartos!$AA$2)=TRIM(Cuartos!$AA22),TRIM(Cuartos!$T$2)=TRIM(Cuartos!$T22),TRIM(Cuartos!$AA$2)&lt;&gt;""),Msemis!H22,"")</f>
        <v/>
      </c>
      <c r="L22" s="129"/>
      <c r="M22" s="124" t="str">
        <f>IF(I22&gt;K22,$I$1,IF(K22&gt;I22,$K$1,IF(IFERROR(SEARCH(Msemis!K22,CONCATENATE(Semis!I$1,Semis!K$1)),0)=0,"",Msemis!K22)))</f>
        <v/>
      </c>
      <c r="N22" s="77">
        <f t="shared" si="3"/>
        <v>0</v>
      </c>
      <c r="O22" s="80"/>
      <c r="P22" s="34" t="str">
        <f t="shared" si="0"/>
        <v/>
      </c>
      <c r="Q22" s="36" t="str">
        <f t="shared" si="1"/>
        <v/>
      </c>
    </row>
    <row r="23" spans="1:18" x14ac:dyDescent="0.25">
      <c r="A23" s="75" t="e">
        <f>Participantes!#REF!</f>
        <v>#REF!</v>
      </c>
      <c r="B23" s="76" t="str">
        <f>IF(AND(TRIM(Cuartos!$F$2)=TRIM(Cuartos!$F23),TRIM(Cuartos!$M$2)=TRIM(Cuartos!$M23),TRIM(Cuartos!$F$2)&lt;&gt;""),Msemis!B23,"")</f>
        <v/>
      </c>
      <c r="C23" s="55" t="str">
        <f>IF(AND(TRIM(Cuartos!$F$2)=TRIM(Cuartos!$F23),TRIM(Cuartos!$M$2)=TRIM(Cuartos!$M23),TRIM(Cuartos!$F$2)&lt;&gt;""),Msemis!C23,"")</f>
        <v/>
      </c>
      <c r="D23" s="76" t="str">
        <f>IF(AND(TRIM(Cuartos!$F$2)=TRIM(Cuartos!$F23),TRIM(Cuartos!$M$2)=TRIM(Cuartos!$M23),TRIM(Cuartos!$F$2)&lt;&gt;""),Msemis!D23,"")</f>
        <v/>
      </c>
      <c r="E23" s="130" t="str">
        <f>IF(AND(TRIM(Cuartos!$F$2)=TRIM(Cuartos!$F23),TRIM(Cuartos!$M$2)=TRIM(Cuartos!$M23),TRIM(Cuartos!$F$2)&lt;&gt;""),Msemis!E23,"")</f>
        <v/>
      </c>
      <c r="F23" s="124" t="str">
        <f>IF(B23&gt;D23,$B$1,IF(D23&gt;B23,$D$1,IF(IFERROR(SEARCH(Msemis!J23,CONCATENATE(Semis!B$1,Semis!D$1)),0)=0,"",Msemis!J23)))</f>
        <v/>
      </c>
      <c r="G23" s="77">
        <f t="shared" si="2"/>
        <v>0</v>
      </c>
      <c r="H23" s="80"/>
      <c r="I23" s="78" t="str">
        <f>IF(AND(TRIM(Cuartos!$AA$2)=TRIM(Cuartos!$AA23),TRIM(Cuartos!$T$2)=TRIM(Cuartos!$T23),TRIM(Cuartos!$AA$2)&lt;&gt;""),Msemis!F23,"")</f>
        <v/>
      </c>
      <c r="J23" s="55"/>
      <c r="K23" s="78" t="str">
        <f>IF(AND(TRIM(Cuartos!$AA$2)=TRIM(Cuartos!$AA23),TRIM(Cuartos!$T$2)=TRIM(Cuartos!$T23),TRIM(Cuartos!$AA$2)&lt;&gt;""),Msemis!H23,"")</f>
        <v/>
      </c>
      <c r="L23" s="130"/>
      <c r="M23" s="124" t="str">
        <f>IF(I23&gt;K23,$I$1,IF(K23&gt;I23,$K$1,IF(IFERROR(SEARCH(Msemis!K23,CONCATENATE(Semis!I$1,Semis!K$1)),0)=0,"",Msemis!K23)))</f>
        <v/>
      </c>
      <c r="N23" s="77">
        <f t="shared" si="3"/>
        <v>0</v>
      </c>
      <c r="O23" s="80"/>
      <c r="P23" s="34" t="str">
        <f t="shared" si="0"/>
        <v/>
      </c>
      <c r="Q23" s="36" t="str">
        <f t="shared" si="1"/>
        <v/>
      </c>
    </row>
    <row r="24" spans="1:18" x14ac:dyDescent="0.25">
      <c r="A24" s="75" t="e">
        <f>Participantes!#REF!</f>
        <v>#REF!</v>
      </c>
      <c r="B24" s="76" t="str">
        <f>IF(AND(TRIM(Cuartos!$F$2)=TRIM(Cuartos!$F24),TRIM(Cuartos!$M$2)=TRIM(Cuartos!$M24),TRIM(Cuartos!$F$2)&lt;&gt;""),Msemis!B24,"")</f>
        <v/>
      </c>
      <c r="C24" s="52" t="str">
        <f>IF(AND(TRIM(Cuartos!$F$2)=TRIM(Cuartos!$F24),TRIM(Cuartos!$M$2)=TRIM(Cuartos!$M24),TRIM(Cuartos!$F$2)&lt;&gt;""),Msemis!C24,"")</f>
        <v/>
      </c>
      <c r="D24" s="76" t="str">
        <f>IF(AND(TRIM(Cuartos!$F$2)=TRIM(Cuartos!$F24),TRIM(Cuartos!$M$2)=TRIM(Cuartos!$M24),TRIM(Cuartos!$F$2)&lt;&gt;""),Msemis!D24,"")</f>
        <v/>
      </c>
      <c r="E24" s="129" t="str">
        <f>IF(AND(TRIM(Cuartos!$F$2)=TRIM(Cuartos!$F24),TRIM(Cuartos!$M$2)=TRIM(Cuartos!$M24),TRIM(Cuartos!$F$2)&lt;&gt;""),Msemis!E24,"")</f>
        <v/>
      </c>
      <c r="F24" s="124" t="str">
        <f>IF(B24&gt;D24,$B$1,IF(D24&gt;B24,$D$1,IF(IFERROR(SEARCH(Msemis!J24,CONCATENATE(Semis!B$1,Semis!D$1)),0)=0,"",Msemis!J24)))</f>
        <v/>
      </c>
      <c r="G24" s="77">
        <f t="shared" si="2"/>
        <v>0</v>
      </c>
      <c r="H24" s="80"/>
      <c r="I24" s="78" t="str">
        <f>IF(AND(TRIM(Cuartos!$AA$2)=TRIM(Cuartos!$AA24),TRIM(Cuartos!$T$2)=TRIM(Cuartos!$T24),TRIM(Cuartos!$AA$2)&lt;&gt;""),Msemis!F24,"")</f>
        <v/>
      </c>
      <c r="J24" s="52"/>
      <c r="K24" s="78" t="str">
        <f>IF(AND(TRIM(Cuartos!$AA$2)=TRIM(Cuartos!$AA24),TRIM(Cuartos!$T$2)=TRIM(Cuartos!$T24),TRIM(Cuartos!$AA$2)&lt;&gt;""),Msemis!H24,"")</f>
        <v/>
      </c>
      <c r="L24" s="129"/>
      <c r="M24" s="124" t="str">
        <f>IF(I24&gt;K24,$I$1,IF(K24&gt;I24,$K$1,IF(IFERROR(SEARCH(Msemis!K24,CONCATENATE(Semis!I$1,Semis!K$1)),0)=0,"",Msemis!K24)))</f>
        <v/>
      </c>
      <c r="N24" s="77">
        <f t="shared" si="3"/>
        <v>0</v>
      </c>
      <c r="O24" s="80"/>
      <c r="P24" s="34" t="str">
        <f t="shared" si="0"/>
        <v/>
      </c>
      <c r="Q24" s="36" t="str">
        <f t="shared" si="1"/>
        <v/>
      </c>
      <c r="R24" s="9" t="str">
        <f>IF(AND(Cuartos!$M$2=Cuartos!$M24,Cuartos!$F$2=Cuartos!$F24),IF(Mcuartos!B24=0,"",Mcuartos!B24),"")</f>
        <v/>
      </c>
    </row>
    <row r="25" spans="1:18" x14ac:dyDescent="0.25">
      <c r="A25" s="75" t="e">
        <f>Participantes!#REF!</f>
        <v>#REF!</v>
      </c>
      <c r="B25" s="76" t="str">
        <f>IF(AND(TRIM(Cuartos!$F$2)=TRIM(Cuartos!$F25),TRIM(Cuartos!$M$2)=TRIM(Cuartos!$M25),TRIM(Cuartos!$F$2)&lt;&gt;""),Msemis!B25,"")</f>
        <v/>
      </c>
      <c r="C25" s="55" t="str">
        <f>IF(AND(TRIM(Cuartos!$F$2)=TRIM(Cuartos!$F25),TRIM(Cuartos!$M$2)=TRIM(Cuartos!$M25),TRIM(Cuartos!$F$2)&lt;&gt;""),Msemis!C25,"")</f>
        <v/>
      </c>
      <c r="D25" s="76" t="str">
        <f>IF(AND(TRIM(Cuartos!$F$2)=TRIM(Cuartos!$F25),TRIM(Cuartos!$M$2)=TRIM(Cuartos!$M25),TRIM(Cuartos!$F$2)&lt;&gt;""),Msemis!D25,"")</f>
        <v/>
      </c>
      <c r="E25" s="130" t="str">
        <f>IF(AND(TRIM(Cuartos!$F$2)=TRIM(Cuartos!$F25),TRIM(Cuartos!$M$2)=TRIM(Cuartos!$M25),TRIM(Cuartos!$F$2)&lt;&gt;""),Msemis!E25,"")</f>
        <v/>
      </c>
      <c r="F25" s="124" t="str">
        <f>IF(B25&gt;D25,$B$1,IF(D25&gt;B25,$D$1,IF(IFERROR(SEARCH(Msemis!J25,CONCATENATE(Semis!B$1,Semis!D$1)),0)=0,"",Msemis!J25)))</f>
        <v/>
      </c>
      <c r="G25" s="77">
        <f t="shared" si="2"/>
        <v>0</v>
      </c>
      <c r="H25" s="80"/>
      <c r="I25" s="78" t="str">
        <f>IF(AND(TRIM(Cuartos!$AA$2)=TRIM(Cuartos!$AA25),TRIM(Cuartos!$T$2)=TRIM(Cuartos!$T25),TRIM(Cuartos!$AA$2)&lt;&gt;""),Msemis!F25,"")</f>
        <v/>
      </c>
      <c r="J25" s="55"/>
      <c r="K25" s="78" t="str">
        <f>IF(AND(TRIM(Cuartos!$AA$2)=TRIM(Cuartos!$AA25),TRIM(Cuartos!$T$2)=TRIM(Cuartos!$T25),TRIM(Cuartos!$AA$2)&lt;&gt;""),Msemis!H25,"")</f>
        <v/>
      </c>
      <c r="L25" s="130"/>
      <c r="M25" s="124" t="str">
        <f>IF(I25&gt;K25,$I$1,IF(K25&gt;I25,$K$1,IF(IFERROR(SEARCH(Msemis!K25,CONCATENATE(Semis!I$1,Semis!K$1)),0)=0,"",Msemis!K25)))</f>
        <v/>
      </c>
      <c r="N25" s="77">
        <f t="shared" si="3"/>
        <v>0</v>
      </c>
      <c r="O25" s="80"/>
      <c r="P25" s="34" t="str">
        <f t="shared" si="0"/>
        <v/>
      </c>
      <c r="Q25" s="36" t="str">
        <f t="shared" si="1"/>
        <v/>
      </c>
    </row>
    <row r="26" spans="1:18" x14ac:dyDescent="0.25">
      <c r="A26" s="75" t="str">
        <f>Participantes!B15</f>
        <v>Joseph</v>
      </c>
      <c r="B26" s="76" t="str">
        <f>IF(AND(TRIM(Cuartos!$F$2)=TRIM(Cuartos!$F26),TRIM(Cuartos!$M$2)=TRIM(Cuartos!$M26),TRIM(Cuartos!$F$2)&lt;&gt;""),Msemis!B26,"")</f>
        <v/>
      </c>
      <c r="C26" s="52" t="str">
        <f>IF(AND(TRIM(Cuartos!$F$2)=TRIM(Cuartos!$F26),TRIM(Cuartos!$M$2)=TRIM(Cuartos!$M26),TRIM(Cuartos!$F$2)&lt;&gt;""),Msemis!C26,"")</f>
        <v/>
      </c>
      <c r="D26" s="76" t="str">
        <f>IF(AND(TRIM(Cuartos!$F$2)=TRIM(Cuartos!$F26),TRIM(Cuartos!$M$2)=TRIM(Cuartos!$M26),TRIM(Cuartos!$F$2)&lt;&gt;""),Msemis!D26,"")</f>
        <v/>
      </c>
      <c r="E26" s="129" t="str">
        <f>IF(AND(TRIM(Cuartos!$F$2)=TRIM(Cuartos!$F26),TRIM(Cuartos!$M$2)=TRIM(Cuartos!$M26),TRIM(Cuartos!$F$2)&lt;&gt;""),Msemis!E26,"")</f>
        <v/>
      </c>
      <c r="F26" s="124" t="str">
        <f>IF(B26&gt;D26,$B$1,IF(D26&gt;B26,$D$1,IF(IFERROR(SEARCH(Msemis!J26,CONCATENATE(Semis!B$1,Semis!D$1)),0)=0,"",Msemis!J26)))</f>
        <v/>
      </c>
      <c r="G26" s="77">
        <f t="shared" si="2"/>
        <v>0</v>
      </c>
      <c r="H26" s="80"/>
      <c r="I26" s="78" t="str">
        <f>IF(AND(TRIM(Cuartos!$AA$2)=TRIM(Cuartos!$AA26),TRIM(Cuartos!$T$2)=TRIM(Cuartos!$T26),TRIM(Cuartos!$AA$2)&lt;&gt;""),Msemis!F26,"")</f>
        <v/>
      </c>
      <c r="J26" s="52"/>
      <c r="K26" s="78" t="str">
        <f>IF(AND(TRIM(Cuartos!$AA$2)=TRIM(Cuartos!$AA26),TRIM(Cuartos!$T$2)=TRIM(Cuartos!$T26),TRIM(Cuartos!$AA$2)&lt;&gt;""),Msemis!H26,"")</f>
        <v/>
      </c>
      <c r="L26" s="129"/>
      <c r="M26" s="124" t="str">
        <f>IF(I26&gt;K26,$I$1,IF(K26&gt;I26,$K$1,IF(IFERROR(SEARCH(Msemis!K26,CONCATENATE(Semis!I$1,Semis!K$1)),0)=0,"",Msemis!K26)))</f>
        <v/>
      </c>
      <c r="N26" s="77">
        <f t="shared" si="3"/>
        <v>0</v>
      </c>
      <c r="O26" s="80"/>
      <c r="P26" s="34" t="str">
        <f t="shared" si="0"/>
        <v/>
      </c>
      <c r="Q26" s="36" t="str">
        <f t="shared" si="1"/>
        <v/>
      </c>
    </row>
    <row r="27" spans="1:18" x14ac:dyDescent="0.25">
      <c r="A27" s="75" t="str">
        <f>Participantes!B16</f>
        <v>Jovanna Santiago</v>
      </c>
      <c r="B27" s="76" t="str">
        <f>IF(AND(TRIM(Cuartos!$F$2)=TRIM(Cuartos!$F27),TRIM(Cuartos!$M$2)=TRIM(Cuartos!$M27),TRIM(Cuartos!$F$2)&lt;&gt;""),Msemis!B27,"")</f>
        <v/>
      </c>
      <c r="C27" s="55" t="str">
        <f>IF(AND(TRIM(Cuartos!$F$2)=TRIM(Cuartos!$F27),TRIM(Cuartos!$M$2)=TRIM(Cuartos!$M27),TRIM(Cuartos!$F$2)&lt;&gt;""),Msemis!C27,"")</f>
        <v/>
      </c>
      <c r="D27" s="76" t="str">
        <f>IF(AND(TRIM(Cuartos!$F$2)=TRIM(Cuartos!$F27),TRIM(Cuartos!$M$2)=TRIM(Cuartos!$M27),TRIM(Cuartos!$F$2)&lt;&gt;""),Msemis!D27,"")</f>
        <v/>
      </c>
      <c r="E27" s="130" t="str">
        <f>IF(AND(TRIM(Cuartos!$F$2)=TRIM(Cuartos!$F27),TRIM(Cuartos!$M$2)=TRIM(Cuartos!$M27),TRIM(Cuartos!$F$2)&lt;&gt;""),Msemis!E27,"")</f>
        <v/>
      </c>
      <c r="F27" s="124" t="str">
        <f>IF(B27&gt;D27,$B$1,IF(D27&gt;B27,$D$1,IF(IFERROR(SEARCH(Msemis!J27,CONCATENATE(Semis!B$1,Semis!D$1)),0)=0,"",Msemis!J27)))</f>
        <v/>
      </c>
      <c r="G27" s="77">
        <f t="shared" si="2"/>
        <v>0</v>
      </c>
      <c r="H27" s="80"/>
      <c r="I27" s="78" t="str">
        <f>IF(AND(TRIM(Cuartos!$AA$2)=TRIM(Cuartos!$AA27),TRIM(Cuartos!$T$2)=TRIM(Cuartos!$T27),TRIM(Cuartos!$AA$2)&lt;&gt;""),Msemis!F27,"")</f>
        <v/>
      </c>
      <c r="J27" s="55"/>
      <c r="K27" s="78" t="str">
        <f>IF(AND(TRIM(Cuartos!$AA$2)=TRIM(Cuartos!$AA27),TRIM(Cuartos!$T$2)=TRIM(Cuartos!$T27),TRIM(Cuartos!$AA$2)&lt;&gt;""),Msemis!H27,"")</f>
        <v/>
      </c>
      <c r="L27" s="130"/>
      <c r="M27" s="124" t="str">
        <f>IF(I27&gt;K27,$I$1,IF(K27&gt;I27,$K$1,IF(IFERROR(SEARCH(Msemis!K27,CONCATENATE(Semis!I$1,Semis!K$1)),0)=0,"",Msemis!K27)))</f>
        <v/>
      </c>
      <c r="N27" s="77">
        <f t="shared" si="3"/>
        <v>0</v>
      </c>
      <c r="O27" s="80"/>
      <c r="P27" s="34" t="str">
        <f t="shared" si="0"/>
        <v/>
      </c>
      <c r="Q27" s="36" t="str">
        <f t="shared" si="1"/>
        <v/>
      </c>
    </row>
    <row r="28" spans="1:18" x14ac:dyDescent="0.25">
      <c r="A28" s="81" t="str">
        <f>Participantes!B18</f>
        <v>July Batista</v>
      </c>
      <c r="B28" s="82" t="str">
        <f>IF(AND(TRIM(Cuartos!$F$2)=TRIM(Cuartos!$F28),TRIM(Cuartos!$M$2)=TRIM(Cuartos!$M28),TRIM(Cuartos!$F$2)&lt;&gt;""),Msemis!B28,"")</f>
        <v/>
      </c>
      <c r="C28" s="57" t="str">
        <f>IF(AND(TRIM(Cuartos!$F$2)=TRIM(Cuartos!$F28),TRIM(Cuartos!$M$2)=TRIM(Cuartos!$M28),TRIM(Cuartos!$F$2)&lt;&gt;""),Msemis!C28,"")</f>
        <v/>
      </c>
      <c r="D28" s="82" t="str">
        <f>IF(AND(TRIM(Cuartos!$F$2)=TRIM(Cuartos!$F28),TRIM(Cuartos!$M$2)=TRIM(Cuartos!$M28),TRIM(Cuartos!$F$2)&lt;&gt;""),Msemis!D28,"")</f>
        <v/>
      </c>
      <c r="E28" s="131" t="str">
        <f>IF(AND(TRIM(Cuartos!$F$2)=TRIM(Cuartos!$F28),TRIM(Cuartos!$M$2)=TRIM(Cuartos!$M28),TRIM(Cuartos!$F$2)&lt;&gt;""),Msemis!E28,"")</f>
        <v/>
      </c>
      <c r="F28" s="125" t="str">
        <f>IF(B28&gt;D28,$B$1,IF(D28&gt;B28,$D$1,IF(IFERROR(SEARCH(Msemis!J28,CONCATENATE(Semis!B$1,Semis!D$1)),0)=0,"",Msemis!J28)))</f>
        <v/>
      </c>
      <c r="G28" s="83">
        <f t="shared" si="2"/>
        <v>0</v>
      </c>
      <c r="H28" s="84"/>
      <c r="I28" s="85" t="str">
        <f>IF(AND(TRIM(Cuartos!$AA$2)=TRIM(Cuartos!$AA28),TRIM(Cuartos!$T$2)=TRIM(Cuartos!$T28),TRIM(Cuartos!$AA$2)&lt;&gt;""),Msemis!F28,"")</f>
        <v/>
      </c>
      <c r="J28" s="57"/>
      <c r="K28" s="85" t="str">
        <f>IF(AND(TRIM(Cuartos!$AA$2)=TRIM(Cuartos!$AA28),TRIM(Cuartos!$T$2)=TRIM(Cuartos!$T28),TRIM(Cuartos!$AA$2)&lt;&gt;""),Msemis!H28,"")</f>
        <v/>
      </c>
      <c r="L28" s="131"/>
      <c r="M28" s="125" t="str">
        <f>IF(I28&gt;K28,$I$1,IF(K28&gt;I28,$K$1,IF(IFERROR(SEARCH(Msemis!K28,CONCATENATE(Semis!I$1,Semis!K$1)),0)=0,"",Msemis!K28)))</f>
        <v/>
      </c>
      <c r="N28" s="83">
        <f t="shared" si="3"/>
        <v>0</v>
      </c>
      <c r="O28" s="84"/>
      <c r="P28" s="113" t="str">
        <f t="shared" si="0"/>
        <v/>
      </c>
      <c r="Q28" s="37" t="str">
        <f t="shared" si="1"/>
        <v/>
      </c>
    </row>
  </sheetData>
  <mergeCells count="3">
    <mergeCell ref="I1:J1"/>
    <mergeCell ref="B1:C1"/>
    <mergeCell ref="D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80" zoomScaleNormal="80" workbookViewId="0">
      <selection activeCell="G4" sqref="G4"/>
    </sheetView>
  </sheetViews>
  <sheetFormatPr baseColWidth="10" defaultRowHeight="15" x14ac:dyDescent="0.25"/>
  <cols>
    <col min="1" max="1" width="27.7109375" style="9" customWidth="1"/>
    <col min="2" max="2" width="31.85546875" style="11" customWidth="1"/>
    <col min="3" max="3" width="5" style="11" customWidth="1"/>
    <col min="4" max="4" width="41.28515625" style="11" customWidth="1"/>
    <col min="5" max="5" width="5.7109375" style="11" customWidth="1"/>
    <col min="6" max="6" width="12.42578125" style="11" customWidth="1"/>
    <col min="7" max="7" width="11.85546875" style="11" customWidth="1"/>
    <col min="8" max="9" width="0.28515625" style="11" customWidth="1"/>
    <col min="10" max="16384" width="11.42578125" style="9"/>
  </cols>
  <sheetData>
    <row r="1" spans="1:9" s="2" customFormat="1" ht="18.75" x14ac:dyDescent="0.3">
      <c r="A1" s="17"/>
      <c r="B1" s="17" t="str">
        <f>IF(Semis!F2="",CONCATENATE(Semis!B1,Semis!D1),IF(Semis!F2=Semis!B1,Semis!D1,Semis!B1))</f>
        <v>España</v>
      </c>
      <c r="C1" s="137"/>
      <c r="D1" s="17" t="str">
        <f>IF(Semis!M2="",CONCATENATE(Semis!I1,Semis!K1),IF(Semis!M2=Semis!I1,Semis!K1,Semis!I1))</f>
        <v>Países Bajos</v>
      </c>
      <c r="E1" s="137"/>
      <c r="F1" s="17" t="s">
        <v>34</v>
      </c>
      <c r="G1" s="17" t="s">
        <v>2</v>
      </c>
      <c r="H1" s="12"/>
      <c r="I1" s="12"/>
    </row>
    <row r="2" spans="1:9" s="2" customFormat="1" ht="19.5" thickBot="1" x14ac:dyDescent="0.35">
      <c r="A2" s="64" t="s">
        <v>3</v>
      </c>
      <c r="B2" s="143" t="s">
        <v>37</v>
      </c>
      <c r="C2" s="138"/>
      <c r="D2" s="143" t="s">
        <v>37</v>
      </c>
      <c r="E2" s="138"/>
      <c r="F2" s="66" t="str">
        <f>IF(B2&gt;D2,$B$1,IF(D2&gt;B2,$D$1,""))</f>
        <v/>
      </c>
      <c r="G2" s="66"/>
      <c r="H2" s="67"/>
      <c r="I2" s="114"/>
    </row>
    <row r="3" spans="1:9" ht="15.75" thickTop="1" x14ac:dyDescent="0.25">
      <c r="A3" s="70" t="e">
        <f>Participantes!#REF!</f>
        <v>#REF!</v>
      </c>
      <c r="B3" s="144" t="str">
        <f>IF(AND($B$1=MTercero!G3,$D$1=MTercero!H3,MTercero!G3&lt;&gt;"",MTercero!H3&lt;&gt;""),MTercero!B3,"")</f>
        <v/>
      </c>
      <c r="C3" s="139" t="str">
        <f>IF(AND($B$1=MTercero!G3,$D$1=MTercero!H3,MTercero!G3&lt;&gt;"",MTercero!H3&lt;&gt;""),MTercero!C3,"")</f>
        <v/>
      </c>
      <c r="D3" s="144" t="str">
        <f>IF(AND($B$1=MTercero!G3,$D$1=MTercero!H3,MTercero!G3&lt;&gt;"",MTercero!H3&lt;&gt;""),MTercero!D3,"")</f>
        <v/>
      </c>
      <c r="E3" s="139" t="str">
        <f>IF(AND($B$1=MTercero!G3,$D$1=MTercero!H3,MTercero!G3&lt;&gt;"",MTercero!H3&lt;&gt;""),MTercero!E3,"")</f>
        <v/>
      </c>
      <c r="F3" s="72" t="str">
        <f>IF(B3&gt;D3,$B$1,IF(D3&gt;B3,$D$1,IF(IFERROR(SEARCH(Msemis!J3,CONCATENATE(TercerCuarto!B$1,TercerCuarto!D$1)),0)=0,"",MTercero!F3)))</f>
        <v/>
      </c>
      <c r="G3" s="72">
        <f>IF(AND($B3=$B$2, $D$2=$D3),3,IF(AND($B$2&gt;$D$2, $B3&gt;$D3),2,IF(AND($D$2&gt;$B$2,$D3&gt;$B3), 2, IF(AND($D$2=$B$2, $D3=$B3),2,0))))*IF(B3="",0,1)+IF(TRIM(F3)=TRIM($F$2),3,0)*IF(TRIM(F3)="",0,1)</f>
        <v>0</v>
      </c>
      <c r="H3" s="45"/>
      <c r="I3" s="115"/>
    </row>
    <row r="4" spans="1:9" x14ac:dyDescent="0.25">
      <c r="A4" s="75" t="str">
        <f>Participantes!B1</f>
        <v>Adriana Zambrano</v>
      </c>
      <c r="B4" s="145" t="str">
        <f>IF(AND($B$1=MTercero!G4,$D$1=MTercero!H4,MTercero!G4&lt;&gt;"",MTercero!H4&lt;&gt;""),MTercero!B4,"")</f>
        <v/>
      </c>
      <c r="C4" s="140" t="str">
        <f>IF(AND($B$1=MTercero!G4,$D$1=MTercero!H4,MTercero!G4&lt;&gt;"",MTercero!H4&lt;&gt;""),MTercero!C4,"")</f>
        <v/>
      </c>
      <c r="D4" s="145" t="str">
        <f>IF(AND($B$1=MTercero!G4,$D$1=MTercero!H4,MTercero!G4&lt;&gt;"",MTercero!H4&lt;&gt;""),MTercero!D4,"")</f>
        <v/>
      </c>
      <c r="E4" s="140" t="str">
        <f>IF(AND($B$1=MTercero!G4,$D$1=MTercero!H4,MTercero!G4&lt;&gt;"",MTercero!H4&lt;&gt;""),MTercero!E4,"")</f>
        <v/>
      </c>
      <c r="F4" s="8" t="str">
        <f>IF(B4&gt;D4,$B$1,IF(D4&gt;B4,$D$1,IF(IFERROR(SEARCH(Msemis!J4,CONCATENATE(TercerCuarto!B$1,TercerCuarto!D$1)),0)=0,"",MTercero!F4)))</f>
        <v/>
      </c>
      <c r="G4" s="77">
        <f t="shared" ref="G4:G28" si="0">IF(AND($B4=$B$2, $D$2=$D4),3,IF(AND($B$2&gt;$D$2, $B4&gt;$D4),2,IF(AND($D$2&gt;$B$2,$D4&gt;$B4), 2, IF(AND($D$2=$B$2, $D4=$B4),2,0))))*IF(B4="",0,1)+IF(TRIM(F4)=TRIM($F$2),3,0)*IF(TRIM(F4)="",0,1)</f>
        <v>0</v>
      </c>
      <c r="H4" s="45"/>
      <c r="I4" s="115"/>
    </row>
    <row r="5" spans="1:9" x14ac:dyDescent="0.25">
      <c r="A5" s="75" t="str">
        <f>Participantes!B2</f>
        <v>Alexander Bodega</v>
      </c>
      <c r="B5" s="145" t="str">
        <f>IF(AND($B$1=MTercero!G5,$D$1=MTercero!H5,MTercero!G5&lt;&gt;"",MTercero!H5&lt;&gt;""),MTercero!B5,"")</f>
        <v/>
      </c>
      <c r="C5" s="141" t="str">
        <f>IF(AND($B$1=MTercero!G5,$D$1=MTercero!H5,MTercero!G5&lt;&gt;"",MTercero!H5&lt;&gt;""),MTercero!C5,"")</f>
        <v/>
      </c>
      <c r="D5" s="145" t="str">
        <f>IF(AND($B$1=MTercero!G5,$D$1=MTercero!H5,MTercero!G5&lt;&gt;"",MTercero!H5&lt;&gt;""),MTercero!D5,"")</f>
        <v/>
      </c>
      <c r="E5" s="141" t="str">
        <f>IF(AND($B$1=MTercero!G5,$D$1=MTercero!H5,MTercero!G5&lt;&gt;"",MTercero!H5&lt;&gt;""),MTercero!E5,"")</f>
        <v/>
      </c>
      <c r="F5" s="8" t="str">
        <f>IF(B5&gt;D5,$B$1,IF(D5&gt;B5,$D$1,IF(IFERROR(SEARCH(Msemis!J5,CONCATENATE(TercerCuarto!B$1,TercerCuarto!D$1)),0)=0,"",MTercero!F5)))</f>
        <v/>
      </c>
      <c r="G5" s="77">
        <f t="shared" si="0"/>
        <v>0</v>
      </c>
      <c r="H5" s="80"/>
      <c r="I5" s="116"/>
    </row>
    <row r="6" spans="1:9" x14ac:dyDescent="0.25">
      <c r="A6" s="75" t="str">
        <f>Participantes!B3</f>
        <v>Alfredo Quintero</v>
      </c>
      <c r="B6" s="145" t="str">
        <f>IF(AND($B$1=MTercero!G6,$D$1=MTercero!H6,MTercero!G6&lt;&gt;"",MTercero!H6&lt;&gt;""),MTercero!B6,"")</f>
        <v/>
      </c>
      <c r="C6" s="140" t="str">
        <f>IF(AND($B$1=MTercero!G6,$D$1=MTercero!H6,MTercero!G6&lt;&gt;"",MTercero!H6&lt;&gt;""),MTercero!C6,"")</f>
        <v/>
      </c>
      <c r="D6" s="145" t="str">
        <f>IF(AND($B$1=MTercero!G6,$D$1=MTercero!H6,MTercero!G6&lt;&gt;"",MTercero!H6&lt;&gt;""),MTercero!D6,"")</f>
        <v/>
      </c>
      <c r="E6" s="140" t="str">
        <f>IF(AND($B$1=MTercero!G6,$D$1=MTercero!H6,MTercero!G6&lt;&gt;"",MTercero!H6&lt;&gt;""),MTercero!E6,"")</f>
        <v/>
      </c>
      <c r="F6" s="8" t="str">
        <f>IF(B6&gt;D6,$B$1,IF(D6&gt;B6,$D$1,IF(IFERROR(SEARCH(Msemis!J6,CONCATENATE(TercerCuarto!B$1,TercerCuarto!D$1)),0)=0,"",MTercero!F6)))</f>
        <v/>
      </c>
      <c r="G6" s="77">
        <f t="shared" si="0"/>
        <v>0</v>
      </c>
      <c r="H6" s="80"/>
      <c r="I6" s="116"/>
    </row>
    <row r="7" spans="1:9" x14ac:dyDescent="0.25">
      <c r="A7" s="75" t="str">
        <f>Participantes!B4</f>
        <v>Antonio Barahona 1</v>
      </c>
      <c r="B7" s="145" t="str">
        <f>IF(AND($B$1=MTercero!G7,$D$1=MTercero!H7,MTercero!G7&lt;&gt;"",MTercero!H7&lt;&gt;""),MTercero!B7,"")</f>
        <v/>
      </c>
      <c r="C7" s="141" t="str">
        <f>IF(AND($B$1=MTercero!G7,$D$1=MTercero!H7,MTercero!G7&lt;&gt;"",MTercero!H7&lt;&gt;""),MTercero!C7,"")</f>
        <v/>
      </c>
      <c r="D7" s="145" t="str">
        <f>IF(AND($B$1=MTercero!G7,$D$1=MTercero!H7,MTercero!G7&lt;&gt;"",MTercero!H7&lt;&gt;""),MTercero!D7,"")</f>
        <v/>
      </c>
      <c r="E7" s="141" t="str">
        <f>IF(AND($B$1=MTercero!G7,$D$1=MTercero!H7,MTercero!G7&lt;&gt;"",MTercero!H7&lt;&gt;""),MTercero!E7,"")</f>
        <v/>
      </c>
      <c r="F7" s="8" t="str">
        <f>IF(B7&gt;D7,$B$1,IF(D7&gt;B7,$D$1,IF(IFERROR(SEARCH(Msemis!J7,CONCATENATE(TercerCuarto!B$1,TercerCuarto!D$1)),0)=0,"",MTercero!F7)))</f>
        <v/>
      </c>
      <c r="G7" s="77">
        <f t="shared" si="0"/>
        <v>0</v>
      </c>
      <c r="H7" s="80"/>
      <c r="I7" s="116"/>
    </row>
    <row r="8" spans="1:9" x14ac:dyDescent="0.25">
      <c r="A8" s="75" t="e">
        <f>Participantes!#REF!</f>
        <v>#REF!</v>
      </c>
      <c r="B8" s="145" t="str">
        <f>IF(AND($B$1=MTercero!G8,$D$1=MTercero!H8,MTercero!G8&lt;&gt;"",MTercero!H8&lt;&gt;""),MTercero!B8,"")</f>
        <v/>
      </c>
      <c r="C8" s="140" t="str">
        <f>IF(AND($B$1=MTercero!G8,$D$1=MTercero!H8,MTercero!G8&lt;&gt;"",MTercero!H8&lt;&gt;""),MTercero!C8,"")</f>
        <v/>
      </c>
      <c r="D8" s="145" t="str">
        <f>IF(AND($B$1=MTercero!G8,$D$1=MTercero!H8,MTercero!G8&lt;&gt;"",MTercero!H8&lt;&gt;""),MTercero!D8,"")</f>
        <v/>
      </c>
      <c r="E8" s="140" t="str">
        <f>IF(AND($B$1=MTercero!G8,$D$1=MTercero!H8,MTercero!G8&lt;&gt;"",MTercero!H8&lt;&gt;""),MTercero!E8,"")</f>
        <v/>
      </c>
      <c r="F8" s="8" t="str">
        <f>IF(B8&gt;D8,$B$1,IF(D8&gt;B8,$D$1,IF(IFERROR(SEARCH(Msemis!J8,CONCATENATE(TercerCuarto!B$1,TercerCuarto!D$1)),0)=0,"",MTercero!F8)))</f>
        <v/>
      </c>
      <c r="G8" s="77">
        <f t="shared" si="0"/>
        <v>0</v>
      </c>
      <c r="H8" s="80"/>
      <c r="I8" s="116"/>
    </row>
    <row r="9" spans="1:9" x14ac:dyDescent="0.25">
      <c r="A9" s="75" t="e">
        <f>Participantes!#REF!</f>
        <v>#REF!</v>
      </c>
      <c r="B9" s="145" t="str">
        <f>IF(AND($B$1=MTercero!G9,$D$1=MTercero!H9,MTercero!G9&lt;&gt;"",MTercero!H9&lt;&gt;""),MTercero!B9,"")</f>
        <v/>
      </c>
      <c r="C9" s="141" t="str">
        <f>IF(AND($B$1=MTercero!G9,$D$1=MTercero!H9,MTercero!G9&lt;&gt;"",MTercero!H9&lt;&gt;""),MTercero!C9,"")</f>
        <v/>
      </c>
      <c r="D9" s="145" t="str">
        <f>IF(AND($B$1=MTercero!G9,$D$1=MTercero!H9,MTercero!G9&lt;&gt;"",MTercero!H9&lt;&gt;""),MTercero!D9,"")</f>
        <v/>
      </c>
      <c r="E9" s="141" t="str">
        <f>IF(AND($B$1=MTercero!G9,$D$1=MTercero!H9,MTercero!G9&lt;&gt;"",MTercero!H9&lt;&gt;""),MTercero!E9,"")</f>
        <v/>
      </c>
      <c r="F9" s="8" t="str">
        <f>IF(B9&gt;D9,$B$1,IF(D9&gt;B9,$D$1,IF(IFERROR(SEARCH(Msemis!J9,CONCATENATE(TercerCuarto!B$1,TercerCuarto!D$1)),0)=0,"",MTercero!F9)))</f>
        <v/>
      </c>
      <c r="G9" s="77">
        <f t="shared" si="0"/>
        <v>0</v>
      </c>
      <c r="H9" s="80"/>
      <c r="I9" s="116"/>
    </row>
    <row r="10" spans="1:9" x14ac:dyDescent="0.25">
      <c r="A10" s="75" t="e">
        <f>Participantes!#REF!</f>
        <v>#REF!</v>
      </c>
      <c r="B10" s="145" t="str">
        <f>IF(AND($B$1=MTercero!G10,$D$1=MTercero!H10,MTercero!G10&lt;&gt;"",MTercero!H10&lt;&gt;""),MTercero!B10,"")</f>
        <v/>
      </c>
      <c r="C10" s="140" t="str">
        <f>IF(AND($B$1=MTercero!G10,$D$1=MTercero!H10,MTercero!G10&lt;&gt;"",MTercero!H10&lt;&gt;""),MTercero!C10,"")</f>
        <v/>
      </c>
      <c r="D10" s="145" t="str">
        <f>IF(AND($B$1=MTercero!G10,$D$1=MTercero!H10,MTercero!G10&lt;&gt;"",MTercero!H10&lt;&gt;""),MTercero!D10,"")</f>
        <v/>
      </c>
      <c r="E10" s="140" t="str">
        <f>IF(AND($B$1=MTercero!G10,$D$1=MTercero!H10,MTercero!G10&lt;&gt;"",MTercero!H10&lt;&gt;""),MTercero!E10,"")</f>
        <v/>
      </c>
      <c r="F10" s="8" t="str">
        <f>IF(B10&gt;D10,$B$1,IF(D10&gt;B10,$D$1,IF(IFERROR(SEARCH(Msemis!J10,CONCATENATE(TercerCuarto!B$1,TercerCuarto!D$1)),0)=0,"",MTercero!F10)))</f>
        <v/>
      </c>
      <c r="G10" s="77">
        <f t="shared" si="0"/>
        <v>0</v>
      </c>
      <c r="H10" s="80"/>
      <c r="I10" s="116"/>
    </row>
    <row r="11" spans="1:9" x14ac:dyDescent="0.25">
      <c r="A11" s="75" t="e">
        <f>Participantes!#REF!</f>
        <v>#REF!</v>
      </c>
      <c r="B11" s="145" t="str">
        <f>IF(AND($B$1=MTercero!G11,$D$1=MTercero!H11,MTercero!G11&lt;&gt;"",MTercero!H11&lt;&gt;""),MTercero!B11,"")</f>
        <v/>
      </c>
      <c r="C11" s="141" t="str">
        <f>IF(AND($B$1=MTercero!G11,$D$1=MTercero!H11,MTercero!G11&lt;&gt;"",MTercero!H11&lt;&gt;""),MTercero!C11,"")</f>
        <v/>
      </c>
      <c r="D11" s="145" t="str">
        <f>IF(AND($B$1=MTercero!G11,$D$1=MTercero!H11,MTercero!G11&lt;&gt;"",MTercero!H11&lt;&gt;""),MTercero!D11,"")</f>
        <v/>
      </c>
      <c r="E11" s="141" t="str">
        <f>IF(AND($B$1=MTercero!G11,$D$1=MTercero!H11,MTercero!G11&lt;&gt;"",MTercero!H11&lt;&gt;""),MTercero!E11,"")</f>
        <v/>
      </c>
      <c r="F11" s="8" t="str">
        <f>IF(B11&gt;D11,$B$1,IF(D11&gt;B11,$D$1,IF(IFERROR(SEARCH(Msemis!J11,CONCATENATE(TercerCuarto!B$1,TercerCuarto!D$1)),0)=0,"",MTercero!F11)))</f>
        <v/>
      </c>
      <c r="G11" s="77">
        <f t="shared" si="0"/>
        <v>0</v>
      </c>
      <c r="H11" s="80"/>
      <c r="I11" s="116"/>
    </row>
    <row r="12" spans="1:9" x14ac:dyDescent="0.25">
      <c r="A12" s="75" t="str">
        <f>Participantes!B5</f>
        <v>Effie Latouche 1</v>
      </c>
      <c r="B12" s="145" t="str">
        <f>IF(AND($B$1=MTercero!G12,$D$1=MTercero!H12,MTercero!G12&lt;&gt;"",MTercero!H12&lt;&gt;""),MTercero!B12,"")</f>
        <v/>
      </c>
      <c r="C12" s="140" t="str">
        <f>IF(AND($B$1=MTercero!G12,$D$1=MTercero!H12,MTercero!G12&lt;&gt;"",MTercero!H12&lt;&gt;""),MTercero!C12,"")</f>
        <v/>
      </c>
      <c r="D12" s="145" t="str">
        <f>IF(AND($B$1=MTercero!G12,$D$1=MTercero!H12,MTercero!G12&lt;&gt;"",MTercero!H12&lt;&gt;""),MTercero!D12,"")</f>
        <v/>
      </c>
      <c r="E12" s="140" t="str">
        <f>IF(AND($B$1=MTercero!G12,$D$1=MTercero!H12,MTercero!G12&lt;&gt;"",MTercero!H12&lt;&gt;""),MTercero!E12,"")</f>
        <v/>
      </c>
      <c r="F12" s="8" t="str">
        <f>IF(B12&gt;D12,$B$1,IF(D12&gt;B12,$D$1,IF(IFERROR(SEARCH(Msemis!J12,CONCATENATE(TercerCuarto!B$1,TercerCuarto!D$1)),0)=0,"",MTercero!F12)))</f>
        <v/>
      </c>
      <c r="G12" s="77">
        <f t="shared" si="0"/>
        <v>0</v>
      </c>
      <c r="H12" s="80"/>
      <c r="I12" s="116"/>
    </row>
    <row r="13" spans="1:9" x14ac:dyDescent="0.25">
      <c r="A13" s="75" t="e">
        <f>Participantes!#REF!</f>
        <v>#REF!</v>
      </c>
      <c r="B13" s="145" t="str">
        <f>IF(AND($B$1=MTercero!G13,$D$1=MTercero!H13,MTercero!G13&lt;&gt;"",MTercero!H13&lt;&gt;""),MTercero!B13,"")</f>
        <v/>
      </c>
      <c r="C13" s="141" t="str">
        <f>IF(AND($B$1=MTercero!G13,$D$1=MTercero!H13,MTercero!G13&lt;&gt;"",MTercero!H13&lt;&gt;""),MTercero!C13,"")</f>
        <v/>
      </c>
      <c r="D13" s="145" t="str">
        <f>IF(AND($B$1=MTercero!G13,$D$1=MTercero!H13,MTercero!G13&lt;&gt;"",MTercero!H13&lt;&gt;""),MTercero!D13,"")</f>
        <v/>
      </c>
      <c r="E13" s="141" t="str">
        <f>IF(AND($B$1=MTercero!G13,$D$1=MTercero!H13,MTercero!G13&lt;&gt;"",MTercero!H13&lt;&gt;""),MTercero!E13,"")</f>
        <v/>
      </c>
      <c r="F13" s="8" t="str">
        <f>IF(B13&gt;D13,$B$1,IF(D13&gt;B13,$D$1,IF(IFERROR(SEARCH(Msemis!J13,CONCATENATE(TercerCuarto!B$1,TercerCuarto!D$1)),0)=0,"",MTercero!F13)))</f>
        <v/>
      </c>
      <c r="G13" s="77">
        <f t="shared" si="0"/>
        <v>0</v>
      </c>
      <c r="H13" s="80"/>
      <c r="I13" s="116"/>
    </row>
    <row r="14" spans="1:9" x14ac:dyDescent="0.25">
      <c r="A14" s="75" t="str">
        <f>Participantes!B6</f>
        <v>Eric Herrera</v>
      </c>
      <c r="B14" s="145" t="str">
        <f>IF(AND($B$1=MTercero!G14,$D$1=MTercero!H14,MTercero!G14&lt;&gt;"",MTercero!H14&lt;&gt;""),MTercero!B14,"")</f>
        <v/>
      </c>
      <c r="C14" s="140" t="str">
        <f>IF(AND($B$1=MTercero!G14,$D$1=MTercero!H14,MTercero!G14&lt;&gt;"",MTercero!H14&lt;&gt;""),MTercero!C14,"")</f>
        <v/>
      </c>
      <c r="D14" s="145" t="str">
        <f>IF(AND($B$1=MTercero!G14,$D$1=MTercero!H14,MTercero!G14&lt;&gt;"",MTercero!H14&lt;&gt;""),MTercero!D14,"")</f>
        <v/>
      </c>
      <c r="E14" s="140" t="str">
        <f>IF(AND($B$1=MTercero!G14,$D$1=MTercero!H14,MTercero!G14&lt;&gt;"",MTercero!H14&lt;&gt;""),MTercero!E14,"")</f>
        <v/>
      </c>
      <c r="F14" s="8" t="str">
        <f>IF(B14&gt;D14,$B$1,IF(D14&gt;B14,$D$1,IF(IFERROR(SEARCH(Msemis!J14,CONCATENATE(TercerCuarto!B$1,TercerCuarto!D$1)),0)=0,"",MTercero!F14)))</f>
        <v/>
      </c>
      <c r="G14" s="77">
        <f t="shared" si="0"/>
        <v>0</v>
      </c>
      <c r="H14" s="80"/>
      <c r="I14" s="116"/>
    </row>
    <row r="15" spans="1:9" x14ac:dyDescent="0.25">
      <c r="A15" s="75" t="str">
        <f>Participantes!B7</f>
        <v>Erika Barahona</v>
      </c>
      <c r="B15" s="145" t="str">
        <f>IF(AND($B$1=MTercero!G15,$D$1=MTercero!H15,MTercero!G15&lt;&gt;"",MTercero!H15&lt;&gt;""),MTercero!B15,"")</f>
        <v/>
      </c>
      <c r="C15" s="141" t="str">
        <f>IF(AND($B$1=MTercero!G15,$D$1=MTercero!H15,MTercero!G15&lt;&gt;"",MTercero!H15&lt;&gt;""),MTercero!C15,"")</f>
        <v/>
      </c>
      <c r="D15" s="145" t="str">
        <f>IF(AND($B$1=MTercero!G15,$D$1=MTercero!H15,MTercero!G15&lt;&gt;"",MTercero!H15&lt;&gt;""),MTercero!D15,"")</f>
        <v/>
      </c>
      <c r="E15" s="141" t="str">
        <f>IF(AND($B$1=MTercero!G15,$D$1=MTercero!H15,MTercero!G15&lt;&gt;"",MTercero!H15&lt;&gt;""),MTercero!E15,"")</f>
        <v/>
      </c>
      <c r="F15" s="8" t="str">
        <f>IF(B15&gt;D15,$B$1,IF(D15&gt;B15,$D$1,IF(IFERROR(SEARCH(Msemis!J15,CONCATENATE(TercerCuarto!B$1,TercerCuarto!D$1)),0)=0,"",MTercero!F15)))</f>
        <v/>
      </c>
      <c r="G15" s="77">
        <f t="shared" si="0"/>
        <v>0</v>
      </c>
      <c r="H15" s="80"/>
      <c r="I15" s="116"/>
    </row>
    <row r="16" spans="1:9" x14ac:dyDescent="0.25">
      <c r="A16" s="75" t="str">
        <f>Participantes!B8</f>
        <v>Freddy Quiroz 1</v>
      </c>
      <c r="B16" s="145" t="str">
        <f>IF(AND($B$1=MTercero!G16,$D$1=MTercero!H16,MTercero!G16&lt;&gt;"",MTercero!H16&lt;&gt;""),MTercero!B16,"")</f>
        <v/>
      </c>
      <c r="C16" s="140" t="str">
        <f>IF(AND($B$1=MTercero!G16,$D$1=MTercero!H16,MTercero!G16&lt;&gt;"",MTercero!H16&lt;&gt;""),MTercero!C16,"")</f>
        <v/>
      </c>
      <c r="D16" s="145" t="str">
        <f>IF(AND($B$1=MTercero!G16,$D$1=MTercero!H16,MTercero!G16&lt;&gt;"",MTercero!H16&lt;&gt;""),MTercero!D16,"")</f>
        <v/>
      </c>
      <c r="E16" s="140" t="str">
        <f>IF(AND($B$1=MTercero!G16,$D$1=MTercero!H16,MTercero!G16&lt;&gt;"",MTercero!H16&lt;&gt;""),MTercero!E16,"")</f>
        <v/>
      </c>
      <c r="F16" s="8" t="str">
        <f>IF(B16&gt;D16,$B$1,IF(D16&gt;B16,$D$1,IF(IFERROR(SEARCH(Msemis!J16,CONCATENATE(TercerCuarto!B$1,TercerCuarto!D$1)),0)=0,"",MTercero!F16)))</f>
        <v/>
      </c>
      <c r="G16" s="77">
        <f t="shared" si="0"/>
        <v>0</v>
      </c>
      <c r="H16" s="80"/>
      <c r="I16" s="116"/>
    </row>
    <row r="17" spans="1:12" s="10" customFormat="1" x14ac:dyDescent="0.25">
      <c r="A17" s="75" t="str">
        <f>Participantes!B10</f>
        <v>Ginela Ramos 1</v>
      </c>
      <c r="B17" s="145" t="str">
        <f>IF(AND($B$1=MTercero!G17,$D$1=MTercero!H17,MTercero!G17&lt;&gt;"",MTercero!H17&lt;&gt;""),MTercero!B17,"")</f>
        <v/>
      </c>
      <c r="C17" s="141" t="str">
        <f>IF(AND($B$1=MTercero!G17,$D$1=MTercero!H17,MTercero!G17&lt;&gt;"",MTercero!H17&lt;&gt;""),MTercero!C17,"")</f>
        <v/>
      </c>
      <c r="D17" s="145" t="str">
        <f>IF(AND($B$1=MTercero!G17,$D$1=MTercero!H17,MTercero!G17&lt;&gt;"",MTercero!H17&lt;&gt;""),MTercero!D17,"")</f>
        <v/>
      </c>
      <c r="E17" s="141" t="str">
        <f>IF(AND($B$1=MTercero!G17,$D$1=MTercero!H17,MTercero!G17&lt;&gt;"",MTercero!H17&lt;&gt;""),MTercero!E17,"")</f>
        <v/>
      </c>
      <c r="F17" s="8" t="str">
        <f>IF(B17&gt;D17,$B$1,IF(D17&gt;B17,$D$1,IF(IFERROR(SEARCH(Msemis!J17,CONCATENATE(TercerCuarto!B$1,TercerCuarto!D$1)),0)=0,"",MTercero!F17)))</f>
        <v/>
      </c>
      <c r="G17" s="77">
        <f t="shared" si="0"/>
        <v>0</v>
      </c>
      <c r="H17" s="80"/>
      <c r="I17" s="116"/>
    </row>
    <row r="18" spans="1:12" x14ac:dyDescent="0.25">
      <c r="A18" s="75" t="str">
        <f>Participantes!B11</f>
        <v>Ginela Ramos 2</v>
      </c>
      <c r="B18" s="145" t="str">
        <f>IF(AND($B$1=MTercero!G18,$D$1=MTercero!H18,MTercero!G18&lt;&gt;"",MTercero!H18&lt;&gt;""),MTercero!B18,"")</f>
        <v/>
      </c>
      <c r="C18" s="140" t="str">
        <f>IF(AND($B$1=MTercero!G18,$D$1=MTercero!H18,MTercero!G18&lt;&gt;"",MTercero!H18&lt;&gt;""),MTercero!C18,"")</f>
        <v/>
      </c>
      <c r="D18" s="145" t="str">
        <f>IF(AND($B$1=MTercero!G18,$D$1=MTercero!H18,MTercero!G18&lt;&gt;"",MTercero!H18&lt;&gt;""),MTercero!D18,"")</f>
        <v/>
      </c>
      <c r="E18" s="140" t="str">
        <f>IF(AND($B$1=MTercero!G18,$D$1=MTercero!H18,MTercero!G18&lt;&gt;"",MTercero!H18&lt;&gt;""),MTercero!E18,"")</f>
        <v/>
      </c>
      <c r="F18" s="8" t="str">
        <f>IF(B18&gt;D18,$B$1,IF(D18&gt;B18,$D$1,IF(IFERROR(SEARCH(Msemis!J18,CONCATENATE(TercerCuarto!B$1,TercerCuarto!D$1)),0)=0,"",MTercero!F18)))</f>
        <v/>
      </c>
      <c r="G18" s="77">
        <f t="shared" si="0"/>
        <v>0</v>
      </c>
      <c r="H18" s="80"/>
      <c r="I18" s="116"/>
    </row>
    <row r="19" spans="1:12" x14ac:dyDescent="0.25">
      <c r="A19" s="75" t="str">
        <f>Participantes!B12</f>
        <v>Jose Caballero 1</v>
      </c>
      <c r="B19" s="145" t="str">
        <f>IF(AND($B$1=MTercero!G19,$D$1=MTercero!H19,MTercero!G19&lt;&gt;"",MTercero!H19&lt;&gt;""),MTercero!B19,"")</f>
        <v/>
      </c>
      <c r="C19" s="141" t="str">
        <f>IF(AND($B$1=MTercero!G19,$D$1=MTercero!H19,MTercero!G19&lt;&gt;"",MTercero!H19&lt;&gt;""),MTercero!C19,"")</f>
        <v/>
      </c>
      <c r="D19" s="145" t="str">
        <f>IF(AND($B$1=MTercero!G19,$D$1=MTercero!H19,MTercero!G19&lt;&gt;"",MTercero!H19&lt;&gt;""),MTercero!D19,"")</f>
        <v/>
      </c>
      <c r="E19" s="141" t="str">
        <f>IF(AND($B$1=MTercero!G19,$D$1=MTercero!H19,MTercero!G19&lt;&gt;"",MTercero!H19&lt;&gt;""),MTercero!E19,"")</f>
        <v/>
      </c>
      <c r="F19" s="8" t="str">
        <f>IF(B19&gt;D19,$B$1,IF(D19&gt;B19,$D$1,IF(IFERROR(SEARCH(Msemis!J19,CONCATENATE(TercerCuarto!B$1,TercerCuarto!D$1)),0)=0,"",MTercero!F19)))</f>
        <v/>
      </c>
      <c r="G19" s="77">
        <f t="shared" si="0"/>
        <v>0</v>
      </c>
      <c r="H19" s="80"/>
      <c r="I19" s="116"/>
    </row>
    <row r="20" spans="1:12" x14ac:dyDescent="0.25">
      <c r="A20" s="75" t="str">
        <f>Participantes!B13</f>
        <v>Jose Caballero 2</v>
      </c>
      <c r="B20" s="145" t="str">
        <f>IF(AND($B$1=MTercero!G20,$D$1=MTercero!H20,MTercero!G20&lt;&gt;"",MTercero!H20&lt;&gt;""),MTercero!B20,"")</f>
        <v/>
      </c>
      <c r="C20" s="140" t="str">
        <f>IF(AND($B$1=MTercero!G20,$D$1=MTercero!H20,MTercero!G20&lt;&gt;"",MTercero!H20&lt;&gt;""),MTercero!C20,"")</f>
        <v/>
      </c>
      <c r="D20" s="145" t="str">
        <f>IF(AND($B$1=MTercero!G20,$D$1=MTercero!H20,MTercero!G20&lt;&gt;"",MTercero!H20&lt;&gt;""),MTercero!D20,"")</f>
        <v/>
      </c>
      <c r="E20" s="140" t="str">
        <f>IF(AND($B$1=MTercero!G20,$D$1=MTercero!H20,MTercero!G20&lt;&gt;"",MTercero!H20&lt;&gt;""),MTercero!E20,"")</f>
        <v/>
      </c>
      <c r="F20" s="8" t="str">
        <f>IF(B20&gt;D20,$B$1,IF(D20&gt;B20,$D$1,IF(IFERROR(SEARCH(Msemis!J20,CONCATENATE(TercerCuarto!B$1,TercerCuarto!D$1)),0)=0,"",MTercero!F20)))</f>
        <v/>
      </c>
      <c r="G20" s="77">
        <f t="shared" si="0"/>
        <v>0</v>
      </c>
      <c r="H20" s="80"/>
      <c r="I20" s="116"/>
    </row>
    <row r="21" spans="1:12" x14ac:dyDescent="0.25">
      <c r="A21" s="75" t="str">
        <f>Participantes!B14</f>
        <v>Jose Caballero 3 Betito</v>
      </c>
      <c r="B21" s="145" t="str">
        <f>IF(AND($B$1=MTercero!G21,$D$1=MTercero!H21,MTercero!G21&lt;&gt;"",MTercero!H21&lt;&gt;""),MTercero!B21,"")</f>
        <v/>
      </c>
      <c r="C21" s="141" t="str">
        <f>IF(AND($B$1=MTercero!G21,$D$1=MTercero!H21,MTercero!G21&lt;&gt;"",MTercero!H21&lt;&gt;""),MTercero!C21,"")</f>
        <v/>
      </c>
      <c r="D21" s="145" t="str">
        <f>IF(AND($B$1=MTercero!G21,$D$1=MTercero!H21,MTercero!G21&lt;&gt;"",MTercero!H21&lt;&gt;""),MTercero!D21,"")</f>
        <v/>
      </c>
      <c r="E21" s="141" t="str">
        <f>IF(AND($B$1=MTercero!G21,$D$1=MTercero!H21,MTercero!G21&lt;&gt;"",MTercero!H21&lt;&gt;""),MTercero!E21,"")</f>
        <v/>
      </c>
      <c r="F21" s="8" t="str">
        <f>IF(B21&gt;D21,$B$1,IF(D21&gt;B21,$D$1,IF(IFERROR(SEARCH(Msemis!J21,CONCATENATE(TercerCuarto!B$1,TercerCuarto!D$1)),0)=0,"",MTercero!F21)))</f>
        <v/>
      </c>
      <c r="G21" s="77">
        <f t="shared" si="0"/>
        <v>0</v>
      </c>
      <c r="H21" s="80"/>
      <c r="I21" s="116"/>
    </row>
    <row r="22" spans="1:12" x14ac:dyDescent="0.25">
      <c r="A22" s="75" t="e">
        <f>Participantes!#REF!</f>
        <v>#REF!</v>
      </c>
      <c r="B22" s="145" t="str">
        <f>IF(AND($B$1=MTercero!G22,$D$1=MTercero!H22,MTercero!G22&lt;&gt;"",MTercero!H22&lt;&gt;""),MTercero!B22,"")</f>
        <v/>
      </c>
      <c r="C22" s="140" t="str">
        <f>IF(AND($B$1=MTercero!G22,$D$1=MTercero!H22,MTercero!G22&lt;&gt;"",MTercero!H22&lt;&gt;""),MTercero!C22,"")</f>
        <v/>
      </c>
      <c r="D22" s="145" t="str">
        <f>IF(AND($B$1=MTercero!G22,$D$1=MTercero!H22,MTercero!G22&lt;&gt;"",MTercero!H22&lt;&gt;""),MTercero!D22,"")</f>
        <v/>
      </c>
      <c r="E22" s="140" t="str">
        <f>IF(AND($B$1=MTercero!G22,$D$1=MTercero!H22,MTercero!G22&lt;&gt;"",MTercero!H22&lt;&gt;""),MTercero!E22,"")</f>
        <v/>
      </c>
      <c r="F22" s="8" t="str">
        <f>IF(B22&gt;D22,$B$1,IF(D22&gt;B22,$D$1,IF(IFERROR(SEARCH(Msemis!J22,CONCATENATE(TercerCuarto!B$1,TercerCuarto!D$1)),0)=0,"",MTercero!F22)))</f>
        <v/>
      </c>
      <c r="G22" s="77">
        <f t="shared" si="0"/>
        <v>0</v>
      </c>
      <c r="H22" s="80"/>
      <c r="I22" s="116"/>
    </row>
    <row r="23" spans="1:12" x14ac:dyDescent="0.25">
      <c r="A23" s="75" t="e">
        <f>Participantes!#REF!</f>
        <v>#REF!</v>
      </c>
      <c r="B23" s="145" t="str">
        <f>IF(AND($B$1=MTercero!G23,$D$1=MTercero!H23,MTercero!G23&lt;&gt;"",MTercero!H23&lt;&gt;""),MTercero!B23,"")</f>
        <v/>
      </c>
      <c r="C23" s="141" t="str">
        <f>IF(AND($B$1=MTercero!G23,$D$1=MTercero!H23,MTercero!G23&lt;&gt;"",MTercero!H23&lt;&gt;""),MTercero!C23,"")</f>
        <v/>
      </c>
      <c r="D23" s="145" t="str">
        <f>IF(AND($B$1=MTercero!G23,$D$1=MTercero!H23,MTercero!G23&lt;&gt;"",MTercero!H23&lt;&gt;""),MTercero!D23,"")</f>
        <v/>
      </c>
      <c r="E23" s="141" t="str">
        <f>IF(AND($B$1=MTercero!G23,$D$1=MTercero!H23,MTercero!G23&lt;&gt;"",MTercero!H23&lt;&gt;""),MTercero!E23,"")</f>
        <v/>
      </c>
      <c r="F23" s="8" t="str">
        <f>IF(B23&gt;D23,$B$1,IF(D23&gt;B23,$D$1,IF(IFERROR(SEARCH(Msemis!J23,CONCATENATE(TercerCuarto!B$1,TercerCuarto!D$1)),0)=0,"",MTercero!F23)))</f>
        <v/>
      </c>
      <c r="G23" s="77">
        <f t="shared" si="0"/>
        <v>0</v>
      </c>
      <c r="H23" s="80"/>
      <c r="I23" s="116"/>
    </row>
    <row r="24" spans="1:12" x14ac:dyDescent="0.25">
      <c r="A24" s="75" t="e">
        <f>Participantes!#REF!</f>
        <v>#REF!</v>
      </c>
      <c r="B24" s="145" t="str">
        <f>IF(AND($B$1=MTercero!G24,$D$1=MTercero!H24,MTercero!G24&lt;&gt;"",MTercero!H24&lt;&gt;""),MTercero!B24,"")</f>
        <v/>
      </c>
      <c r="C24" s="140" t="str">
        <f>IF(AND($B$1=MTercero!G24,$D$1=MTercero!H24,MTercero!G24&lt;&gt;"",MTercero!H24&lt;&gt;""),MTercero!C24,"")</f>
        <v/>
      </c>
      <c r="D24" s="145" t="str">
        <f>IF(AND($B$1=MTercero!G24,$D$1=MTercero!H24,MTercero!G24&lt;&gt;"",MTercero!H24&lt;&gt;""),MTercero!D24,"")</f>
        <v/>
      </c>
      <c r="E24" s="140" t="str">
        <f>IF(AND($B$1=MTercero!G24,$D$1=MTercero!H24,MTercero!G24&lt;&gt;"",MTercero!H24&lt;&gt;""),MTercero!E24,"")</f>
        <v/>
      </c>
      <c r="F24" s="8" t="str">
        <f>IF(B24&gt;D24,$B$1,IF(D24&gt;B24,$D$1,IF(IFERROR(SEARCH(Msemis!J24,CONCATENATE(TercerCuarto!B$1,TercerCuarto!D$1)),0)=0,"",MTercero!F24)))</f>
        <v/>
      </c>
      <c r="G24" s="77">
        <f t="shared" si="0"/>
        <v>0</v>
      </c>
      <c r="H24" s="80"/>
      <c r="I24" s="116"/>
      <c r="L24" s="9" t="str">
        <f>IF(AND(Semis!$M$2=Semis!$M24,Semis!$F$2=Semis!$F24),IF(Msemis!B24=0,"",Msemis!B24),"")</f>
        <v/>
      </c>
    </row>
    <row r="25" spans="1:12" x14ac:dyDescent="0.25">
      <c r="A25" s="75" t="e">
        <f>Participantes!#REF!</f>
        <v>#REF!</v>
      </c>
      <c r="B25" s="145" t="str">
        <f>IF(AND($B$1=MTercero!G25,$D$1=MTercero!H25,MTercero!G25&lt;&gt;"",MTercero!H25&lt;&gt;""),MTercero!B25,"")</f>
        <v/>
      </c>
      <c r="C25" s="141" t="str">
        <f>IF(AND($B$1=MTercero!G25,$D$1=MTercero!H25,MTercero!G25&lt;&gt;"",MTercero!H25&lt;&gt;""),MTercero!C25,"")</f>
        <v/>
      </c>
      <c r="D25" s="145" t="str">
        <f>IF(AND($B$1=MTercero!G25,$D$1=MTercero!H25,MTercero!G25&lt;&gt;"",MTercero!H25&lt;&gt;""),MTercero!D25,"")</f>
        <v/>
      </c>
      <c r="E25" s="141" t="str">
        <f>IF(AND($B$1=MTercero!G25,$D$1=MTercero!H25,MTercero!G25&lt;&gt;"",MTercero!H25&lt;&gt;""),MTercero!E25,"")</f>
        <v/>
      </c>
      <c r="F25" s="8" t="str">
        <f>IF(B25&gt;D25,$B$1,IF(D25&gt;B25,$D$1,IF(IFERROR(SEARCH(Msemis!J25,CONCATENATE(TercerCuarto!B$1,TercerCuarto!D$1)),0)=0,"",MTercero!F25)))</f>
        <v/>
      </c>
      <c r="G25" s="77">
        <f t="shared" si="0"/>
        <v>0</v>
      </c>
      <c r="H25" s="80"/>
      <c r="I25" s="116"/>
    </row>
    <row r="26" spans="1:12" x14ac:dyDescent="0.25">
      <c r="A26" s="75" t="str">
        <f>Participantes!B15</f>
        <v>Joseph</v>
      </c>
      <c r="B26" s="145" t="str">
        <f>IF(AND($B$1=MTercero!G26,$D$1=MTercero!H26,MTercero!G26&lt;&gt;"",MTercero!H26&lt;&gt;""),MTercero!B26,"")</f>
        <v/>
      </c>
      <c r="C26" s="140" t="str">
        <f>IF(AND($B$1=MTercero!G26,$D$1=MTercero!H26,MTercero!G26&lt;&gt;"",MTercero!H26&lt;&gt;""),MTercero!C26,"")</f>
        <v/>
      </c>
      <c r="D26" s="145" t="str">
        <f>IF(AND($B$1=MTercero!G26,$D$1=MTercero!H26,MTercero!G26&lt;&gt;"",MTercero!H26&lt;&gt;""),MTercero!D26,"")</f>
        <v/>
      </c>
      <c r="E26" s="140" t="str">
        <f>IF(AND($B$1=MTercero!G26,$D$1=MTercero!H26,MTercero!G26&lt;&gt;"",MTercero!H26&lt;&gt;""),MTercero!E26,"")</f>
        <v/>
      </c>
      <c r="F26" s="8" t="str">
        <f>IF(B26&gt;D26,$B$1,IF(D26&gt;B26,$D$1,IF(IFERROR(SEARCH(Msemis!J26,CONCATENATE(TercerCuarto!B$1,TercerCuarto!D$1)),0)=0,"",MTercero!F26)))</f>
        <v/>
      </c>
      <c r="G26" s="77">
        <f t="shared" si="0"/>
        <v>0</v>
      </c>
      <c r="H26" s="80"/>
      <c r="I26" s="116"/>
    </row>
    <row r="27" spans="1:12" x14ac:dyDescent="0.25">
      <c r="A27" s="75" t="str">
        <f>Participantes!B16</f>
        <v>Jovanna Santiago</v>
      </c>
      <c r="B27" s="145" t="str">
        <f>IF(AND($B$1=MTercero!G27,$D$1=MTercero!H27,MTercero!G27&lt;&gt;"",MTercero!H27&lt;&gt;""),MTercero!B27,"")</f>
        <v/>
      </c>
      <c r="C27" s="141" t="str">
        <f>IF(AND($B$1=MTercero!G27,$D$1=MTercero!H27,MTercero!G27&lt;&gt;"",MTercero!H27&lt;&gt;""),MTercero!C27,"")</f>
        <v/>
      </c>
      <c r="D27" s="145" t="str">
        <f>IF(AND($B$1=MTercero!G27,$D$1=MTercero!H27,MTercero!G27&lt;&gt;"",MTercero!H27&lt;&gt;""),MTercero!D27,"")</f>
        <v/>
      </c>
      <c r="E27" s="141" t="str">
        <f>IF(AND($B$1=MTercero!G27,$D$1=MTercero!H27,MTercero!G27&lt;&gt;"",MTercero!H27&lt;&gt;""),MTercero!E27,"")</f>
        <v/>
      </c>
      <c r="F27" s="8" t="str">
        <f>IF(B27&gt;D27,$B$1,IF(D27&gt;B27,$D$1,IF(IFERROR(SEARCH(Msemis!J27,CONCATENATE(TercerCuarto!B$1,TercerCuarto!D$1)),0)=0,"",MTercero!F27)))</f>
        <v/>
      </c>
      <c r="G27" s="77">
        <f t="shared" si="0"/>
        <v>0</v>
      </c>
      <c r="H27" s="80"/>
      <c r="I27" s="116"/>
    </row>
    <row r="28" spans="1:12" x14ac:dyDescent="0.25">
      <c r="A28" s="81" t="str">
        <f>Participantes!B18</f>
        <v>July Batista</v>
      </c>
      <c r="B28" s="146" t="str">
        <f>IF(AND($B$1=MTercero!G28,$D$1=MTercero!H28,MTercero!G28&lt;&gt;"",MTercero!H28&lt;&gt;""),MTercero!B28,"")</f>
        <v/>
      </c>
      <c r="C28" s="142" t="str">
        <f>IF(AND($B$1=MTercero!G28,$D$1=MTercero!H28,MTercero!G28&lt;&gt;"",MTercero!H28&lt;&gt;""),MTercero!C28,"")</f>
        <v/>
      </c>
      <c r="D28" s="146" t="str">
        <f>IF(AND($B$1=MTercero!G28,$D$1=MTercero!H28,MTercero!G28&lt;&gt;"",MTercero!H28&lt;&gt;""),MTercero!D28,"")</f>
        <v/>
      </c>
      <c r="E28" s="142" t="str">
        <f>IF(AND($B$1=MTercero!G28,$D$1=MTercero!H28,MTercero!G28&lt;&gt;"",MTercero!H28&lt;&gt;""),MTercero!E28,"")</f>
        <v/>
      </c>
      <c r="F28" s="8" t="str">
        <f>IF(B28&gt;D28,$B$1,IF(D28&gt;B28,$D$1,IF(IFERROR(SEARCH(Msemis!J28,CONCATENATE(TercerCuarto!B$1,TercerCuarto!D$1)),0)=0,"",MTercero!F28)))</f>
        <v/>
      </c>
      <c r="G28" s="83">
        <f t="shared" si="0"/>
        <v>0</v>
      </c>
      <c r="H28" s="84"/>
      <c r="I28" s="1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80" zoomScaleNormal="80" workbookViewId="0">
      <selection activeCell="D8" sqref="D8"/>
    </sheetView>
  </sheetViews>
  <sheetFormatPr baseColWidth="10" defaultRowHeight="15" x14ac:dyDescent="0.25"/>
  <cols>
    <col min="1" max="1" width="27.7109375" style="9" customWidth="1"/>
    <col min="2" max="2" width="17.42578125" style="11" customWidth="1"/>
    <col min="3" max="3" width="17.5703125" style="11" customWidth="1"/>
    <col min="4" max="4" width="12.42578125" style="11" customWidth="1"/>
    <col min="5" max="5" width="11.85546875" style="11" customWidth="1"/>
    <col min="6" max="7" width="0.28515625" style="11" customWidth="1"/>
    <col min="8" max="16384" width="11.42578125" style="9"/>
  </cols>
  <sheetData>
    <row r="1" spans="1:7" s="2" customFormat="1" ht="18.75" x14ac:dyDescent="0.3">
      <c r="A1" s="17"/>
      <c r="B1" s="17" t="str">
        <f>IF(Semis!F2="",CONCATENATE(Semis!B1,Semis!D1),Semis!F2)</f>
        <v>ArgAus</v>
      </c>
      <c r="C1" s="126" t="str">
        <f>IF(Semis!M2="",CONCATENATE(Semis!I1,Semis!K1),Semis!M2)</f>
        <v>MarEsp</v>
      </c>
      <c r="D1" s="121" t="s">
        <v>34</v>
      </c>
      <c r="E1" s="17" t="s">
        <v>2</v>
      </c>
      <c r="F1" s="12"/>
      <c r="G1" s="12"/>
    </row>
    <row r="2" spans="1:7" s="2" customFormat="1" ht="19.5" thickBot="1" x14ac:dyDescent="0.35">
      <c r="A2" s="149" t="s">
        <v>3</v>
      </c>
      <c r="B2" s="65">
        <v>1</v>
      </c>
      <c r="C2" s="148">
        <v>1</v>
      </c>
      <c r="D2" s="122" t="s">
        <v>36</v>
      </c>
      <c r="E2" s="66"/>
      <c r="F2" s="67"/>
      <c r="G2" s="114"/>
    </row>
    <row r="3" spans="1:7" ht="15.75" thickTop="1" x14ac:dyDescent="0.25">
      <c r="A3" s="35" t="e">
        <f>Participantes!#REF!</f>
        <v>#REF!</v>
      </c>
      <c r="B3" s="76" t="str">
        <f>IF(AND(Semis!$F$2=Semis!$F3,Semis!$M$2=Semis!$M3,Semis!$F$2&lt;&gt;""),MFinal!B3,"")</f>
        <v/>
      </c>
      <c r="C3" s="147" t="str">
        <f>IF(AND(Semis!$F$2=Semis!$F3,Semis!$M$2=Semis!$M3,Semis!$F$2&lt;&gt;""),MFinal!D3,"")</f>
        <v/>
      </c>
      <c r="D3" s="123" t="str">
        <f>IF(B3&gt;C3,$B$1,IF(C3&gt;B3,$C$1,IF(IFERROR(SEARCH(Msemis!J3,CONCATENATE(Final!B$1,Final!C$1)),0)=0,"",Msemis!J3)))</f>
        <v/>
      </c>
      <c r="E3" s="72">
        <f>IF(AND($B3=$B$2, $C$2=$C3),3,IF(AND($B$2&gt;$C$2, $B3&gt;$C3),2,IF(AND($C$2&gt;$B$2,$C3&gt;$B3), 2, IF(AND($C$2=$B$2, $C3=$B3),2,0))))*IF(B3="",0,1)+IF(TRIM(D3)=TRIM($D$2),3,0)*IF(TRIM(D3)="",0,1)</f>
        <v>0</v>
      </c>
      <c r="F3" s="45"/>
      <c r="G3" s="115"/>
    </row>
    <row r="4" spans="1:7" x14ac:dyDescent="0.25">
      <c r="A4" s="75" t="str">
        <f>Participantes!B1</f>
        <v>Adriana Zambrano</v>
      </c>
      <c r="B4" s="76" t="str">
        <f>IF(AND(Semis!$F$2=Semis!$F4,Semis!$M$2=Semis!$M4,Semis!$F$2&lt;&gt;""),MFinal!B4,"")</f>
        <v/>
      </c>
      <c r="C4" s="136" t="str">
        <f>IF(AND(Semis!$F$2=Semis!$F4,Semis!$M$2=Semis!$M4,Semis!$F$2&lt;&gt;""),MFinal!D4,"")</f>
        <v/>
      </c>
      <c r="D4" s="124" t="str">
        <f>IF(B4&gt;C4,$B$1,IF(C4&gt;B4,$C$1,IF(IFERROR(SEARCH(Msemis!J4,CONCATENATE(Final!B$1,Final!C$1)),0)=0,"",Msemis!J4)))</f>
        <v/>
      </c>
      <c r="E4" s="77">
        <f t="shared" ref="E4:E28" si="0">IF(AND($B4=$B$2, $C$2=$C4),3,IF(AND($B$2&gt;$C$2, $B4&gt;$C4),2,IF(AND($C$2&gt;$B$2,$C4&gt;$B4), 2, IF(AND($C$2=$B$2, $C4=$B4),2,0))))*IF(B4="",0,1)+IF(TRIM(D4)=TRIM($D$2),3,0)*IF(TRIM(D4)="",0,1)</f>
        <v>0</v>
      </c>
      <c r="F4" s="45"/>
      <c r="G4" s="115"/>
    </row>
    <row r="5" spans="1:7" x14ac:dyDescent="0.25">
      <c r="A5" s="75" t="str">
        <f>Participantes!B2</f>
        <v>Alexander Bodega</v>
      </c>
      <c r="B5" s="76" t="str">
        <f>IF(AND(Semis!$F$2=Semis!$F5,Semis!$M$2=Semis!$M5,Semis!$F$2&lt;&gt;""),MFinal!B5,"")</f>
        <v/>
      </c>
      <c r="C5" s="136" t="str">
        <f>IF(AND(Semis!$F$2=Semis!$F5,Semis!$M$2=Semis!$M5,Semis!$F$2&lt;&gt;""),MFinal!D5,"")</f>
        <v/>
      </c>
      <c r="D5" s="124" t="str">
        <f>IF(B5&gt;C5,$B$1,IF(C5&gt;B5,$C$1,IF(IFERROR(SEARCH(Msemis!J5,CONCATENATE(Final!B$1,Final!C$1)),0)=0,"",Msemis!J5)))</f>
        <v/>
      </c>
      <c r="E5" s="77">
        <f t="shared" si="0"/>
        <v>0</v>
      </c>
      <c r="F5" s="80"/>
      <c r="G5" s="116"/>
    </row>
    <row r="6" spans="1:7" x14ac:dyDescent="0.25">
      <c r="A6" s="75" t="str">
        <f>Participantes!B3</f>
        <v>Alfredo Quintero</v>
      </c>
      <c r="B6" s="76" t="str">
        <f>IF(AND(Semis!$F$2=Semis!$F6,Semis!$M$2=Semis!$M6,Semis!$F$2&lt;&gt;""),MFinal!B6,"")</f>
        <v/>
      </c>
      <c r="C6" s="136" t="str">
        <f>IF(AND(Semis!$F$2=Semis!$F6,Semis!$M$2=Semis!$M6,Semis!$F$2&lt;&gt;""),MFinal!D6,"")</f>
        <v/>
      </c>
      <c r="D6" s="124" t="str">
        <f>IF(B6&gt;C6,$B$1,IF(C6&gt;B6,$C$1,IF(IFERROR(SEARCH(Msemis!J6,CONCATENATE(Final!B$1,Final!C$1)),0)=0,"",Msemis!J6)))</f>
        <v/>
      </c>
      <c r="E6" s="77">
        <f t="shared" si="0"/>
        <v>0</v>
      </c>
      <c r="F6" s="80"/>
      <c r="G6" s="116"/>
    </row>
    <row r="7" spans="1:7" x14ac:dyDescent="0.25">
      <c r="A7" s="75" t="str">
        <f>Participantes!B4</f>
        <v>Antonio Barahona 1</v>
      </c>
      <c r="B7" s="76" t="str">
        <f>IF(AND(Semis!$F$2=Semis!$F7,Semis!$M$2=Semis!$M7,Semis!$F$2&lt;&gt;""),MFinal!B7,"")</f>
        <v/>
      </c>
      <c r="C7" s="136" t="str">
        <f>IF(AND(Semis!$F$2=Semis!$F7,Semis!$M$2=Semis!$M7,Semis!$F$2&lt;&gt;""),MFinal!D7,"")</f>
        <v/>
      </c>
      <c r="D7" s="124" t="str">
        <f>IF(B7&gt;C7,$B$1,IF(C7&gt;B7,$C$1,IF(IFERROR(SEARCH(Msemis!J7,CONCATENATE(Final!B$1,Final!C$1)),0)=0,"",Msemis!J7)))</f>
        <v/>
      </c>
      <c r="E7" s="77">
        <f t="shared" si="0"/>
        <v>0</v>
      </c>
      <c r="F7" s="80"/>
      <c r="G7" s="116"/>
    </row>
    <row r="8" spans="1:7" x14ac:dyDescent="0.25">
      <c r="A8" s="75" t="e">
        <f>Participantes!#REF!</f>
        <v>#REF!</v>
      </c>
      <c r="B8" s="76" t="str">
        <f>IF(AND(Semis!$F$2=Semis!$F8,Semis!$M$2=Semis!$M8,Semis!$F$2&lt;&gt;""),MFinal!B8,"")</f>
        <v/>
      </c>
      <c r="C8" s="136" t="str">
        <f>IF(AND(Semis!$F$2=Semis!$F8,Semis!$M$2=Semis!$M8,Semis!$F$2&lt;&gt;""),MFinal!D8,"")</f>
        <v/>
      </c>
      <c r="D8" s="124" t="str">
        <f>IF(B8&gt;C8,$B$1,IF(C8&gt;B8,$C$1,IF(IFERROR(SEARCH(Msemis!J8,CONCATENATE(Final!B$1,Final!C$1)),0)=0,"",Msemis!J8)))</f>
        <v/>
      </c>
      <c r="E8" s="77">
        <f t="shared" si="0"/>
        <v>0</v>
      </c>
      <c r="F8" s="80"/>
      <c r="G8" s="116"/>
    </row>
    <row r="9" spans="1:7" x14ac:dyDescent="0.25">
      <c r="A9" s="75" t="e">
        <f>Participantes!#REF!</f>
        <v>#REF!</v>
      </c>
      <c r="B9" s="76" t="str">
        <f>IF(AND(Semis!$F$2=Semis!$F9,Semis!$M$2=Semis!$M9,Semis!$F$2&lt;&gt;""),MFinal!B9,"")</f>
        <v/>
      </c>
      <c r="C9" s="136" t="str">
        <f>IF(AND(Semis!$F$2=Semis!$F9,Semis!$M$2=Semis!$M9,Semis!$F$2&lt;&gt;""),MFinal!D9,"")</f>
        <v/>
      </c>
      <c r="D9" s="124" t="str">
        <f>IF(B9&gt;C9,$B$1,IF(C9&gt;B9,$C$1,IF(IFERROR(SEARCH(Msemis!J9,CONCATENATE(Final!B$1,Final!C$1)),0)=0,"",Msemis!J9)))</f>
        <v/>
      </c>
      <c r="E9" s="77">
        <f t="shared" si="0"/>
        <v>0</v>
      </c>
      <c r="F9" s="80"/>
      <c r="G9" s="116"/>
    </row>
    <row r="10" spans="1:7" x14ac:dyDescent="0.25">
      <c r="A10" s="75" t="e">
        <f>Participantes!#REF!</f>
        <v>#REF!</v>
      </c>
      <c r="B10" s="76" t="str">
        <f>IF(AND(Semis!$F$2=Semis!$F10,Semis!$M$2=Semis!$M10,Semis!$F$2&lt;&gt;""),MFinal!B10,"")</f>
        <v/>
      </c>
      <c r="C10" s="136" t="str">
        <f>IF(AND(Semis!$F$2=Semis!$F10,Semis!$M$2=Semis!$M10,Semis!$F$2&lt;&gt;""),MFinal!D10,"")</f>
        <v/>
      </c>
      <c r="D10" s="124" t="str">
        <f>IF(B10&gt;C10,$B$1,IF(C10&gt;B10,$C$1,IF(IFERROR(SEARCH(Msemis!J10,CONCATENATE(Final!B$1,Final!C$1)),0)=0,"",Msemis!J10)))</f>
        <v/>
      </c>
      <c r="E10" s="77">
        <f t="shared" si="0"/>
        <v>0</v>
      </c>
      <c r="F10" s="80"/>
      <c r="G10" s="116"/>
    </row>
    <row r="11" spans="1:7" x14ac:dyDescent="0.25">
      <c r="A11" s="75" t="e">
        <f>Participantes!#REF!</f>
        <v>#REF!</v>
      </c>
      <c r="B11" s="76" t="str">
        <f>IF(AND(Semis!$F$2=Semis!$F11,Semis!$M$2=Semis!$M11,Semis!$F$2&lt;&gt;""),MFinal!B11,"")</f>
        <v/>
      </c>
      <c r="C11" s="136" t="str">
        <f>IF(AND(Semis!$F$2=Semis!$F11,Semis!$M$2=Semis!$M11,Semis!$F$2&lt;&gt;""),MFinal!D11,"")</f>
        <v/>
      </c>
      <c r="D11" s="124" t="str">
        <f>IF(B11&gt;C11,$B$1,IF(C11&gt;B11,$C$1,IF(IFERROR(SEARCH(Msemis!J11,CONCATENATE(Final!B$1,Final!C$1)),0)=0,"",Msemis!J11)))</f>
        <v/>
      </c>
      <c r="E11" s="77">
        <f t="shared" si="0"/>
        <v>0</v>
      </c>
      <c r="F11" s="80"/>
      <c r="G11" s="116"/>
    </row>
    <row r="12" spans="1:7" x14ac:dyDescent="0.25">
      <c r="A12" s="75" t="str">
        <f>Participantes!B5</f>
        <v>Effie Latouche 1</v>
      </c>
      <c r="B12" s="76" t="str">
        <f>IF(AND(Semis!$F$2=Semis!$F12,Semis!$M$2=Semis!$M12,Semis!$F$2&lt;&gt;""),MFinal!B12,"")</f>
        <v/>
      </c>
      <c r="C12" s="136" t="str">
        <f>IF(AND(Semis!$F$2=Semis!$F12,Semis!$M$2=Semis!$M12,Semis!$F$2&lt;&gt;""),MFinal!D12,"")</f>
        <v/>
      </c>
      <c r="D12" s="124" t="str">
        <f>IF(B12&gt;C12,$B$1,IF(C12&gt;B12,$C$1,IF(IFERROR(SEARCH(Msemis!J12,CONCATENATE(Final!B$1,Final!C$1)),0)=0,"",Msemis!J12)))</f>
        <v/>
      </c>
      <c r="E12" s="77">
        <f t="shared" si="0"/>
        <v>0</v>
      </c>
      <c r="F12" s="80"/>
      <c r="G12" s="116"/>
    </row>
    <row r="13" spans="1:7" x14ac:dyDescent="0.25">
      <c r="A13" s="75" t="e">
        <f>Participantes!#REF!</f>
        <v>#REF!</v>
      </c>
      <c r="B13" s="76" t="str">
        <f>IF(AND(Semis!$F$2=Semis!$F13,Semis!$M$2=Semis!$M13,Semis!$F$2&lt;&gt;""),MFinal!B13,"")</f>
        <v/>
      </c>
      <c r="C13" s="136" t="str">
        <f>IF(AND(Semis!$F$2=Semis!$F13,Semis!$M$2=Semis!$M13,Semis!$F$2&lt;&gt;""),MFinal!D13,"")</f>
        <v/>
      </c>
      <c r="D13" s="124" t="str">
        <f>IF(B13&gt;C13,$B$1,IF(C13&gt;B13,$C$1,IF(IFERROR(SEARCH(Msemis!J13,CONCATENATE(Final!B$1,Final!C$1)),0)=0,"",Msemis!J13)))</f>
        <v/>
      </c>
      <c r="E13" s="77">
        <f t="shared" si="0"/>
        <v>0</v>
      </c>
      <c r="F13" s="80"/>
      <c r="G13" s="116"/>
    </row>
    <row r="14" spans="1:7" x14ac:dyDescent="0.25">
      <c r="A14" s="75" t="str">
        <f>Participantes!B6</f>
        <v>Eric Herrera</v>
      </c>
      <c r="B14" s="76" t="str">
        <f>IF(AND(Semis!$F$2=Semis!$F14,Semis!$M$2=Semis!$M14,Semis!$F$2&lt;&gt;""),MFinal!B14,"")</f>
        <v/>
      </c>
      <c r="C14" s="136" t="str">
        <f>IF(AND(Semis!$F$2=Semis!$F14,Semis!$M$2=Semis!$M14,Semis!$F$2&lt;&gt;""),MFinal!D14,"")</f>
        <v/>
      </c>
      <c r="D14" s="124" t="str">
        <f>IF(B14&gt;C14,$B$1,IF(C14&gt;B14,$C$1,IF(IFERROR(SEARCH(Msemis!J14,CONCATENATE(Final!B$1,Final!C$1)),0)=0,"",Msemis!J14)))</f>
        <v/>
      </c>
      <c r="E14" s="77">
        <f t="shared" si="0"/>
        <v>0</v>
      </c>
      <c r="F14" s="80"/>
      <c r="G14" s="116"/>
    </row>
    <row r="15" spans="1:7" x14ac:dyDescent="0.25">
      <c r="A15" s="75" t="str">
        <f>Participantes!B7</f>
        <v>Erika Barahona</v>
      </c>
      <c r="B15" s="76" t="str">
        <f>IF(AND(Semis!$F$2=Semis!$F15,Semis!$M$2=Semis!$M15,Semis!$F$2&lt;&gt;""),MFinal!B15,"")</f>
        <v/>
      </c>
      <c r="C15" s="136" t="str">
        <f>IF(AND(Semis!$F$2=Semis!$F15,Semis!$M$2=Semis!$M15,Semis!$F$2&lt;&gt;""),MFinal!D15,"")</f>
        <v/>
      </c>
      <c r="D15" s="124" t="str">
        <f>IF(B15&gt;C15,$B$1,IF(C15&gt;B15,$C$1,IF(IFERROR(SEARCH(Msemis!J15,CONCATENATE(Final!B$1,Final!C$1)),0)=0,"",Msemis!J15)))</f>
        <v/>
      </c>
      <c r="E15" s="77">
        <f t="shared" si="0"/>
        <v>0</v>
      </c>
      <c r="F15" s="80"/>
      <c r="G15" s="116"/>
    </row>
    <row r="16" spans="1:7" x14ac:dyDescent="0.25">
      <c r="A16" s="75" t="str">
        <f>Participantes!B8</f>
        <v>Freddy Quiroz 1</v>
      </c>
      <c r="B16" s="76" t="str">
        <f>IF(AND(Semis!$F$2=Semis!$F16,Semis!$M$2=Semis!$M16,Semis!$F$2&lt;&gt;""),MFinal!B16,"")</f>
        <v/>
      </c>
      <c r="C16" s="136" t="str">
        <f>IF(AND(Semis!$F$2=Semis!$F16,Semis!$M$2=Semis!$M16,Semis!$F$2&lt;&gt;""),MFinal!D16,"")</f>
        <v/>
      </c>
      <c r="D16" s="124" t="str">
        <f>IF(B16&gt;C16,$B$1,IF(C16&gt;B16,$C$1,IF(IFERROR(SEARCH(Msemis!J16,CONCATENATE(Final!B$1,Final!C$1)),0)=0,"",Msemis!J16)))</f>
        <v/>
      </c>
      <c r="E16" s="77">
        <f t="shared" si="0"/>
        <v>0</v>
      </c>
      <c r="F16" s="80"/>
      <c r="G16" s="116"/>
    </row>
    <row r="17" spans="1:10" s="10" customFormat="1" x14ac:dyDescent="0.25">
      <c r="A17" s="75" t="str">
        <f>Participantes!B10</f>
        <v>Ginela Ramos 1</v>
      </c>
      <c r="B17" s="76" t="str">
        <f>IF(AND(Semis!$F$2=Semis!$F17,Semis!$M$2=Semis!$M17,Semis!$F$2&lt;&gt;""),MFinal!B17,"")</f>
        <v/>
      </c>
      <c r="C17" s="136" t="str">
        <f>IF(AND(Semis!$F$2=Semis!$F17,Semis!$M$2=Semis!$M17,Semis!$F$2&lt;&gt;""),MFinal!D17,"")</f>
        <v/>
      </c>
      <c r="D17" s="124" t="str">
        <f>IF(B17&gt;C17,$B$1,IF(C17&gt;B17,$C$1,IF(IFERROR(SEARCH(Msemis!J17,CONCATENATE(Final!B$1,Final!C$1)),0)=0,"",Msemis!J17)))</f>
        <v/>
      </c>
      <c r="E17" s="77">
        <f t="shared" si="0"/>
        <v>0</v>
      </c>
      <c r="F17" s="80"/>
      <c r="G17" s="116"/>
    </row>
    <row r="18" spans="1:10" x14ac:dyDescent="0.25">
      <c r="A18" s="75" t="str">
        <f>Participantes!B11</f>
        <v>Ginela Ramos 2</v>
      </c>
      <c r="B18" s="76" t="str">
        <f>IF(AND(Semis!$F$2=Semis!$F18,Semis!$M$2=Semis!$M18,Semis!$F$2&lt;&gt;""),MFinal!B18,"")</f>
        <v/>
      </c>
      <c r="C18" s="136" t="str">
        <f>IF(AND(Semis!$F$2=Semis!$F18,Semis!$M$2=Semis!$M18,Semis!$F$2&lt;&gt;""),MFinal!D18,"")</f>
        <v/>
      </c>
      <c r="D18" s="124" t="str">
        <f>IF(B18&gt;C18,$B$1,IF(C18&gt;B18,$C$1,IF(IFERROR(SEARCH(Msemis!J18,CONCATENATE(Final!B$1,Final!C$1)),0)=0,"",Msemis!J18)))</f>
        <v/>
      </c>
      <c r="E18" s="77">
        <f t="shared" si="0"/>
        <v>0</v>
      </c>
      <c r="F18" s="80"/>
      <c r="G18" s="116"/>
    </row>
    <row r="19" spans="1:10" x14ac:dyDescent="0.25">
      <c r="A19" s="75" t="str">
        <f>Participantes!B12</f>
        <v>Jose Caballero 1</v>
      </c>
      <c r="B19" s="76" t="str">
        <f>IF(AND(Semis!$F$2=Semis!$F19,Semis!$M$2=Semis!$M19,Semis!$F$2&lt;&gt;""),MFinal!B19,"")</f>
        <v/>
      </c>
      <c r="C19" s="136" t="str">
        <f>IF(AND(Semis!$F$2=Semis!$F19,Semis!$M$2=Semis!$M19,Semis!$F$2&lt;&gt;""),MFinal!D19,"")</f>
        <v/>
      </c>
      <c r="D19" s="124" t="str">
        <f>IF(B19&gt;C19,$B$1,IF(C19&gt;B19,$C$1,IF(IFERROR(SEARCH(Msemis!J19,CONCATENATE(Final!B$1,Final!C$1)),0)=0,"",Msemis!J19)))</f>
        <v/>
      </c>
      <c r="E19" s="77">
        <f t="shared" si="0"/>
        <v>0</v>
      </c>
      <c r="F19" s="80"/>
      <c r="G19" s="116"/>
    </row>
    <row r="20" spans="1:10" x14ac:dyDescent="0.25">
      <c r="A20" s="75" t="str">
        <f>Participantes!B13</f>
        <v>Jose Caballero 2</v>
      </c>
      <c r="B20" s="76" t="str">
        <f>IF(AND(Semis!$F$2=Semis!$F20,Semis!$M$2=Semis!$M20,Semis!$F$2&lt;&gt;""),MFinal!B20,"")</f>
        <v/>
      </c>
      <c r="C20" s="136" t="str">
        <f>IF(AND(Semis!$F$2=Semis!$F20,Semis!$M$2=Semis!$M20,Semis!$F$2&lt;&gt;""),MFinal!D20,"")</f>
        <v/>
      </c>
      <c r="D20" s="124" t="str">
        <f>IF(B20&gt;C20,$B$1,IF(C20&gt;B20,$C$1,IF(IFERROR(SEARCH(Msemis!J20,CONCATENATE(Final!B$1,Final!C$1)),0)=0,"",Msemis!J20)))</f>
        <v/>
      </c>
      <c r="E20" s="77">
        <f t="shared" si="0"/>
        <v>0</v>
      </c>
      <c r="F20" s="80"/>
      <c r="G20" s="116"/>
    </row>
    <row r="21" spans="1:10" x14ac:dyDescent="0.25">
      <c r="A21" s="75" t="str">
        <f>Participantes!B14</f>
        <v>Jose Caballero 3 Betito</v>
      </c>
      <c r="B21" s="76" t="str">
        <f>IF(AND(Semis!$F$2=Semis!$F21,Semis!$M$2=Semis!$M21,Semis!$F$2&lt;&gt;""),MFinal!B21,"")</f>
        <v/>
      </c>
      <c r="C21" s="136" t="str">
        <f>IF(AND(Semis!$F$2=Semis!$F21,Semis!$M$2=Semis!$M21,Semis!$F$2&lt;&gt;""),MFinal!D21,"")</f>
        <v/>
      </c>
      <c r="D21" s="124" t="str">
        <f>IF(B21&gt;C21,$B$1,IF(C21&gt;B21,$C$1,IF(IFERROR(SEARCH(Msemis!J21,CONCATENATE(Final!B$1,Final!C$1)),0)=0,"",Msemis!J21)))</f>
        <v/>
      </c>
      <c r="E21" s="77">
        <f t="shared" si="0"/>
        <v>0</v>
      </c>
      <c r="F21" s="80"/>
      <c r="G21" s="116"/>
    </row>
    <row r="22" spans="1:10" x14ac:dyDescent="0.25">
      <c r="A22" s="75" t="e">
        <f>Participantes!#REF!</f>
        <v>#REF!</v>
      </c>
      <c r="B22" s="76" t="str">
        <f>IF(AND(Semis!$F$2=Semis!$F22,Semis!$M$2=Semis!$M22,Semis!$F$2&lt;&gt;""),MFinal!B22,"")</f>
        <v/>
      </c>
      <c r="C22" s="136" t="str">
        <f>IF(AND(Semis!$F$2=Semis!$F22,Semis!$M$2=Semis!$M22,Semis!$F$2&lt;&gt;""),MFinal!D22,"")</f>
        <v/>
      </c>
      <c r="D22" s="124" t="str">
        <f>IF(B22&gt;C22,$B$1,IF(C22&gt;B22,$C$1,IF(IFERROR(SEARCH(Msemis!J22,CONCATENATE(Final!B$1,Final!C$1)),0)=0,"",Msemis!J22)))</f>
        <v/>
      </c>
      <c r="E22" s="77">
        <f t="shared" si="0"/>
        <v>0</v>
      </c>
      <c r="F22" s="80"/>
      <c r="G22" s="116"/>
    </row>
    <row r="23" spans="1:10" x14ac:dyDescent="0.25">
      <c r="A23" s="75" t="e">
        <f>Participantes!#REF!</f>
        <v>#REF!</v>
      </c>
      <c r="B23" s="76" t="str">
        <f>IF(AND(Semis!$F$2=Semis!$F23,Semis!$M$2=Semis!$M23,Semis!$F$2&lt;&gt;""),MFinal!B23,"")</f>
        <v/>
      </c>
      <c r="C23" s="136" t="str">
        <f>IF(AND(Semis!$F$2=Semis!$F23,Semis!$M$2=Semis!$M23,Semis!$F$2&lt;&gt;""),MFinal!D23,"")</f>
        <v/>
      </c>
      <c r="D23" s="124" t="str">
        <f>IF(B23&gt;C23,$B$1,IF(C23&gt;B23,$C$1,IF(IFERROR(SEARCH(Msemis!J23,CONCATENATE(Final!B$1,Final!C$1)),0)=0,"",Msemis!J23)))</f>
        <v/>
      </c>
      <c r="E23" s="77">
        <f t="shared" si="0"/>
        <v>0</v>
      </c>
      <c r="F23" s="80"/>
      <c r="G23" s="116"/>
    </row>
    <row r="24" spans="1:10" x14ac:dyDescent="0.25">
      <c r="A24" s="75" t="e">
        <f>Participantes!#REF!</f>
        <v>#REF!</v>
      </c>
      <c r="B24" s="76" t="str">
        <f>IF(AND(Semis!$F$2=Semis!$F24,Semis!$M$2=Semis!$M24,Semis!$F$2&lt;&gt;""),MFinal!B24,"")</f>
        <v/>
      </c>
      <c r="C24" s="136" t="str">
        <f>IF(AND(Semis!$F$2=Semis!$F24,Semis!$M$2=Semis!$M24,Semis!$F$2&lt;&gt;""),MFinal!D24,"")</f>
        <v/>
      </c>
      <c r="D24" s="124" t="str">
        <f>IF(B24&gt;C24,$B$1,IF(C24&gt;B24,$C$1,IF(IFERROR(SEARCH(Msemis!J24,CONCATENATE(Final!B$1,Final!C$1)),0)=0,"",Msemis!J24)))</f>
        <v/>
      </c>
      <c r="E24" s="77">
        <f t="shared" si="0"/>
        <v>0</v>
      </c>
      <c r="F24" s="80"/>
      <c r="G24" s="116"/>
      <c r="J24" s="9" t="str">
        <f>IF(AND(Semis!$M$2=Semis!$M24,Semis!$F$2=Semis!$F24),IF(Msemis!B24=0,"",Msemis!B24),"")</f>
        <v/>
      </c>
    </row>
    <row r="25" spans="1:10" x14ac:dyDescent="0.25">
      <c r="A25" s="75" t="e">
        <f>Participantes!#REF!</f>
        <v>#REF!</v>
      </c>
      <c r="B25" s="76" t="str">
        <f>IF(AND(Semis!$F$2=Semis!$F25,Semis!$M$2=Semis!$M25,Semis!$F$2&lt;&gt;""),MFinal!B25,"")</f>
        <v/>
      </c>
      <c r="C25" s="136" t="str">
        <f>IF(AND(Semis!$F$2=Semis!$F25,Semis!$M$2=Semis!$M25,Semis!$F$2&lt;&gt;""),MFinal!D25,"")</f>
        <v/>
      </c>
      <c r="D25" s="124" t="str">
        <f>IF(B25&gt;C25,$B$1,IF(C25&gt;B25,$C$1,IF(IFERROR(SEARCH(Msemis!J25,CONCATENATE(Final!B$1,Final!C$1)),0)=0,"",Msemis!J25)))</f>
        <v/>
      </c>
      <c r="E25" s="77">
        <f t="shared" si="0"/>
        <v>0</v>
      </c>
      <c r="F25" s="80"/>
      <c r="G25" s="116"/>
    </row>
    <row r="26" spans="1:10" x14ac:dyDescent="0.25">
      <c r="A26" s="75" t="str">
        <f>Participantes!B15</f>
        <v>Joseph</v>
      </c>
      <c r="B26" s="76" t="str">
        <f>IF(AND(Semis!$F$2=Semis!$F26,Semis!$M$2=Semis!$M26,Semis!$F$2&lt;&gt;""),MFinal!B26,"")</f>
        <v/>
      </c>
      <c r="C26" s="136" t="str">
        <f>IF(AND(Semis!$F$2=Semis!$F26,Semis!$M$2=Semis!$M26,Semis!$F$2&lt;&gt;""),MFinal!D26,"")</f>
        <v/>
      </c>
      <c r="D26" s="124" t="str">
        <f>IF(B26&gt;C26,$B$1,IF(C26&gt;B26,$C$1,IF(IFERROR(SEARCH(Msemis!J26,CONCATENATE(Final!B$1,Final!C$1)),0)=0,"",Msemis!J26)))</f>
        <v/>
      </c>
      <c r="E26" s="77">
        <f t="shared" si="0"/>
        <v>0</v>
      </c>
      <c r="F26" s="80"/>
      <c r="G26" s="116"/>
    </row>
    <row r="27" spans="1:10" x14ac:dyDescent="0.25">
      <c r="A27" s="75" t="str">
        <f>Participantes!B16</f>
        <v>Jovanna Santiago</v>
      </c>
      <c r="B27" s="76" t="str">
        <f>IF(AND(Semis!$F$2=Semis!$F27,Semis!$M$2=Semis!$M27,Semis!$F$2&lt;&gt;""),MFinal!B27,"")</f>
        <v/>
      </c>
      <c r="C27" s="136" t="str">
        <f>IF(AND(Semis!$F$2=Semis!$F27,Semis!$M$2=Semis!$M27,Semis!$F$2&lt;&gt;""),MFinal!D27,"")</f>
        <v/>
      </c>
      <c r="D27" s="124" t="str">
        <f>IF(B27&gt;C27,$B$1,IF(C27&gt;B27,$C$1,IF(IFERROR(SEARCH(Msemis!J27,CONCATENATE(Final!B$1,Final!C$1)),0)=0,"",Msemis!J27)))</f>
        <v/>
      </c>
      <c r="E27" s="77">
        <f t="shared" si="0"/>
        <v>0</v>
      </c>
      <c r="F27" s="80"/>
      <c r="G27" s="116"/>
    </row>
    <row r="28" spans="1:10" x14ac:dyDescent="0.25">
      <c r="A28" s="81" t="str">
        <f>Participantes!B18</f>
        <v>July Batista</v>
      </c>
      <c r="B28" s="3" t="str">
        <f>IF(AND(Semis!$F$2=Semis!$F28,Semis!$M$2=Semis!$M28,Semis!$F$2&lt;&gt;""),MFinal!B28,"")</f>
        <v/>
      </c>
      <c r="C28" s="26" t="str">
        <f>IF(AND(Semis!$F$2=Semis!$F28,Semis!$M$2=Semis!$M28,Semis!$F$2&lt;&gt;""),MFinal!D28,"")</f>
        <v/>
      </c>
      <c r="D28" s="125" t="str">
        <f>IF(B28&gt;C28,$B$1,IF(C28&gt;B28,$C$1,IF(IFERROR(SEARCH(Msemis!J28,CONCATENATE(Final!B$1,Final!C$1)),0)=0,"",Msemis!J28)))</f>
        <v/>
      </c>
      <c r="E28" s="83">
        <f t="shared" si="0"/>
        <v>0</v>
      </c>
      <c r="F28" s="84"/>
      <c r="G28" s="1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workbookViewId="0">
      <selection activeCell="R12" sqref="R12"/>
    </sheetView>
  </sheetViews>
  <sheetFormatPr baseColWidth="10" defaultRowHeight="15" x14ac:dyDescent="0.25"/>
  <cols>
    <col min="1" max="1" width="25.28515625" customWidth="1"/>
    <col min="2" max="2" width="5.28515625" customWidth="1"/>
    <col min="3" max="3" width="3" style="27" customWidth="1"/>
    <col min="4" max="4" width="6.5703125" customWidth="1"/>
    <col min="5" max="5" width="3" style="9" customWidth="1"/>
    <col min="6" max="6" width="5.5703125" customWidth="1"/>
    <col min="7" max="7" width="3.28515625" style="9" customWidth="1"/>
    <col min="8" max="8" width="6.140625" customWidth="1"/>
    <col min="9" max="9" width="3.5703125" style="9" customWidth="1"/>
    <col min="10" max="10" width="6.28515625" customWidth="1"/>
    <col min="11" max="11" width="3.42578125" style="9" customWidth="1"/>
    <col min="12" max="12" width="5.7109375" customWidth="1"/>
    <col min="13" max="13" width="3.42578125" style="9" customWidth="1"/>
    <col min="14" max="14" width="5.85546875" customWidth="1"/>
    <col min="15" max="15" width="3.85546875" style="9" customWidth="1"/>
    <col min="16" max="16" width="6.5703125" customWidth="1"/>
    <col min="17" max="17" width="4.5703125" style="9" customWidth="1"/>
  </cols>
  <sheetData>
    <row r="1" spans="1:29" s="9" customFormat="1" x14ac:dyDescent="0.25">
      <c r="B1" s="191" t="s">
        <v>85</v>
      </c>
      <c r="C1" s="189"/>
      <c r="D1" s="189"/>
      <c r="E1" s="189"/>
      <c r="F1" s="189" t="s">
        <v>86</v>
      </c>
      <c r="G1" s="189"/>
      <c r="H1" s="189"/>
      <c r="I1" s="189"/>
      <c r="J1" s="189" t="s">
        <v>87</v>
      </c>
      <c r="K1" s="189"/>
      <c r="L1" s="189"/>
      <c r="M1" s="189"/>
      <c r="N1" s="189" t="s">
        <v>88</v>
      </c>
      <c r="O1" s="189"/>
      <c r="P1" s="189"/>
      <c r="Q1" s="190"/>
      <c r="R1" s="191" t="s">
        <v>82</v>
      </c>
      <c r="S1" s="189"/>
      <c r="T1" s="189"/>
      <c r="U1" s="190"/>
      <c r="V1" s="191" t="s">
        <v>89</v>
      </c>
      <c r="W1" s="189"/>
      <c r="X1" s="189" t="s">
        <v>90</v>
      </c>
      <c r="Y1" s="189"/>
      <c r="Z1" s="189" t="s">
        <v>91</v>
      </c>
      <c r="AA1" s="189"/>
      <c r="AB1" s="189" t="s">
        <v>92</v>
      </c>
      <c r="AC1" s="190"/>
    </row>
    <row r="2" spans="1:29" s="9" customFormat="1" ht="16.5" thickBot="1" x14ac:dyDescent="0.3">
      <c r="B2" s="101" t="s">
        <v>64</v>
      </c>
      <c r="C2" s="92" t="s">
        <v>72</v>
      </c>
      <c r="D2" s="102" t="s">
        <v>65</v>
      </c>
      <c r="E2" s="103" t="s">
        <v>72</v>
      </c>
      <c r="F2" s="102" t="s">
        <v>66</v>
      </c>
      <c r="G2" s="103" t="s">
        <v>72</v>
      </c>
      <c r="H2" s="102" t="s">
        <v>67</v>
      </c>
      <c r="I2" s="103" t="s">
        <v>73</v>
      </c>
      <c r="J2" s="102" t="s">
        <v>68</v>
      </c>
      <c r="K2" s="103" t="s">
        <v>72</v>
      </c>
      <c r="L2" s="102" t="s">
        <v>69</v>
      </c>
      <c r="M2" s="103" t="s">
        <v>72</v>
      </c>
      <c r="N2" s="102" t="s">
        <v>70</v>
      </c>
      <c r="O2" s="103" t="s">
        <v>72</v>
      </c>
      <c r="P2" s="102" t="s">
        <v>71</v>
      </c>
      <c r="Q2" s="104" t="s">
        <v>72</v>
      </c>
      <c r="R2" s="101" t="s">
        <v>74</v>
      </c>
      <c r="S2" s="102" t="s">
        <v>75</v>
      </c>
      <c r="T2" s="102" t="s">
        <v>76</v>
      </c>
      <c r="U2" s="105" t="s">
        <v>77</v>
      </c>
      <c r="V2" s="91" t="s">
        <v>64</v>
      </c>
      <c r="W2" s="93" t="s">
        <v>65</v>
      </c>
      <c r="X2" s="93" t="s">
        <v>66</v>
      </c>
      <c r="Y2" s="93" t="s">
        <v>67</v>
      </c>
      <c r="Z2" s="93" t="s">
        <v>68</v>
      </c>
      <c r="AA2" s="93" t="s">
        <v>69</v>
      </c>
      <c r="AB2" s="93" t="s">
        <v>70</v>
      </c>
      <c r="AC2" s="96" t="s">
        <v>71</v>
      </c>
    </row>
    <row r="3" spans="1:29" ht="15.75" x14ac:dyDescent="0.25">
      <c r="A3" t="e">
        <f>Participantes!#REF!</f>
        <v>#REF!</v>
      </c>
      <c r="B3" s="97">
        <v>1</v>
      </c>
      <c r="C3" s="88"/>
      <c r="D3" s="98">
        <v>2</v>
      </c>
      <c r="E3" s="99"/>
      <c r="F3" s="98">
        <v>2</v>
      </c>
      <c r="G3" s="99"/>
      <c r="H3" s="98">
        <v>1</v>
      </c>
      <c r="I3" s="99"/>
      <c r="J3" s="98">
        <v>1</v>
      </c>
      <c r="K3" s="99"/>
      <c r="L3" s="98">
        <v>2</v>
      </c>
      <c r="M3" s="99"/>
      <c r="N3" s="98">
        <v>2</v>
      </c>
      <c r="O3" s="99"/>
      <c r="P3" s="98">
        <v>0</v>
      </c>
      <c r="Q3" s="100"/>
      <c r="R3" s="87" t="str">
        <f>IF(B3+C3&gt;D3+E3,V3,W3)</f>
        <v>Corea del Sur</v>
      </c>
      <c r="S3" s="89" t="str">
        <f>IF(F3+G3&gt;H3+I3,X3,Y3)</f>
        <v>Argentina</v>
      </c>
      <c r="T3" s="89" t="str">
        <f>IF(J3+K3&gt;L3+M3,Z3,AA3)</f>
        <v>Francia</v>
      </c>
      <c r="U3" s="95" t="str">
        <f>IF(N3+O3&gt;P3+Q3,AB3,AC3)</f>
        <v>Marruecos</v>
      </c>
      <c r="V3" s="87" t="str">
        <f>Octavos!AH4</f>
        <v>Japón</v>
      </c>
      <c r="W3" s="89" t="str">
        <f>Octavos!AO4</f>
        <v>Corea del Sur</v>
      </c>
      <c r="X3" s="89" t="str">
        <f>Octavos!M4</f>
        <v>Argentina</v>
      </c>
      <c r="Y3" s="89" t="str">
        <f>Octavos!AA4</f>
        <v>Inglaterra</v>
      </c>
      <c r="Z3" s="89" t="str">
        <f>Octavos!F4</f>
        <v>Países Bajos</v>
      </c>
      <c r="AA3" s="89" t="str">
        <f>Octavos!T4</f>
        <v>Francia</v>
      </c>
      <c r="AB3" s="89" t="str">
        <f>Octavos!AV4</f>
        <v>Marruecos</v>
      </c>
      <c r="AC3" s="95" t="str">
        <f>Octavos!BC4</f>
        <v>Portugal</v>
      </c>
    </row>
    <row r="4" spans="1:29" ht="15.75" x14ac:dyDescent="0.25">
      <c r="A4" s="9" t="str">
        <f>Participantes!B1</f>
        <v>Adriana Zambrano</v>
      </c>
      <c r="B4" s="97">
        <v>1</v>
      </c>
      <c r="C4" s="88"/>
      <c r="D4" s="98">
        <v>2</v>
      </c>
      <c r="E4" s="99"/>
      <c r="F4" s="98">
        <v>2</v>
      </c>
      <c r="G4" s="99">
        <v>5</v>
      </c>
      <c r="H4" s="98">
        <v>2</v>
      </c>
      <c r="I4" s="99">
        <v>4</v>
      </c>
      <c r="J4" s="98">
        <v>0</v>
      </c>
      <c r="K4" s="99"/>
      <c r="L4" s="98">
        <v>1</v>
      </c>
      <c r="M4" s="99"/>
      <c r="N4" s="98">
        <v>1</v>
      </c>
      <c r="O4" s="99"/>
      <c r="P4" s="98">
        <v>0</v>
      </c>
      <c r="Q4" s="100"/>
      <c r="R4" s="87" t="str">
        <f t="shared" ref="R4:R28" si="0">IF(B4+C4&gt;D4+E4,V4,W4)</f>
        <v>Brasil</v>
      </c>
      <c r="S4" s="89" t="str">
        <f t="shared" ref="S4:S28" si="1">IF(F4+G4&gt;H4+I4,X4,Y4)</f>
        <v>Argentina</v>
      </c>
      <c r="T4" s="89" t="str">
        <f t="shared" ref="T4:T28" si="2">IF(J4+K4&gt;L4+M4,Z4,AA4)</f>
        <v>Francia</v>
      </c>
      <c r="U4" s="95" t="str">
        <f t="shared" ref="U4:U28" si="3">IF(N4+O4&gt;P4+Q4,AB4,AC4)</f>
        <v>Marruecos</v>
      </c>
      <c r="V4" s="87" t="str">
        <f>Octavos!AH5</f>
        <v>Japón</v>
      </c>
      <c r="W4" s="89" t="str">
        <f>Octavos!AO5</f>
        <v>Brasil</v>
      </c>
      <c r="X4" s="89" t="str">
        <f>Octavos!M5</f>
        <v>Argentina</v>
      </c>
      <c r="Y4" s="89" t="str">
        <f>Octavos!AA5</f>
        <v>Inglaterra</v>
      </c>
      <c r="Z4" s="89" t="str">
        <f>Octavos!F5</f>
        <v>Países Bajos</v>
      </c>
      <c r="AA4" s="89" t="str">
        <f>Octavos!T5</f>
        <v>Francia</v>
      </c>
      <c r="AB4" s="89" t="str">
        <f>Octavos!AV5</f>
        <v>Marruecos</v>
      </c>
      <c r="AC4" s="95" t="str">
        <f>Octavos!BC5</f>
        <v>Portugal</v>
      </c>
    </row>
    <row r="5" spans="1:29" ht="15.75" x14ac:dyDescent="0.25">
      <c r="A5" s="9" t="str">
        <f>Participantes!B2</f>
        <v>Alexander Bodega</v>
      </c>
      <c r="B5" s="97">
        <v>2</v>
      </c>
      <c r="C5" s="88"/>
      <c r="D5" s="98">
        <v>3</v>
      </c>
      <c r="E5" s="99"/>
      <c r="F5" s="98">
        <v>2</v>
      </c>
      <c r="G5" s="99">
        <v>5</v>
      </c>
      <c r="H5" s="98">
        <v>2</v>
      </c>
      <c r="I5" s="99">
        <v>4</v>
      </c>
      <c r="J5" s="98">
        <v>0</v>
      </c>
      <c r="K5" s="99"/>
      <c r="L5" s="98">
        <v>3</v>
      </c>
      <c r="M5" s="99"/>
      <c r="N5" s="98">
        <v>2</v>
      </c>
      <c r="O5" s="99"/>
      <c r="P5" s="98">
        <v>1</v>
      </c>
      <c r="Q5" s="100"/>
      <c r="R5" s="87" t="str">
        <f t="shared" si="0"/>
        <v>Brasil</v>
      </c>
      <c r="S5" s="89" t="str">
        <f t="shared" si="1"/>
        <v>Argentina</v>
      </c>
      <c r="T5" s="89" t="str">
        <f t="shared" si="2"/>
        <v>Francia</v>
      </c>
      <c r="U5" s="95" t="str">
        <f t="shared" si="3"/>
        <v>España</v>
      </c>
      <c r="V5" s="87" t="str">
        <f>Octavos!AH6</f>
        <v>Japón</v>
      </c>
      <c r="W5" s="89" t="str">
        <f>Octavos!AO6</f>
        <v>Brasil</v>
      </c>
      <c r="X5" s="89" t="str">
        <f>Octavos!M6</f>
        <v>Argentina</v>
      </c>
      <c r="Y5" s="89" t="str">
        <f>Octavos!AA6</f>
        <v>Inglaterra</v>
      </c>
      <c r="Z5" s="89" t="str">
        <f>Octavos!F6</f>
        <v>Países Bajos</v>
      </c>
      <c r="AA5" s="89" t="str">
        <f>Octavos!T6</f>
        <v>Francia</v>
      </c>
      <c r="AB5" s="89" t="str">
        <f>Octavos!AV6</f>
        <v>España</v>
      </c>
      <c r="AC5" s="95" t="str">
        <f>Octavos!BC6</f>
        <v>Portugal</v>
      </c>
    </row>
    <row r="6" spans="1:29" ht="15.75" x14ac:dyDescent="0.25">
      <c r="A6" s="9" t="str">
        <f>Participantes!B3</f>
        <v>Alfredo Quintero</v>
      </c>
      <c r="B6" s="97">
        <v>3</v>
      </c>
      <c r="C6" s="88"/>
      <c r="D6" s="98">
        <v>2</v>
      </c>
      <c r="E6" s="99"/>
      <c r="F6" s="98">
        <v>0</v>
      </c>
      <c r="G6" s="99"/>
      <c r="H6" s="98">
        <v>2</v>
      </c>
      <c r="I6" s="99"/>
      <c r="J6" s="98">
        <v>2</v>
      </c>
      <c r="K6" s="99"/>
      <c r="L6" s="98">
        <v>1</v>
      </c>
      <c r="M6" s="99"/>
      <c r="N6" s="98">
        <v>2</v>
      </c>
      <c r="O6" s="99"/>
      <c r="P6" s="98">
        <v>1</v>
      </c>
      <c r="Q6" s="100"/>
      <c r="R6" s="87" t="str">
        <f t="shared" si="0"/>
        <v>Japón</v>
      </c>
      <c r="S6" s="89" t="str">
        <f t="shared" si="1"/>
        <v>Inglaterra</v>
      </c>
      <c r="T6" s="89" t="str">
        <f t="shared" si="2"/>
        <v>Estados Unidos</v>
      </c>
      <c r="U6" s="95" t="str">
        <f t="shared" si="3"/>
        <v>España</v>
      </c>
      <c r="V6" s="87" t="str">
        <f>Octavos!AH7</f>
        <v>Japón</v>
      </c>
      <c r="W6" s="89" t="str">
        <f>Octavos!AO7</f>
        <v>Brasil</v>
      </c>
      <c r="X6" s="89" t="str">
        <f>Octavos!M7</f>
        <v>Argentina</v>
      </c>
      <c r="Y6" s="89" t="str">
        <f>Octavos!AA7</f>
        <v>Inglaterra</v>
      </c>
      <c r="Z6" s="89" t="str">
        <f>Octavos!F7</f>
        <v>Estados Unidos</v>
      </c>
      <c r="AA6" s="89" t="str">
        <f>Octavos!T7</f>
        <v>Francia</v>
      </c>
      <c r="AB6" s="89" t="str">
        <f>Octavos!AV7</f>
        <v>España</v>
      </c>
      <c r="AC6" s="95" t="str">
        <f>Octavos!BC7</f>
        <v>Portugal</v>
      </c>
    </row>
    <row r="7" spans="1:29" ht="15.75" x14ac:dyDescent="0.25">
      <c r="A7" s="9" t="str">
        <f>Participantes!B4</f>
        <v>Antonio Barahona 1</v>
      </c>
      <c r="B7" s="97">
        <v>0</v>
      </c>
      <c r="C7" s="88"/>
      <c r="D7" s="98">
        <v>2</v>
      </c>
      <c r="E7" s="99"/>
      <c r="F7" s="98">
        <v>2</v>
      </c>
      <c r="G7" s="99"/>
      <c r="H7" s="98">
        <v>0</v>
      </c>
      <c r="I7" s="99"/>
      <c r="J7" s="98">
        <v>0</v>
      </c>
      <c r="K7" s="99"/>
      <c r="L7" s="98">
        <v>2</v>
      </c>
      <c r="M7" s="99"/>
      <c r="N7" s="98">
        <v>2</v>
      </c>
      <c r="O7" s="99"/>
      <c r="P7" s="98">
        <v>1</v>
      </c>
      <c r="Q7" s="100"/>
      <c r="R7" s="87" t="str">
        <f t="shared" si="0"/>
        <v>Brasil</v>
      </c>
      <c r="S7" s="89" t="str">
        <f t="shared" si="1"/>
        <v>Argentina</v>
      </c>
      <c r="T7" s="89" t="str">
        <f t="shared" si="2"/>
        <v>Francia</v>
      </c>
      <c r="U7" s="95" t="str">
        <f t="shared" si="3"/>
        <v>España</v>
      </c>
      <c r="V7" s="87" t="str">
        <f>Octavos!AH8</f>
        <v>Japón</v>
      </c>
      <c r="W7" s="89" t="str">
        <f>Octavos!AO8</f>
        <v>Brasil</v>
      </c>
      <c r="X7" s="89" t="str">
        <f>Octavos!M8</f>
        <v>Argentina</v>
      </c>
      <c r="Y7" s="89" t="str">
        <f>Octavos!AA8</f>
        <v>Senegal</v>
      </c>
      <c r="Z7" s="89" t="str">
        <f>Octavos!F8</f>
        <v>Países Bajos</v>
      </c>
      <c r="AA7" s="89" t="str">
        <f>Octavos!T8</f>
        <v>Francia</v>
      </c>
      <c r="AB7" s="89" t="str">
        <f>Octavos!AV8</f>
        <v>España</v>
      </c>
      <c r="AC7" s="95" t="str">
        <f>Octavos!BC8</f>
        <v>Portugal</v>
      </c>
    </row>
    <row r="8" spans="1:29" ht="15.75" x14ac:dyDescent="0.25">
      <c r="A8" s="9" t="e">
        <f>Participantes!#REF!</f>
        <v>#REF!</v>
      </c>
      <c r="B8" s="97">
        <v>2</v>
      </c>
      <c r="C8" s="88"/>
      <c r="D8" s="98">
        <v>1</v>
      </c>
      <c r="E8" s="99"/>
      <c r="F8" s="98">
        <v>1</v>
      </c>
      <c r="G8" s="99"/>
      <c r="H8" s="98">
        <v>2</v>
      </c>
      <c r="I8" s="99"/>
      <c r="J8" s="98">
        <v>1</v>
      </c>
      <c r="K8" s="99"/>
      <c r="L8" s="98">
        <v>3</v>
      </c>
      <c r="M8" s="99"/>
      <c r="N8" s="98">
        <v>2</v>
      </c>
      <c r="O8" s="99"/>
      <c r="P8" s="98">
        <v>1</v>
      </c>
      <c r="Q8" s="100"/>
      <c r="R8" s="87" t="str">
        <f t="shared" si="0"/>
        <v>Japón</v>
      </c>
      <c r="S8" s="89" t="str">
        <f t="shared" si="1"/>
        <v>Inglaterra</v>
      </c>
      <c r="T8" s="89" t="str">
        <f t="shared" si="2"/>
        <v>Francia</v>
      </c>
      <c r="U8" s="95" t="str">
        <f t="shared" si="3"/>
        <v>Marruecos</v>
      </c>
      <c r="V8" s="87" t="str">
        <f>Octavos!AH9</f>
        <v>Japón</v>
      </c>
      <c r="W8" s="89" t="str">
        <f>Octavos!AO9</f>
        <v>Corea del Sur</v>
      </c>
      <c r="X8" s="89" t="str">
        <f>Octavos!M9</f>
        <v>Argentina</v>
      </c>
      <c r="Y8" s="89" t="str">
        <f>Octavos!AA9</f>
        <v>Inglaterra</v>
      </c>
      <c r="Z8" s="89" t="str">
        <f>Octavos!F9</f>
        <v>Países Bajos</v>
      </c>
      <c r="AA8" s="89" t="str">
        <f>Octavos!T9</f>
        <v>Francia</v>
      </c>
      <c r="AB8" s="89" t="str">
        <f>Octavos!AV9</f>
        <v>Marruecos</v>
      </c>
      <c r="AC8" s="95" t="str">
        <f>Octavos!BC9</f>
        <v>Suiza</v>
      </c>
    </row>
    <row r="9" spans="1:29" ht="15.75" x14ac:dyDescent="0.25">
      <c r="A9" s="9" t="e">
        <f>Participantes!#REF!</f>
        <v>#REF!</v>
      </c>
      <c r="B9" s="97">
        <v>1</v>
      </c>
      <c r="C9" s="88"/>
      <c r="D9" s="98">
        <v>2</v>
      </c>
      <c r="E9" s="99"/>
      <c r="F9" s="98">
        <v>1</v>
      </c>
      <c r="G9" s="99"/>
      <c r="H9" s="98">
        <v>2</v>
      </c>
      <c r="I9" s="99"/>
      <c r="J9" s="98">
        <v>1</v>
      </c>
      <c r="K9" s="99"/>
      <c r="L9" s="98">
        <v>2</v>
      </c>
      <c r="M9" s="99"/>
      <c r="N9" s="98">
        <v>2</v>
      </c>
      <c r="O9" s="99"/>
      <c r="P9" s="98">
        <v>1</v>
      </c>
      <c r="Q9" s="100"/>
      <c r="R9" s="87" t="str">
        <f t="shared" si="0"/>
        <v>Brasil</v>
      </c>
      <c r="S9" s="89" t="str">
        <f t="shared" si="1"/>
        <v>Inglaterra</v>
      </c>
      <c r="T9" s="89" t="str">
        <f t="shared" si="2"/>
        <v>Francia</v>
      </c>
      <c r="U9" s="95" t="str">
        <f t="shared" si="3"/>
        <v>España</v>
      </c>
      <c r="V9" s="87" t="str">
        <f>Octavos!AH10</f>
        <v>Japón</v>
      </c>
      <c r="W9" s="89" t="str">
        <f>Octavos!AO10</f>
        <v>Brasil</v>
      </c>
      <c r="X9" s="89" t="str">
        <f>Octavos!M10</f>
        <v>Argentina</v>
      </c>
      <c r="Y9" s="89" t="str">
        <f>Octavos!AA10</f>
        <v>Inglaterra</v>
      </c>
      <c r="Z9" s="89" t="str">
        <f>Octavos!F10</f>
        <v>Estados Unidos</v>
      </c>
      <c r="AA9" s="89" t="str">
        <f>Octavos!T10</f>
        <v>Francia</v>
      </c>
      <c r="AB9" s="89" t="str">
        <f>Octavos!AV10</f>
        <v>España</v>
      </c>
      <c r="AC9" s="95" t="str">
        <f>Octavos!BC10</f>
        <v>Portugal</v>
      </c>
    </row>
    <row r="10" spans="1:29" ht="15.75" x14ac:dyDescent="0.25">
      <c r="A10" s="9" t="e">
        <f>Participantes!#REF!</f>
        <v>#REF!</v>
      </c>
      <c r="B10" s="97">
        <v>0</v>
      </c>
      <c r="C10" s="88"/>
      <c r="D10" s="98">
        <v>4</v>
      </c>
      <c r="E10" s="99"/>
      <c r="F10" s="98">
        <v>2</v>
      </c>
      <c r="G10" s="99"/>
      <c r="H10" s="98">
        <v>3</v>
      </c>
      <c r="I10" s="99"/>
      <c r="J10" s="98">
        <v>0</v>
      </c>
      <c r="K10" s="99"/>
      <c r="L10" s="98">
        <v>3</v>
      </c>
      <c r="M10" s="99"/>
      <c r="N10" s="98">
        <v>3</v>
      </c>
      <c r="O10" s="99"/>
      <c r="P10" s="98">
        <v>1</v>
      </c>
      <c r="Q10" s="100"/>
      <c r="R10" s="87" t="str">
        <f t="shared" si="0"/>
        <v>Brasil</v>
      </c>
      <c r="S10" s="89" t="str">
        <f t="shared" si="1"/>
        <v>Inglaterra</v>
      </c>
      <c r="T10" s="89" t="str">
        <f t="shared" si="2"/>
        <v>Francia</v>
      </c>
      <c r="U10" s="95" t="str">
        <f t="shared" si="3"/>
        <v>Marruecos</v>
      </c>
      <c r="V10" s="87" t="str">
        <f>Octavos!AH11</f>
        <v>Croacia</v>
      </c>
      <c r="W10" s="89" t="str">
        <f>Octavos!AO11</f>
        <v>Brasil</v>
      </c>
      <c r="X10" s="89" t="str">
        <f>Octavos!M11</f>
        <v>Argentina</v>
      </c>
      <c r="Y10" s="89" t="str">
        <f>Octavos!AA11</f>
        <v>Inglaterra</v>
      </c>
      <c r="Z10" s="89" t="str">
        <f>Octavos!F11</f>
        <v>Países Bajos</v>
      </c>
      <c r="AA10" s="89" t="str">
        <f>Octavos!T11</f>
        <v>Francia</v>
      </c>
      <c r="AB10" s="89" t="str">
        <f>Octavos!AV11</f>
        <v>Marruecos</v>
      </c>
      <c r="AC10" s="95" t="str">
        <f>Octavos!BC11</f>
        <v>Portugal</v>
      </c>
    </row>
    <row r="11" spans="1:29" ht="15.75" x14ac:dyDescent="0.25">
      <c r="A11" s="9" t="e">
        <f>Participantes!#REF!</f>
        <v>#REF!</v>
      </c>
      <c r="B11" s="97">
        <v>1</v>
      </c>
      <c r="C11" s="88"/>
      <c r="D11" s="98">
        <v>3</v>
      </c>
      <c r="E11" s="99"/>
      <c r="F11" s="98">
        <v>2</v>
      </c>
      <c r="G11" s="99"/>
      <c r="H11" s="98">
        <v>3</v>
      </c>
      <c r="I11" s="99"/>
      <c r="J11" s="98">
        <v>0</v>
      </c>
      <c r="K11" s="99"/>
      <c r="L11" s="98">
        <v>1</v>
      </c>
      <c r="M11" s="99"/>
      <c r="N11" s="98">
        <v>4</v>
      </c>
      <c r="O11" s="99"/>
      <c r="P11" s="98">
        <v>2</v>
      </c>
      <c r="Q11" s="100"/>
      <c r="R11" s="87" t="str">
        <f t="shared" si="0"/>
        <v>Brasil</v>
      </c>
      <c r="S11" s="89" t="str">
        <f t="shared" si="1"/>
        <v>Inglaterra</v>
      </c>
      <c r="T11" s="89" t="str">
        <f t="shared" si="2"/>
        <v>Francia</v>
      </c>
      <c r="U11" s="95" t="str">
        <f t="shared" si="3"/>
        <v>España</v>
      </c>
      <c r="V11" s="87" t="str">
        <f>Octavos!AH12</f>
        <v>Croacia</v>
      </c>
      <c r="W11" s="89" t="str">
        <f>Octavos!AO12</f>
        <v>Brasil</v>
      </c>
      <c r="X11" s="89" t="str">
        <f>Octavos!M12</f>
        <v>Argentina</v>
      </c>
      <c r="Y11" s="89" t="str">
        <f>Octavos!AA12</f>
        <v>Inglaterra</v>
      </c>
      <c r="Z11" s="89" t="str">
        <f>Octavos!F12</f>
        <v>Países Bajos</v>
      </c>
      <c r="AA11" s="89" t="str">
        <f>Octavos!T12</f>
        <v>Francia</v>
      </c>
      <c r="AB11" s="89" t="str">
        <f>Octavos!AV12</f>
        <v>España</v>
      </c>
      <c r="AC11" s="95" t="str">
        <f>Octavos!BC12</f>
        <v>Suiza</v>
      </c>
    </row>
    <row r="12" spans="1:29" ht="15.75" x14ac:dyDescent="0.25">
      <c r="A12" s="9" t="str">
        <f>Participantes!B5</f>
        <v>Effie Latouche 1</v>
      </c>
      <c r="B12" s="97">
        <v>2</v>
      </c>
      <c r="C12" s="88"/>
      <c r="D12" s="98">
        <v>1</v>
      </c>
      <c r="E12" s="99"/>
      <c r="F12" s="98">
        <v>1</v>
      </c>
      <c r="G12" s="99"/>
      <c r="H12" s="98">
        <v>1</v>
      </c>
      <c r="I12" s="99"/>
      <c r="J12" s="98">
        <v>0</v>
      </c>
      <c r="K12" s="99"/>
      <c r="L12" s="98">
        <v>3</v>
      </c>
      <c r="M12" s="99"/>
      <c r="N12" s="98">
        <v>2</v>
      </c>
      <c r="O12" s="99"/>
      <c r="P12" s="98">
        <v>1</v>
      </c>
      <c r="Q12" s="100"/>
      <c r="R12" s="87" t="str">
        <f t="shared" si="0"/>
        <v>Croacia</v>
      </c>
      <c r="S12" s="89" t="str">
        <f t="shared" si="1"/>
        <v>Inglaterra</v>
      </c>
      <c r="T12" s="89" t="str">
        <f t="shared" si="2"/>
        <v>Francia</v>
      </c>
      <c r="U12" s="95" t="str">
        <f t="shared" si="3"/>
        <v>España</v>
      </c>
      <c r="V12" s="87" t="str">
        <f>Octavos!AH13</f>
        <v>Croacia</v>
      </c>
      <c r="W12" s="89" t="str">
        <f>Octavos!AO13</f>
        <v>Brasil</v>
      </c>
      <c r="X12" s="89" t="str">
        <f>Octavos!M13</f>
        <v>Argentina</v>
      </c>
      <c r="Y12" s="89" t="str">
        <f>Octavos!AA13</f>
        <v>Inglaterra</v>
      </c>
      <c r="Z12" s="89" t="str">
        <f>Octavos!F13</f>
        <v>Países Bajos</v>
      </c>
      <c r="AA12" s="89" t="str">
        <f>Octavos!T13</f>
        <v>Francia</v>
      </c>
      <c r="AB12" s="89" t="str">
        <f>Octavos!AV13</f>
        <v>España</v>
      </c>
      <c r="AC12" s="95" t="str">
        <f>Octavos!BC13</f>
        <v>Portugal</v>
      </c>
    </row>
    <row r="13" spans="1:29" ht="15.75" x14ac:dyDescent="0.25">
      <c r="A13" s="9" t="e">
        <f>Participantes!#REF!</f>
        <v>#REF!</v>
      </c>
      <c r="B13" s="97">
        <v>0</v>
      </c>
      <c r="C13" s="88"/>
      <c r="D13" s="98">
        <v>2</v>
      </c>
      <c r="E13" s="99"/>
      <c r="F13" s="98">
        <v>1</v>
      </c>
      <c r="G13" s="99"/>
      <c r="H13" s="98">
        <v>2</v>
      </c>
      <c r="I13" s="99"/>
      <c r="J13" s="98">
        <v>1</v>
      </c>
      <c r="K13" s="99"/>
      <c r="L13" s="98">
        <v>2</v>
      </c>
      <c r="M13" s="99"/>
      <c r="N13" s="98">
        <v>2</v>
      </c>
      <c r="O13" s="99"/>
      <c r="P13" s="98">
        <v>0</v>
      </c>
      <c r="Q13" s="100"/>
      <c r="R13" s="87" t="str">
        <f t="shared" si="0"/>
        <v>Brasil</v>
      </c>
      <c r="S13" s="89" t="str">
        <f t="shared" si="1"/>
        <v>Inglaterra</v>
      </c>
      <c r="T13" s="89" t="str">
        <f t="shared" si="2"/>
        <v>Polonia</v>
      </c>
      <c r="U13" s="95" t="str">
        <f t="shared" si="3"/>
        <v>Marruecos</v>
      </c>
      <c r="V13" s="87" t="str">
        <f>Octavos!AH14</f>
        <v>Japón</v>
      </c>
      <c r="W13" s="89" t="str">
        <f>Octavos!AO14</f>
        <v>Brasil</v>
      </c>
      <c r="X13" s="89" t="str">
        <f>Octavos!M14</f>
        <v>Australia</v>
      </c>
      <c r="Y13" s="89" t="str">
        <f>Octavos!AA14</f>
        <v>Inglaterra</v>
      </c>
      <c r="Z13" s="89" t="str">
        <f>Octavos!F14</f>
        <v>Estados Unidos</v>
      </c>
      <c r="AA13" s="89" t="str">
        <f>Octavos!T14</f>
        <v>Polonia</v>
      </c>
      <c r="AB13" s="89" t="str">
        <f>Octavos!AV14</f>
        <v>Marruecos</v>
      </c>
      <c r="AC13" s="95" t="str">
        <f>Octavos!BC14</f>
        <v>Suiza</v>
      </c>
    </row>
    <row r="14" spans="1:29" ht="15.75" x14ac:dyDescent="0.25">
      <c r="A14" s="9" t="str">
        <f>Participantes!B6</f>
        <v>Eric Herrera</v>
      </c>
      <c r="B14" s="97">
        <v>1</v>
      </c>
      <c r="C14" s="88"/>
      <c r="D14" s="98">
        <v>3</v>
      </c>
      <c r="E14" s="99"/>
      <c r="F14" s="98">
        <v>0</v>
      </c>
      <c r="G14" s="99"/>
      <c r="H14" s="98">
        <v>1</v>
      </c>
      <c r="I14" s="99"/>
      <c r="J14" s="98">
        <v>1</v>
      </c>
      <c r="K14" s="99"/>
      <c r="L14" s="98">
        <v>2</v>
      </c>
      <c r="M14" s="99"/>
      <c r="N14" s="98">
        <v>1</v>
      </c>
      <c r="O14" s="99"/>
      <c r="P14" s="98">
        <v>0</v>
      </c>
      <c r="Q14" s="100"/>
      <c r="R14" s="87" t="str">
        <f t="shared" si="0"/>
        <v>Brasil</v>
      </c>
      <c r="S14" s="89" t="str">
        <f t="shared" si="1"/>
        <v>Inglaterra</v>
      </c>
      <c r="T14" s="89" t="str">
        <f t="shared" si="2"/>
        <v>Francia</v>
      </c>
      <c r="U14" s="95" t="str">
        <f t="shared" si="3"/>
        <v>España</v>
      </c>
      <c r="V14" s="87" t="str">
        <f>Octavos!AH15</f>
        <v>Japón</v>
      </c>
      <c r="W14" s="89" t="str">
        <f>Octavos!AO15</f>
        <v>Brasil</v>
      </c>
      <c r="X14" s="89" t="str">
        <f>Octavos!M15</f>
        <v>Argentina</v>
      </c>
      <c r="Y14" s="89" t="str">
        <f>Octavos!AA15</f>
        <v>Inglaterra</v>
      </c>
      <c r="Z14" s="89" t="str">
        <f>Octavos!F15</f>
        <v>Países Bajos</v>
      </c>
      <c r="AA14" s="89" t="str">
        <f>Octavos!T15</f>
        <v>Francia</v>
      </c>
      <c r="AB14" s="89" t="str">
        <f>Octavos!AV15</f>
        <v>España</v>
      </c>
      <c r="AC14" s="95" t="str">
        <f>Octavos!BC15</f>
        <v>Portugal</v>
      </c>
    </row>
    <row r="15" spans="1:29" ht="15.75" x14ac:dyDescent="0.25">
      <c r="A15" s="9" t="str">
        <f>Participantes!B7</f>
        <v>Erika Barahona</v>
      </c>
      <c r="B15" s="97">
        <v>2</v>
      </c>
      <c r="C15" s="88">
        <v>3</v>
      </c>
      <c r="D15" s="98">
        <v>2</v>
      </c>
      <c r="E15" s="99">
        <v>4</v>
      </c>
      <c r="F15" s="98">
        <v>1</v>
      </c>
      <c r="G15" s="99"/>
      <c r="H15" s="98">
        <v>0</v>
      </c>
      <c r="I15" s="99"/>
      <c r="J15" s="98">
        <v>1</v>
      </c>
      <c r="K15" s="99"/>
      <c r="L15" s="98">
        <v>2</v>
      </c>
      <c r="M15" s="99"/>
      <c r="N15" s="98">
        <v>1</v>
      </c>
      <c r="O15" s="99"/>
      <c r="P15" s="98">
        <v>0</v>
      </c>
      <c r="Q15" s="100"/>
      <c r="R15" s="87" t="str">
        <f t="shared" si="0"/>
        <v>Brasil</v>
      </c>
      <c r="S15" s="89" t="str">
        <f t="shared" si="1"/>
        <v>Argentina</v>
      </c>
      <c r="T15" s="89" t="str">
        <f t="shared" si="2"/>
        <v>Francia</v>
      </c>
      <c r="U15" s="95" t="str">
        <f t="shared" si="3"/>
        <v>España</v>
      </c>
      <c r="V15" s="87" t="str">
        <f>Octavos!AH16</f>
        <v>Croacia</v>
      </c>
      <c r="W15" s="89" t="str">
        <f>Octavos!AO16</f>
        <v>Brasil</v>
      </c>
      <c r="X15" s="89" t="str">
        <f>Octavos!M16</f>
        <v>Argentina</v>
      </c>
      <c r="Y15" s="89" t="str">
        <f>Octavos!AA16</f>
        <v>Senegal</v>
      </c>
      <c r="Z15" s="89" t="str">
        <f>Octavos!F16</f>
        <v>Estados Unidos</v>
      </c>
      <c r="AA15" s="89" t="str">
        <f>Octavos!T16</f>
        <v>Francia</v>
      </c>
      <c r="AB15" s="89" t="str">
        <f>Octavos!AV16</f>
        <v>España</v>
      </c>
      <c r="AC15" s="95" t="str">
        <f>Octavos!BC16</f>
        <v>Suiza</v>
      </c>
    </row>
    <row r="16" spans="1:29" ht="15.75" x14ac:dyDescent="0.25">
      <c r="A16" s="9" t="str">
        <f>Participantes!B8</f>
        <v>Freddy Quiroz 1</v>
      </c>
      <c r="B16" s="97">
        <v>2</v>
      </c>
      <c r="C16" s="88">
        <v>4</v>
      </c>
      <c r="D16" s="98">
        <v>2</v>
      </c>
      <c r="E16" s="99">
        <v>3</v>
      </c>
      <c r="F16" s="98">
        <v>0</v>
      </c>
      <c r="G16" s="99"/>
      <c r="H16" s="98">
        <v>2</v>
      </c>
      <c r="I16" s="99"/>
      <c r="J16" s="98">
        <v>2</v>
      </c>
      <c r="K16" s="99"/>
      <c r="L16" s="98">
        <v>3</v>
      </c>
      <c r="M16" s="99"/>
      <c r="N16" s="98">
        <v>2</v>
      </c>
      <c r="O16" s="99"/>
      <c r="P16" s="98">
        <v>0</v>
      </c>
      <c r="Q16" s="100"/>
      <c r="R16" s="87" t="str">
        <f t="shared" si="0"/>
        <v>Croacia</v>
      </c>
      <c r="S16" s="89" t="str">
        <f t="shared" si="1"/>
        <v>Inglaterra</v>
      </c>
      <c r="T16" s="89" t="str">
        <f t="shared" si="2"/>
        <v>Francia</v>
      </c>
      <c r="U16" s="95" t="str">
        <f t="shared" si="3"/>
        <v>Marruecos</v>
      </c>
      <c r="V16" s="87" t="str">
        <f>Octavos!AH17</f>
        <v>Croacia</v>
      </c>
      <c r="W16" s="89" t="str">
        <f>Octavos!AO17</f>
        <v>Brasil</v>
      </c>
      <c r="X16" s="89" t="str">
        <f>Octavos!M17</f>
        <v>Argentina</v>
      </c>
      <c r="Y16" s="89" t="str">
        <f>Octavos!AA17</f>
        <v>Inglaterra</v>
      </c>
      <c r="Z16" s="89" t="str">
        <f>Octavos!F17</f>
        <v>Países Bajos</v>
      </c>
      <c r="AA16" s="89" t="str">
        <f>Octavos!T17</f>
        <v>Francia</v>
      </c>
      <c r="AB16" s="89" t="str">
        <f>Octavos!AV17</f>
        <v>Marruecos</v>
      </c>
      <c r="AC16" s="95" t="str">
        <f>Octavos!BC17</f>
        <v>Suiza</v>
      </c>
    </row>
    <row r="17" spans="1:29" ht="15.75" x14ac:dyDescent="0.25">
      <c r="A17" s="9" t="str">
        <f>Participantes!B10</f>
        <v>Ginela Ramos 1</v>
      </c>
      <c r="B17" s="97">
        <v>2</v>
      </c>
      <c r="C17" s="88"/>
      <c r="D17" s="98">
        <v>1</v>
      </c>
      <c r="E17" s="99"/>
      <c r="F17" s="98">
        <v>0</v>
      </c>
      <c r="G17" s="99"/>
      <c r="H17" s="98">
        <v>1</v>
      </c>
      <c r="I17" s="99"/>
      <c r="J17" s="98">
        <v>2</v>
      </c>
      <c r="K17" s="99"/>
      <c r="L17" s="98">
        <v>3</v>
      </c>
      <c r="M17" s="99"/>
      <c r="N17" s="98">
        <v>2</v>
      </c>
      <c r="O17" s="99">
        <v>4</v>
      </c>
      <c r="P17" s="98">
        <v>2</v>
      </c>
      <c r="Q17" s="100">
        <v>2</v>
      </c>
      <c r="R17" s="87" t="str">
        <f t="shared" si="0"/>
        <v>Japón</v>
      </c>
      <c r="S17" s="89" t="str">
        <f t="shared" si="1"/>
        <v>Inglaterra</v>
      </c>
      <c r="T17" s="89" t="str">
        <f t="shared" si="2"/>
        <v>Francia</v>
      </c>
      <c r="U17" s="95" t="str">
        <f t="shared" si="3"/>
        <v>Marruecos</v>
      </c>
      <c r="V17" s="87" t="str">
        <f>Octavos!AH18</f>
        <v>Japón</v>
      </c>
      <c r="W17" s="89" t="str">
        <f>Octavos!AO18</f>
        <v>Brasil</v>
      </c>
      <c r="X17" s="89" t="str">
        <f>Octavos!M18</f>
        <v>Argentina</v>
      </c>
      <c r="Y17" s="89" t="str">
        <f>Octavos!AA18</f>
        <v>Inglaterra</v>
      </c>
      <c r="Z17" s="89" t="str">
        <f>Octavos!F18</f>
        <v>Estados Unidos</v>
      </c>
      <c r="AA17" s="89" t="str">
        <f>Octavos!T18</f>
        <v>Francia</v>
      </c>
      <c r="AB17" s="89" t="str">
        <f>Octavos!AV18</f>
        <v>Marruecos</v>
      </c>
      <c r="AC17" s="95" t="str">
        <f>Octavos!BC18</f>
        <v>Suiza</v>
      </c>
    </row>
    <row r="18" spans="1:29" ht="15.75" x14ac:dyDescent="0.25">
      <c r="A18" s="9" t="str">
        <f>Participantes!B11</f>
        <v>Ginela Ramos 2</v>
      </c>
      <c r="B18" s="97">
        <v>1</v>
      </c>
      <c r="C18" s="88"/>
      <c r="D18" s="98">
        <v>2</v>
      </c>
      <c r="E18" s="99"/>
      <c r="F18" s="98">
        <v>2</v>
      </c>
      <c r="G18" s="99"/>
      <c r="H18" s="98">
        <v>0</v>
      </c>
      <c r="I18" s="99"/>
      <c r="J18" s="98">
        <v>1</v>
      </c>
      <c r="K18" s="99"/>
      <c r="L18" s="98">
        <v>2</v>
      </c>
      <c r="M18" s="99"/>
      <c r="N18" s="98">
        <v>3</v>
      </c>
      <c r="O18" s="99"/>
      <c r="P18" s="98">
        <v>0</v>
      </c>
      <c r="Q18" s="100"/>
      <c r="R18" s="87" t="str">
        <f t="shared" si="0"/>
        <v>Brasil</v>
      </c>
      <c r="S18" s="89" t="str">
        <f t="shared" si="1"/>
        <v>Argentina</v>
      </c>
      <c r="T18" s="89" t="str">
        <f t="shared" si="2"/>
        <v>Polonia</v>
      </c>
      <c r="U18" s="95" t="str">
        <f t="shared" si="3"/>
        <v>España</v>
      </c>
      <c r="V18" s="87" t="str">
        <f>Octavos!AH19</f>
        <v>Japón</v>
      </c>
      <c r="W18" s="89" t="str">
        <f>Octavos!AO19</f>
        <v>Brasil</v>
      </c>
      <c r="X18" s="89" t="str">
        <f>Octavos!M19</f>
        <v>Argentina</v>
      </c>
      <c r="Y18" s="89" t="str">
        <f>Octavos!AA19</f>
        <v>Inglaterra</v>
      </c>
      <c r="Z18" s="89" t="str">
        <f>Octavos!F19</f>
        <v>Países Bajos</v>
      </c>
      <c r="AA18" s="89" t="str">
        <f>Octavos!T19</f>
        <v>Polonia</v>
      </c>
      <c r="AB18" s="89" t="str">
        <f>Octavos!AV19</f>
        <v>España</v>
      </c>
      <c r="AC18" s="95" t="str">
        <f>Octavos!BC19</f>
        <v>Portugal</v>
      </c>
    </row>
    <row r="19" spans="1:29" ht="15.75" x14ac:dyDescent="0.25">
      <c r="A19" s="9" t="str">
        <f>Participantes!B12</f>
        <v>Jose Caballero 1</v>
      </c>
      <c r="B19" s="97">
        <v>0</v>
      </c>
      <c r="C19" s="88"/>
      <c r="D19" s="98">
        <v>2</v>
      </c>
      <c r="E19" s="99"/>
      <c r="F19" s="98">
        <v>0</v>
      </c>
      <c r="G19" s="99"/>
      <c r="H19" s="98">
        <v>2</v>
      </c>
      <c r="I19" s="99"/>
      <c r="J19" s="98">
        <v>1</v>
      </c>
      <c r="K19" s="99"/>
      <c r="L19" s="98">
        <v>0</v>
      </c>
      <c r="M19" s="99"/>
      <c r="N19" s="98">
        <v>0</v>
      </c>
      <c r="O19" s="99"/>
      <c r="P19" s="98">
        <v>1</v>
      </c>
      <c r="Q19" s="100"/>
      <c r="R19" s="87" t="str">
        <f t="shared" si="0"/>
        <v>Brasil</v>
      </c>
      <c r="S19" s="89" t="str">
        <f t="shared" si="1"/>
        <v>Inglaterra</v>
      </c>
      <c r="T19" s="89" t="str">
        <f t="shared" si="2"/>
        <v>Estados Unidos</v>
      </c>
      <c r="U19" s="95" t="str">
        <f t="shared" si="3"/>
        <v>Suiza</v>
      </c>
      <c r="V19" s="87" t="str">
        <f>Octavos!AH20</f>
        <v>Japón</v>
      </c>
      <c r="W19" s="89" t="str">
        <f>Octavos!AO20</f>
        <v>Brasil</v>
      </c>
      <c r="X19" s="89" t="str">
        <f>Octavos!M20</f>
        <v>Argentina</v>
      </c>
      <c r="Y19" s="89" t="str">
        <f>Octavos!AA20</f>
        <v>Inglaterra</v>
      </c>
      <c r="Z19" s="89" t="str">
        <f>Octavos!F20</f>
        <v>Estados Unidos</v>
      </c>
      <c r="AA19" s="89" t="str">
        <f>Octavos!T20</f>
        <v>Francia</v>
      </c>
      <c r="AB19" s="89" t="str">
        <f>Octavos!AV20</f>
        <v>España</v>
      </c>
      <c r="AC19" s="95" t="str">
        <f>Octavos!BC20</f>
        <v>Suiza</v>
      </c>
    </row>
    <row r="20" spans="1:29" ht="15.75" x14ac:dyDescent="0.25">
      <c r="A20" s="9" t="str">
        <f>Participantes!B13</f>
        <v>Jose Caballero 2</v>
      </c>
      <c r="B20" s="97">
        <v>1</v>
      </c>
      <c r="C20" s="88"/>
      <c r="D20" s="98">
        <v>0</v>
      </c>
      <c r="E20" s="99"/>
      <c r="F20" s="98">
        <v>0</v>
      </c>
      <c r="G20" s="99"/>
      <c r="H20" s="98">
        <v>3</v>
      </c>
      <c r="I20" s="99"/>
      <c r="J20" s="98">
        <v>0</v>
      </c>
      <c r="K20" s="99"/>
      <c r="L20" s="98">
        <v>1</v>
      </c>
      <c r="M20" s="99"/>
      <c r="N20" s="98">
        <v>2</v>
      </c>
      <c r="O20" s="99"/>
      <c r="P20" s="98">
        <v>0</v>
      </c>
      <c r="Q20" s="100"/>
      <c r="R20" s="87" t="str">
        <f t="shared" si="0"/>
        <v>Croacia</v>
      </c>
      <c r="S20" s="89" t="str">
        <f t="shared" si="1"/>
        <v>Inglaterra</v>
      </c>
      <c r="T20" s="89" t="str">
        <f t="shared" si="2"/>
        <v>Francia</v>
      </c>
      <c r="U20" s="95" t="str">
        <f t="shared" si="3"/>
        <v>España</v>
      </c>
      <c r="V20" s="87" t="str">
        <f>Octavos!AH21</f>
        <v>Croacia</v>
      </c>
      <c r="W20" s="89" t="str">
        <f>Octavos!AO21</f>
        <v>Brasil</v>
      </c>
      <c r="X20" s="89" t="str">
        <f>Octavos!M21</f>
        <v>Argentina</v>
      </c>
      <c r="Y20" s="89" t="str">
        <f>Octavos!AA21</f>
        <v>Inglaterra</v>
      </c>
      <c r="Z20" s="89" t="str">
        <f>Octavos!F21</f>
        <v>Estados Unidos</v>
      </c>
      <c r="AA20" s="89" t="str">
        <f>Octavos!T21</f>
        <v>Francia</v>
      </c>
      <c r="AB20" s="89" t="str">
        <f>Octavos!AV21</f>
        <v>España</v>
      </c>
      <c r="AC20" s="95" t="str">
        <f>Octavos!BC21</f>
        <v>Portugal</v>
      </c>
    </row>
    <row r="21" spans="1:29" ht="15.75" x14ac:dyDescent="0.25">
      <c r="A21" s="9" t="str">
        <f>Participantes!B14</f>
        <v>Jose Caballero 3 Betito</v>
      </c>
      <c r="B21" s="97">
        <v>1</v>
      </c>
      <c r="C21" s="88"/>
      <c r="D21" s="98">
        <v>2</v>
      </c>
      <c r="E21" s="99"/>
      <c r="F21" s="98">
        <v>2</v>
      </c>
      <c r="G21" s="99"/>
      <c r="H21" s="98">
        <v>1</v>
      </c>
      <c r="I21" s="99"/>
      <c r="J21" s="98">
        <v>0</v>
      </c>
      <c r="K21" s="99"/>
      <c r="L21" s="98">
        <v>3</v>
      </c>
      <c r="M21" s="99"/>
      <c r="N21" s="98">
        <v>2</v>
      </c>
      <c r="O21" s="99"/>
      <c r="P21" s="98">
        <v>1</v>
      </c>
      <c r="Q21" s="100"/>
      <c r="R21" s="87" t="str">
        <f t="shared" si="0"/>
        <v>Brasil</v>
      </c>
      <c r="S21" s="89" t="str">
        <f t="shared" si="1"/>
        <v>Argentina</v>
      </c>
      <c r="T21" s="89" t="str">
        <f t="shared" si="2"/>
        <v>Francia</v>
      </c>
      <c r="U21" s="95" t="str">
        <f t="shared" si="3"/>
        <v>Marruecos</v>
      </c>
      <c r="V21" s="87" t="str">
        <f>Octavos!AH22</f>
        <v>Japón</v>
      </c>
      <c r="W21" s="89" t="str">
        <f>Octavos!AO22</f>
        <v>Brasil</v>
      </c>
      <c r="X21" s="89" t="str">
        <f>Octavos!M22</f>
        <v>Argentina</v>
      </c>
      <c r="Y21" s="89" t="str">
        <f>Octavos!AA22</f>
        <v>Inglaterra</v>
      </c>
      <c r="Z21" s="89" t="str">
        <f>Octavos!F22</f>
        <v>Estados Unidos</v>
      </c>
      <c r="AA21" s="89" t="str">
        <f>Octavos!T22</f>
        <v>Francia</v>
      </c>
      <c r="AB21" s="89" t="str">
        <f>Octavos!AV22</f>
        <v>Marruecos</v>
      </c>
      <c r="AC21" s="95" t="str">
        <f>Octavos!BC22</f>
        <v>Portugal</v>
      </c>
    </row>
    <row r="22" spans="1:29" ht="15.75" x14ac:dyDescent="0.25">
      <c r="A22" s="9" t="e">
        <f>Participantes!#REF!</f>
        <v>#REF!</v>
      </c>
      <c r="B22" s="97">
        <v>1</v>
      </c>
      <c r="C22" s="88"/>
      <c r="D22" s="98">
        <v>2</v>
      </c>
      <c r="E22" s="99"/>
      <c r="F22" s="98">
        <v>2</v>
      </c>
      <c r="G22" s="99">
        <v>5</v>
      </c>
      <c r="H22" s="98">
        <v>2</v>
      </c>
      <c r="I22" s="99">
        <v>4</v>
      </c>
      <c r="J22" s="98">
        <v>1</v>
      </c>
      <c r="K22" s="99"/>
      <c r="L22" s="98">
        <v>2</v>
      </c>
      <c r="M22" s="99"/>
      <c r="N22" s="98">
        <v>1</v>
      </c>
      <c r="O22" s="99">
        <v>4</v>
      </c>
      <c r="P22" s="98">
        <v>1</v>
      </c>
      <c r="Q22" s="100">
        <v>3</v>
      </c>
      <c r="R22" s="87" t="str">
        <f t="shared" si="0"/>
        <v>Brasil</v>
      </c>
      <c r="S22" s="89" t="str">
        <f t="shared" si="1"/>
        <v>Argentina</v>
      </c>
      <c r="T22" s="89" t="str">
        <f t="shared" si="2"/>
        <v>Francia</v>
      </c>
      <c r="U22" s="95" t="str">
        <f t="shared" si="3"/>
        <v>España</v>
      </c>
      <c r="V22" s="87" t="str">
        <f>Octavos!AH23</f>
        <v>Japón</v>
      </c>
      <c r="W22" s="89" t="str">
        <f>Octavos!AO23</f>
        <v>Brasil</v>
      </c>
      <c r="X22" s="89" t="str">
        <f>Octavos!M23</f>
        <v>Argentina</v>
      </c>
      <c r="Y22" s="89" t="str">
        <f>Octavos!AA23</f>
        <v>Inglaterra</v>
      </c>
      <c r="Z22" s="89" t="str">
        <f>Octavos!F23</f>
        <v>Países Bajos</v>
      </c>
      <c r="AA22" s="89" t="str">
        <f>Octavos!T23</f>
        <v>Francia</v>
      </c>
      <c r="AB22" s="89" t="str">
        <f>Octavos!AV23</f>
        <v>España</v>
      </c>
      <c r="AC22" s="95" t="str">
        <f>Octavos!BC23</f>
        <v>Portugal</v>
      </c>
    </row>
    <row r="23" spans="1:29" ht="15.75" x14ac:dyDescent="0.25">
      <c r="A23" s="9" t="e">
        <f>Participantes!#REF!</f>
        <v>#REF!</v>
      </c>
      <c r="B23" s="97">
        <v>1</v>
      </c>
      <c r="C23" s="88"/>
      <c r="D23" s="98">
        <v>2</v>
      </c>
      <c r="E23" s="99"/>
      <c r="F23" s="98">
        <v>2</v>
      </c>
      <c r="G23" s="99"/>
      <c r="H23" s="98">
        <v>1</v>
      </c>
      <c r="I23" s="99"/>
      <c r="J23" s="98">
        <v>0</v>
      </c>
      <c r="K23" s="99"/>
      <c r="L23" s="98">
        <v>2</v>
      </c>
      <c r="M23" s="99"/>
      <c r="N23" s="98">
        <v>1</v>
      </c>
      <c r="O23" s="99"/>
      <c r="P23" s="98">
        <v>2</v>
      </c>
      <c r="Q23" s="100"/>
      <c r="R23" s="87" t="str">
        <f t="shared" si="0"/>
        <v>Brasil</v>
      </c>
      <c r="S23" s="89" t="str">
        <f t="shared" si="1"/>
        <v>Argentina</v>
      </c>
      <c r="T23" s="89" t="str">
        <f t="shared" si="2"/>
        <v>Francia</v>
      </c>
      <c r="U23" s="95" t="str">
        <f t="shared" si="3"/>
        <v>Portugal</v>
      </c>
      <c r="V23" s="87" t="str">
        <f>Octavos!AH24</f>
        <v>Croacia</v>
      </c>
      <c r="W23" s="89" t="str">
        <f>Octavos!AO24</f>
        <v>Brasil</v>
      </c>
      <c r="X23" s="89" t="str">
        <f>Octavos!M24</f>
        <v>Argentina</v>
      </c>
      <c r="Y23" s="89" t="str">
        <f>Octavos!AA24</f>
        <v>Inglaterra</v>
      </c>
      <c r="Z23" s="89" t="str">
        <f>Octavos!F24</f>
        <v>Países Bajos</v>
      </c>
      <c r="AA23" s="89" t="str">
        <f>Octavos!T24</f>
        <v>Francia</v>
      </c>
      <c r="AB23" s="89" t="str">
        <f>Octavos!AV24</f>
        <v>España</v>
      </c>
      <c r="AC23" s="95" t="str">
        <f>Octavos!BC24</f>
        <v>Portugal</v>
      </c>
    </row>
    <row r="24" spans="1:29" ht="15.75" x14ac:dyDescent="0.25">
      <c r="A24" s="9" t="e">
        <f>Participantes!#REF!</f>
        <v>#REF!</v>
      </c>
      <c r="B24" s="97">
        <v>1</v>
      </c>
      <c r="C24" s="88"/>
      <c r="D24" s="98">
        <v>3</v>
      </c>
      <c r="E24" s="99"/>
      <c r="F24" s="98">
        <v>1</v>
      </c>
      <c r="G24" s="99"/>
      <c r="H24" s="98">
        <v>2</v>
      </c>
      <c r="I24" s="99"/>
      <c r="J24" s="98">
        <v>1</v>
      </c>
      <c r="K24" s="99"/>
      <c r="L24" s="98">
        <v>2</v>
      </c>
      <c r="M24" s="99"/>
      <c r="N24" s="98">
        <v>1</v>
      </c>
      <c r="O24" s="99"/>
      <c r="P24" s="98">
        <v>0</v>
      </c>
      <c r="Q24" s="100"/>
      <c r="R24" s="87" t="str">
        <f t="shared" si="0"/>
        <v>Brasil</v>
      </c>
      <c r="S24" s="89" t="str">
        <f t="shared" si="1"/>
        <v>Inglaterra</v>
      </c>
      <c r="T24" s="89" t="str">
        <f t="shared" si="2"/>
        <v>Francia</v>
      </c>
      <c r="U24" s="95" t="str">
        <f t="shared" si="3"/>
        <v>España</v>
      </c>
      <c r="V24" s="87" t="str">
        <f>Octavos!AH25</f>
        <v>Croacia</v>
      </c>
      <c r="W24" s="89" t="str">
        <f>Octavos!AO25</f>
        <v>Brasil</v>
      </c>
      <c r="X24" s="89" t="str">
        <f>Octavos!M25</f>
        <v>Argentina</v>
      </c>
      <c r="Y24" s="89" t="str">
        <f>Octavos!AA25</f>
        <v>Inglaterra</v>
      </c>
      <c r="Z24" s="89" t="str">
        <f>Octavos!F25</f>
        <v>Estados Unidos</v>
      </c>
      <c r="AA24" s="89" t="str">
        <f>Octavos!T25</f>
        <v>Francia</v>
      </c>
      <c r="AB24" s="89" t="str">
        <f>Octavos!AV25</f>
        <v>España</v>
      </c>
      <c r="AC24" s="95" t="str">
        <f>Octavos!BC25</f>
        <v>Portugal</v>
      </c>
    </row>
    <row r="25" spans="1:29" ht="15.75" x14ac:dyDescent="0.25">
      <c r="A25" s="9" t="e">
        <f>Participantes!#REF!</f>
        <v>#REF!</v>
      </c>
      <c r="B25" s="97">
        <v>1</v>
      </c>
      <c r="C25" s="88"/>
      <c r="D25" s="98">
        <v>3</v>
      </c>
      <c r="E25" s="99"/>
      <c r="F25" s="98">
        <v>2</v>
      </c>
      <c r="G25" s="99"/>
      <c r="H25" s="98">
        <v>1</v>
      </c>
      <c r="I25" s="99"/>
      <c r="J25" s="98">
        <v>1</v>
      </c>
      <c r="K25" s="99"/>
      <c r="L25" s="98">
        <v>2</v>
      </c>
      <c r="M25" s="99"/>
      <c r="N25" s="98">
        <v>4</v>
      </c>
      <c r="O25" s="99"/>
      <c r="P25" s="98">
        <v>1</v>
      </c>
      <c r="Q25" s="100"/>
      <c r="R25" s="87" t="str">
        <f t="shared" si="0"/>
        <v>Brasil</v>
      </c>
      <c r="S25" s="89" t="str">
        <f t="shared" si="1"/>
        <v>Argentina</v>
      </c>
      <c r="T25" s="89" t="str">
        <f t="shared" si="2"/>
        <v>Francia</v>
      </c>
      <c r="U25" s="95" t="str">
        <f t="shared" si="3"/>
        <v>España</v>
      </c>
      <c r="V25" s="87" t="str">
        <f>Octavos!AH26</f>
        <v>Japón</v>
      </c>
      <c r="W25" s="89" t="str">
        <f>Octavos!AO26</f>
        <v>Brasil</v>
      </c>
      <c r="X25" s="89" t="str">
        <f>Octavos!M26</f>
        <v>Argentina</v>
      </c>
      <c r="Y25" s="89" t="str">
        <f>Octavos!AA26</f>
        <v>Inglaterra</v>
      </c>
      <c r="Z25" s="89" t="str">
        <f>Octavos!F26</f>
        <v>Países Bajos</v>
      </c>
      <c r="AA25" s="89" t="str">
        <f>Octavos!T26</f>
        <v>Francia</v>
      </c>
      <c r="AB25" s="89" t="str">
        <f>Octavos!AV26</f>
        <v>España</v>
      </c>
      <c r="AC25" s="95" t="str">
        <f>Octavos!BC26</f>
        <v>Portugal</v>
      </c>
    </row>
    <row r="26" spans="1:29" ht="15.75" x14ac:dyDescent="0.25">
      <c r="A26" s="9" t="str">
        <f>Participantes!B15</f>
        <v>Joseph</v>
      </c>
      <c r="B26" s="97">
        <v>0</v>
      </c>
      <c r="C26" s="88"/>
      <c r="D26" s="98">
        <v>2</v>
      </c>
      <c r="E26" s="99"/>
      <c r="F26" s="98">
        <v>2</v>
      </c>
      <c r="G26" s="99"/>
      <c r="H26" s="98">
        <v>1</v>
      </c>
      <c r="I26" s="99"/>
      <c r="J26" s="98">
        <v>1</v>
      </c>
      <c r="K26" s="99"/>
      <c r="L26" s="98">
        <v>2</v>
      </c>
      <c r="M26" s="99"/>
      <c r="N26" s="98">
        <v>2</v>
      </c>
      <c r="O26" s="99"/>
      <c r="P26" s="98">
        <v>1</v>
      </c>
      <c r="Q26" s="100"/>
      <c r="R26" s="87" t="str">
        <f t="shared" si="0"/>
        <v>Brasil</v>
      </c>
      <c r="S26" s="89" t="str">
        <f t="shared" si="1"/>
        <v>Argentina</v>
      </c>
      <c r="T26" s="89" t="str">
        <f t="shared" si="2"/>
        <v>Francia</v>
      </c>
      <c r="U26" s="95" t="str">
        <f t="shared" si="3"/>
        <v>España</v>
      </c>
      <c r="V26" s="87" t="str">
        <f>Octavos!AH27</f>
        <v>Croacia</v>
      </c>
      <c r="W26" s="89" t="str">
        <f>Octavos!AO27</f>
        <v>Brasil</v>
      </c>
      <c r="X26" s="89" t="str">
        <f>Octavos!M27</f>
        <v>Argentina</v>
      </c>
      <c r="Y26" s="89" t="str">
        <f>Octavos!AA27</f>
        <v>Inglaterra</v>
      </c>
      <c r="Z26" s="89" t="str">
        <f>Octavos!F27</f>
        <v>Países Bajos</v>
      </c>
      <c r="AA26" s="89" t="str">
        <f>Octavos!T27</f>
        <v>Francia</v>
      </c>
      <c r="AB26" s="89" t="str">
        <f>Octavos!AV27</f>
        <v>España</v>
      </c>
      <c r="AC26" s="95" t="str">
        <f>Octavos!BC27</f>
        <v>Portugal</v>
      </c>
    </row>
    <row r="27" spans="1:29" ht="15.75" x14ac:dyDescent="0.25">
      <c r="A27" s="9" t="str">
        <f>Participantes!B16</f>
        <v>Jovanna Santiago</v>
      </c>
      <c r="B27" s="97">
        <v>0</v>
      </c>
      <c r="C27" s="88"/>
      <c r="D27" s="98">
        <v>3</v>
      </c>
      <c r="E27" s="99"/>
      <c r="F27" s="98">
        <v>0</v>
      </c>
      <c r="G27" s="99"/>
      <c r="H27" s="98">
        <v>2</v>
      </c>
      <c r="I27" s="99"/>
      <c r="J27" s="98">
        <v>0</v>
      </c>
      <c r="K27" s="99"/>
      <c r="L27" s="98">
        <v>3</v>
      </c>
      <c r="M27" s="99"/>
      <c r="N27" s="98">
        <v>3</v>
      </c>
      <c r="O27" s="99"/>
      <c r="P27" s="98">
        <v>0</v>
      </c>
      <c r="Q27" s="100"/>
      <c r="R27" s="87" t="str">
        <f t="shared" si="0"/>
        <v>Brasil</v>
      </c>
      <c r="S27" s="89" t="str">
        <f t="shared" si="1"/>
        <v>Inglaterra</v>
      </c>
      <c r="T27" s="89" t="str">
        <f t="shared" si="2"/>
        <v>Francia</v>
      </c>
      <c r="U27" s="95" t="str">
        <f t="shared" si="3"/>
        <v>España</v>
      </c>
      <c r="V27" s="87" t="str">
        <f>Octavos!AH28</f>
        <v>Croacia</v>
      </c>
      <c r="W27" s="89" t="str">
        <f>Octavos!AO28</f>
        <v>Brasil</v>
      </c>
      <c r="X27" s="89" t="str">
        <f>Octavos!M28</f>
        <v>Argentina</v>
      </c>
      <c r="Y27" s="89" t="str">
        <f>Octavos!AA28</f>
        <v>Inglaterra</v>
      </c>
      <c r="Z27" s="89" t="str">
        <f>Octavos!F28</f>
        <v>Estados Unidos</v>
      </c>
      <c r="AA27" s="89" t="str">
        <f>Octavos!T28</f>
        <v>Francia</v>
      </c>
      <c r="AB27" s="89" t="str">
        <f>Octavos!AV28</f>
        <v>España</v>
      </c>
      <c r="AC27" s="95" t="str">
        <f>Octavos!BC28</f>
        <v>Portugal</v>
      </c>
    </row>
    <row r="28" spans="1:29" ht="16.5" thickBot="1" x14ac:dyDescent="0.3">
      <c r="A28" s="9" t="str">
        <f>Participantes!B18</f>
        <v>July Batista</v>
      </c>
      <c r="B28" s="101">
        <v>0</v>
      </c>
      <c r="C28" s="92"/>
      <c r="D28" s="102">
        <v>2</v>
      </c>
      <c r="E28" s="103"/>
      <c r="F28" s="102">
        <v>1</v>
      </c>
      <c r="G28" s="103"/>
      <c r="H28" s="102">
        <v>2</v>
      </c>
      <c r="I28" s="103"/>
      <c r="J28" s="102">
        <v>0</v>
      </c>
      <c r="K28" s="103"/>
      <c r="L28" s="102">
        <v>3</v>
      </c>
      <c r="M28" s="103"/>
      <c r="N28" s="102">
        <v>2</v>
      </c>
      <c r="O28" s="103"/>
      <c r="P28" s="102">
        <v>0</v>
      </c>
      <c r="Q28" s="104"/>
      <c r="R28" s="91" t="str">
        <f t="shared" si="0"/>
        <v>Brasil</v>
      </c>
      <c r="S28" s="93" t="str">
        <f t="shared" si="1"/>
        <v>Senegal</v>
      </c>
      <c r="T28" s="93" t="str">
        <f t="shared" si="2"/>
        <v>Francia</v>
      </c>
      <c r="U28" s="96" t="str">
        <f t="shared" si="3"/>
        <v>España</v>
      </c>
      <c r="V28" s="91" t="str">
        <f>Octavos!AH29</f>
        <v>Croacia</v>
      </c>
      <c r="W28" s="93" t="str">
        <f>Octavos!AO29</f>
        <v>Brasil</v>
      </c>
      <c r="X28" s="93" t="str">
        <f>Octavos!M29</f>
        <v>Argentina</v>
      </c>
      <c r="Y28" s="93" t="str">
        <f>Octavos!AA29</f>
        <v>Senegal</v>
      </c>
      <c r="Z28" s="93" t="str">
        <f>Octavos!F29</f>
        <v>Países Bajos</v>
      </c>
      <c r="AA28" s="93" t="str">
        <f>Octavos!T29</f>
        <v>Francia</v>
      </c>
      <c r="AB28" s="93" t="str">
        <f>Octavos!AV29</f>
        <v>España</v>
      </c>
      <c r="AC28" s="96" t="str">
        <f>Octavos!BC29</f>
        <v>Suiza</v>
      </c>
    </row>
  </sheetData>
  <mergeCells count="9">
    <mergeCell ref="X1:Y1"/>
    <mergeCell ref="Z1:AA1"/>
    <mergeCell ref="AB1:AC1"/>
    <mergeCell ref="B1:E1"/>
    <mergeCell ref="F1:I1"/>
    <mergeCell ref="J1:M1"/>
    <mergeCell ref="N1:Q1"/>
    <mergeCell ref="R1:U1"/>
    <mergeCell ref="V1:W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K3" sqref="K3"/>
    </sheetView>
  </sheetViews>
  <sheetFormatPr baseColWidth="10" defaultRowHeight="15" x14ac:dyDescent="0.25"/>
  <cols>
    <col min="1" max="1" width="25.28515625" style="9" customWidth="1"/>
    <col min="2" max="2" width="11.42578125" style="9"/>
    <col min="3" max="3" width="2.5703125" style="27" customWidth="1"/>
    <col min="4" max="4" width="11.42578125" style="9"/>
    <col min="5" max="5" width="2.5703125" style="27" customWidth="1"/>
    <col min="6" max="6" width="11.42578125" style="9"/>
    <col min="7" max="7" width="2.5703125" style="27" customWidth="1"/>
    <col min="8" max="8" width="11.42578125" style="9"/>
    <col min="9" max="9" width="2.5703125" style="27" customWidth="1"/>
    <col min="10" max="16384" width="11.42578125" style="9"/>
  </cols>
  <sheetData>
    <row r="1" spans="1:15" x14ac:dyDescent="0.25">
      <c r="B1" s="191" t="s">
        <v>80</v>
      </c>
      <c r="C1" s="189"/>
      <c r="D1" s="189"/>
      <c r="E1" s="190"/>
      <c r="F1" s="189" t="s">
        <v>81</v>
      </c>
      <c r="G1" s="189"/>
      <c r="H1" s="189"/>
      <c r="I1" s="190"/>
      <c r="J1" s="191" t="s">
        <v>82</v>
      </c>
      <c r="K1" s="190"/>
      <c r="L1" s="191" t="s">
        <v>83</v>
      </c>
      <c r="M1" s="190"/>
      <c r="N1" s="191" t="s">
        <v>84</v>
      </c>
      <c r="O1" s="190"/>
    </row>
    <row r="2" spans="1:15" ht="15.75" thickBot="1" x14ac:dyDescent="0.3">
      <c r="B2" s="91" t="s">
        <v>74</v>
      </c>
      <c r="C2" s="92" t="s">
        <v>72</v>
      </c>
      <c r="D2" s="93" t="s">
        <v>75</v>
      </c>
      <c r="E2" s="94" t="s">
        <v>72</v>
      </c>
      <c r="F2" s="93" t="s">
        <v>76</v>
      </c>
      <c r="G2" s="92" t="s">
        <v>72</v>
      </c>
      <c r="H2" s="93" t="s">
        <v>77</v>
      </c>
      <c r="I2" s="94" t="s">
        <v>72</v>
      </c>
      <c r="J2" s="91" t="s">
        <v>78</v>
      </c>
      <c r="K2" s="96" t="s">
        <v>79</v>
      </c>
      <c r="L2" s="91" t="s">
        <v>74</v>
      </c>
      <c r="M2" s="96" t="s">
        <v>75</v>
      </c>
      <c r="N2" s="91" t="s">
        <v>76</v>
      </c>
      <c r="O2" s="96" t="s">
        <v>77</v>
      </c>
    </row>
    <row r="3" spans="1:15" x14ac:dyDescent="0.25">
      <c r="A3" s="9" t="e">
        <f>Participantes!#REF!</f>
        <v>#REF!</v>
      </c>
      <c r="B3" s="87">
        <v>1</v>
      </c>
      <c r="C3" s="88">
        <v>4</v>
      </c>
      <c r="D3" s="89">
        <v>1</v>
      </c>
      <c r="E3" s="90">
        <v>5</v>
      </c>
      <c r="F3" s="89">
        <v>1</v>
      </c>
      <c r="G3" s="88"/>
      <c r="H3" s="89">
        <v>2</v>
      </c>
      <c r="I3" s="90"/>
      <c r="J3" s="87" t="str">
        <f>IF(B3+C3&gt;D3+E3,L3,M3)</f>
        <v/>
      </c>
      <c r="K3" s="95" t="str">
        <f>IF(F3+G3&gt;H3+I3,N3,O3)</f>
        <v/>
      </c>
      <c r="L3" s="87" t="str">
        <f>Cuartos!F3</f>
        <v/>
      </c>
      <c r="M3" s="95" t="str">
        <f>Cuartos!M3</f>
        <v/>
      </c>
      <c r="N3" s="87" t="str">
        <f>Cuartos!T3</f>
        <v/>
      </c>
      <c r="O3" s="95" t="str">
        <f>Cuartos!AA3</f>
        <v/>
      </c>
    </row>
    <row r="4" spans="1:15" x14ac:dyDescent="0.25">
      <c r="A4" s="9" t="str">
        <f>Participantes!B1</f>
        <v>Adriana Zambrano</v>
      </c>
      <c r="B4" s="87">
        <v>2</v>
      </c>
      <c r="C4" s="88"/>
      <c r="D4" s="89">
        <v>1</v>
      </c>
      <c r="E4" s="90"/>
      <c r="F4" s="89">
        <v>1</v>
      </c>
      <c r="G4" s="88"/>
      <c r="H4" s="89">
        <v>0</v>
      </c>
      <c r="I4" s="90"/>
      <c r="J4" s="87" t="str">
        <f t="shared" ref="J4:J28" si="0">IF(B4+C4&gt;D4+E4,L4,M4)</f>
        <v/>
      </c>
      <c r="K4" s="95" t="str">
        <f t="shared" ref="K4:K28" si="1">IF(F4+G4&gt;H4+I4,N4,O4)</f>
        <v/>
      </c>
      <c r="L4" s="87" t="str">
        <f>Cuartos!F4</f>
        <v/>
      </c>
      <c r="M4" s="95" t="str">
        <f>Cuartos!M4</f>
        <v/>
      </c>
      <c r="N4" s="87" t="str">
        <f>Cuartos!T4</f>
        <v/>
      </c>
      <c r="O4" s="95" t="str">
        <f>Cuartos!AA4</f>
        <v/>
      </c>
    </row>
    <row r="5" spans="1:15" x14ac:dyDescent="0.25">
      <c r="A5" s="9" t="str">
        <f>Participantes!B2</f>
        <v>Alexander Bodega</v>
      </c>
      <c r="B5" s="87">
        <v>2</v>
      </c>
      <c r="C5" s="88"/>
      <c r="D5" s="89">
        <v>1</v>
      </c>
      <c r="E5" s="90"/>
      <c r="F5" s="89">
        <v>3</v>
      </c>
      <c r="G5" s="88"/>
      <c r="H5" s="89">
        <v>2</v>
      </c>
      <c r="I5" s="90"/>
      <c r="J5" s="87" t="str">
        <f t="shared" si="0"/>
        <v/>
      </c>
      <c r="K5" s="95" t="str">
        <f t="shared" si="1"/>
        <v/>
      </c>
      <c r="L5" s="87" t="str">
        <f>Cuartos!F5</f>
        <v/>
      </c>
      <c r="M5" s="95" t="str">
        <f>Cuartos!M5</f>
        <v/>
      </c>
      <c r="N5" s="87" t="str">
        <f>Cuartos!T5</f>
        <v/>
      </c>
      <c r="O5" s="95" t="str">
        <f>Cuartos!AA5</f>
        <v/>
      </c>
    </row>
    <row r="6" spans="1:15" x14ac:dyDescent="0.25">
      <c r="A6" s="9" t="str">
        <f>Participantes!B3</f>
        <v>Alfredo Quintero</v>
      </c>
      <c r="B6" s="87">
        <v>1</v>
      </c>
      <c r="C6" s="88"/>
      <c r="D6" s="89">
        <v>0</v>
      </c>
      <c r="E6" s="90"/>
      <c r="F6" s="89">
        <v>1</v>
      </c>
      <c r="G6" s="88"/>
      <c r="H6" s="89">
        <v>2</v>
      </c>
      <c r="I6" s="90"/>
      <c r="J6" s="87" t="str">
        <f t="shared" si="0"/>
        <v/>
      </c>
      <c r="K6" s="95" t="str">
        <f t="shared" si="1"/>
        <v/>
      </c>
      <c r="L6" s="87" t="str">
        <f>Cuartos!F6</f>
        <v/>
      </c>
      <c r="M6" s="95" t="str">
        <f>Cuartos!M6</f>
        <v/>
      </c>
      <c r="N6" s="87" t="str">
        <f>Cuartos!T6</f>
        <v/>
      </c>
      <c r="O6" s="95" t="str">
        <f>Cuartos!AA6</f>
        <v/>
      </c>
    </row>
    <row r="7" spans="1:15" x14ac:dyDescent="0.25">
      <c r="A7" s="9" t="str">
        <f>Participantes!B4</f>
        <v>Antonio Barahona 1</v>
      </c>
      <c r="B7" s="87">
        <v>2</v>
      </c>
      <c r="C7" s="88">
        <v>2</v>
      </c>
      <c r="D7" s="89">
        <v>2</v>
      </c>
      <c r="E7" s="90">
        <v>4</v>
      </c>
      <c r="F7" s="89">
        <v>2</v>
      </c>
      <c r="G7" s="88"/>
      <c r="H7" s="89">
        <v>1</v>
      </c>
      <c r="I7" s="90"/>
      <c r="J7" s="87" t="str">
        <f t="shared" si="0"/>
        <v/>
      </c>
      <c r="K7" s="95" t="str">
        <f t="shared" si="1"/>
        <v/>
      </c>
      <c r="L7" s="87" t="str">
        <f>Cuartos!F7</f>
        <v/>
      </c>
      <c r="M7" s="95" t="str">
        <f>Cuartos!M7</f>
        <v/>
      </c>
      <c r="N7" s="87" t="str">
        <f>Cuartos!T7</f>
        <v/>
      </c>
      <c r="O7" s="95" t="str">
        <f>Cuartos!AA7</f>
        <v/>
      </c>
    </row>
    <row r="8" spans="1:15" x14ac:dyDescent="0.25">
      <c r="A8" s="9" t="e">
        <f>Participantes!#REF!</f>
        <v>#REF!</v>
      </c>
      <c r="B8" s="87">
        <v>1</v>
      </c>
      <c r="C8" s="88"/>
      <c r="D8" s="89">
        <v>2</v>
      </c>
      <c r="E8" s="90"/>
      <c r="F8" s="89">
        <v>3</v>
      </c>
      <c r="G8" s="88"/>
      <c r="H8" s="89">
        <v>2</v>
      </c>
      <c r="I8" s="90"/>
      <c r="J8" s="87" t="str">
        <f t="shared" si="0"/>
        <v/>
      </c>
      <c r="K8" s="95" t="str">
        <f t="shared" si="1"/>
        <v/>
      </c>
      <c r="L8" s="87" t="str">
        <f>Cuartos!F8</f>
        <v/>
      </c>
      <c r="M8" s="95" t="str">
        <f>Cuartos!M8</f>
        <v/>
      </c>
      <c r="N8" s="87" t="str">
        <f>Cuartos!T8</f>
        <v/>
      </c>
      <c r="O8" s="95" t="str">
        <f>Cuartos!AA8</f>
        <v/>
      </c>
    </row>
    <row r="9" spans="1:15" x14ac:dyDescent="0.25">
      <c r="A9" s="9" t="e">
        <f>Participantes!#REF!</f>
        <v>#REF!</v>
      </c>
      <c r="B9" s="87">
        <v>2</v>
      </c>
      <c r="C9" s="88">
        <v>4</v>
      </c>
      <c r="D9" s="89">
        <v>2</v>
      </c>
      <c r="E9" s="90">
        <v>5</v>
      </c>
      <c r="F9" s="89">
        <v>3</v>
      </c>
      <c r="G9" s="88"/>
      <c r="H9" s="89">
        <v>2</v>
      </c>
      <c r="I9" s="90"/>
      <c r="J9" s="87" t="str">
        <f t="shared" si="0"/>
        <v/>
      </c>
      <c r="K9" s="95" t="str">
        <f t="shared" si="1"/>
        <v/>
      </c>
      <c r="L9" s="87" t="str">
        <f>Cuartos!F9</f>
        <v/>
      </c>
      <c r="M9" s="95" t="str">
        <f>Cuartos!M9</f>
        <v/>
      </c>
      <c r="N9" s="87" t="str">
        <f>Cuartos!T9</f>
        <v/>
      </c>
      <c r="O9" s="95" t="str">
        <f>Cuartos!AA9</f>
        <v/>
      </c>
    </row>
    <row r="10" spans="1:15" x14ac:dyDescent="0.25">
      <c r="A10" s="9" t="e">
        <f>Participantes!#REF!</f>
        <v>#REF!</v>
      </c>
      <c r="B10" s="87">
        <v>3</v>
      </c>
      <c r="C10" s="88">
        <v>5</v>
      </c>
      <c r="D10" s="89">
        <v>3</v>
      </c>
      <c r="E10" s="90">
        <v>4</v>
      </c>
      <c r="F10" s="89">
        <v>2</v>
      </c>
      <c r="G10" s="88"/>
      <c r="H10" s="89">
        <v>1</v>
      </c>
      <c r="I10" s="90"/>
      <c r="J10" s="87" t="str">
        <f t="shared" si="0"/>
        <v/>
      </c>
      <c r="K10" s="95" t="str">
        <f t="shared" si="1"/>
        <v/>
      </c>
      <c r="L10" s="87" t="str">
        <f>Cuartos!F10</f>
        <v/>
      </c>
      <c r="M10" s="95" t="str">
        <f>Cuartos!M10</f>
        <v/>
      </c>
      <c r="N10" s="87" t="str">
        <f>Cuartos!T10</f>
        <v/>
      </c>
      <c r="O10" s="95" t="str">
        <f>Cuartos!AA10</f>
        <v/>
      </c>
    </row>
    <row r="11" spans="1:15" x14ac:dyDescent="0.25">
      <c r="A11" s="9" t="e">
        <f>Participantes!#REF!</f>
        <v>#REF!</v>
      </c>
      <c r="B11" s="87">
        <v>1</v>
      </c>
      <c r="C11" s="88"/>
      <c r="D11" s="89">
        <v>0</v>
      </c>
      <c r="E11" s="90"/>
      <c r="F11" s="89">
        <v>2</v>
      </c>
      <c r="G11" s="88">
        <v>4</v>
      </c>
      <c r="H11" s="89">
        <v>2</v>
      </c>
      <c r="I11" s="90">
        <v>5</v>
      </c>
      <c r="J11" s="87" t="str">
        <f t="shared" si="0"/>
        <v/>
      </c>
      <c r="K11" s="95" t="str">
        <f t="shared" si="1"/>
        <v/>
      </c>
      <c r="L11" s="87" t="str">
        <f>Cuartos!F11</f>
        <v/>
      </c>
      <c r="M11" s="95" t="str">
        <f>Cuartos!M11</f>
        <v/>
      </c>
      <c r="N11" s="87" t="str">
        <f>Cuartos!T11</f>
        <v/>
      </c>
      <c r="O11" s="95" t="str">
        <f>Cuartos!AA11</f>
        <v/>
      </c>
    </row>
    <row r="12" spans="1:15" x14ac:dyDescent="0.25">
      <c r="A12" s="9" t="str">
        <f>Participantes!B5</f>
        <v>Effie Latouche 1</v>
      </c>
      <c r="B12" s="87">
        <v>1</v>
      </c>
      <c r="C12" s="88"/>
      <c r="D12" s="89">
        <v>2</v>
      </c>
      <c r="E12" s="90"/>
      <c r="F12" s="89">
        <v>1</v>
      </c>
      <c r="G12" s="88"/>
      <c r="H12" s="89">
        <v>2</v>
      </c>
      <c r="I12" s="90"/>
      <c r="J12" s="87" t="str">
        <f t="shared" si="0"/>
        <v/>
      </c>
      <c r="K12" s="95" t="str">
        <f t="shared" si="1"/>
        <v/>
      </c>
      <c r="L12" s="87" t="str">
        <f>Cuartos!F12</f>
        <v/>
      </c>
      <c r="M12" s="95" t="str">
        <f>Cuartos!M12</f>
        <v/>
      </c>
      <c r="N12" s="87" t="str">
        <f>Cuartos!T12</f>
        <v/>
      </c>
      <c r="O12" s="95" t="str">
        <f>Cuartos!AA12</f>
        <v/>
      </c>
    </row>
    <row r="13" spans="1:15" x14ac:dyDescent="0.25">
      <c r="A13" s="9" t="e">
        <f>Participantes!#REF!</f>
        <v>#REF!</v>
      </c>
      <c r="B13" s="87">
        <v>1</v>
      </c>
      <c r="C13" s="88"/>
      <c r="D13" s="89">
        <v>2</v>
      </c>
      <c r="E13" s="90"/>
      <c r="F13" s="89">
        <v>1</v>
      </c>
      <c r="G13" s="88"/>
      <c r="H13" s="89">
        <v>2</v>
      </c>
      <c r="I13" s="90"/>
      <c r="J13" s="87" t="str">
        <f t="shared" si="0"/>
        <v/>
      </c>
      <c r="K13" s="95" t="str">
        <f t="shared" si="1"/>
        <v/>
      </c>
      <c r="L13" s="87" t="str">
        <f>Cuartos!F13</f>
        <v/>
      </c>
      <c r="M13" s="95" t="str">
        <f>Cuartos!M13</f>
        <v/>
      </c>
      <c r="N13" s="87" t="str">
        <f>Cuartos!T13</f>
        <v/>
      </c>
      <c r="O13" s="95" t="str">
        <f>Cuartos!AA13</f>
        <v/>
      </c>
    </row>
    <row r="14" spans="1:15" x14ac:dyDescent="0.25">
      <c r="A14" s="9" t="str">
        <f>Participantes!B6</f>
        <v>Eric Herrera</v>
      </c>
      <c r="B14" s="87">
        <v>1</v>
      </c>
      <c r="C14" s="88">
        <v>2</v>
      </c>
      <c r="D14" s="89">
        <v>1</v>
      </c>
      <c r="E14" s="90">
        <v>3</v>
      </c>
      <c r="F14" s="89">
        <v>1</v>
      </c>
      <c r="G14" s="88"/>
      <c r="H14" s="89">
        <v>2</v>
      </c>
      <c r="I14" s="90"/>
      <c r="J14" s="87" t="str">
        <f t="shared" si="0"/>
        <v/>
      </c>
      <c r="K14" s="95" t="str">
        <f t="shared" si="1"/>
        <v/>
      </c>
      <c r="L14" s="87" t="str">
        <f>Cuartos!F14</f>
        <v/>
      </c>
      <c r="M14" s="95" t="str">
        <f>Cuartos!M14</f>
        <v/>
      </c>
      <c r="N14" s="87" t="str">
        <f>Cuartos!T14</f>
        <v/>
      </c>
      <c r="O14" s="95" t="str">
        <f>Cuartos!AA14</f>
        <v/>
      </c>
    </row>
    <row r="15" spans="1:15" x14ac:dyDescent="0.25">
      <c r="A15" s="9" t="str">
        <f>Participantes!B7</f>
        <v>Erika Barahona</v>
      </c>
      <c r="B15" s="87">
        <v>2</v>
      </c>
      <c r="C15" s="88"/>
      <c r="D15" s="89">
        <v>1</v>
      </c>
      <c r="E15" s="90"/>
      <c r="F15" s="89">
        <v>0</v>
      </c>
      <c r="G15" s="88"/>
      <c r="H15" s="89">
        <v>1</v>
      </c>
      <c r="I15" s="90"/>
      <c r="J15" s="87" t="str">
        <f t="shared" si="0"/>
        <v/>
      </c>
      <c r="K15" s="95" t="str">
        <f t="shared" si="1"/>
        <v/>
      </c>
      <c r="L15" s="87" t="str">
        <f>Cuartos!F15</f>
        <v/>
      </c>
      <c r="M15" s="95" t="str">
        <f>Cuartos!M15</f>
        <v/>
      </c>
      <c r="N15" s="87" t="str">
        <f>Cuartos!T15</f>
        <v/>
      </c>
      <c r="O15" s="95" t="str">
        <f>Cuartos!AA15</f>
        <v/>
      </c>
    </row>
    <row r="16" spans="1:15" x14ac:dyDescent="0.25">
      <c r="A16" s="9" t="str">
        <f>Participantes!B8</f>
        <v>Freddy Quiroz 1</v>
      </c>
      <c r="B16" s="87">
        <v>1</v>
      </c>
      <c r="C16" s="88">
        <v>4</v>
      </c>
      <c r="D16" s="89">
        <v>1</v>
      </c>
      <c r="E16" s="90">
        <v>5</v>
      </c>
      <c r="F16" s="89">
        <v>2</v>
      </c>
      <c r="G16" s="88"/>
      <c r="H16" s="89">
        <v>0</v>
      </c>
      <c r="I16" s="90"/>
      <c r="J16" s="87" t="str">
        <f t="shared" si="0"/>
        <v/>
      </c>
      <c r="K16" s="95" t="str">
        <f t="shared" si="1"/>
        <v/>
      </c>
      <c r="L16" s="87" t="str">
        <f>Cuartos!F16</f>
        <v/>
      </c>
      <c r="M16" s="95" t="str">
        <f>Cuartos!M16</f>
        <v/>
      </c>
      <c r="N16" s="87" t="str">
        <f>Cuartos!T16</f>
        <v/>
      </c>
      <c r="O16" s="95" t="str">
        <f>Cuartos!AA16</f>
        <v/>
      </c>
    </row>
    <row r="17" spans="1:15" x14ac:dyDescent="0.25">
      <c r="A17" s="9" t="str">
        <f>Participantes!B10</f>
        <v>Ginela Ramos 1</v>
      </c>
      <c r="B17" s="87">
        <v>0</v>
      </c>
      <c r="C17" s="88"/>
      <c r="D17" s="89">
        <v>1</v>
      </c>
      <c r="E17" s="90"/>
      <c r="F17" s="89">
        <v>2</v>
      </c>
      <c r="G17" s="88"/>
      <c r="H17" s="89">
        <v>1</v>
      </c>
      <c r="I17" s="90"/>
      <c r="J17" s="87" t="str">
        <f t="shared" si="0"/>
        <v/>
      </c>
      <c r="K17" s="95" t="str">
        <f t="shared" si="1"/>
        <v/>
      </c>
      <c r="L17" s="87" t="str">
        <f>Cuartos!F17</f>
        <v/>
      </c>
      <c r="M17" s="95" t="str">
        <f>Cuartos!M17</f>
        <v/>
      </c>
      <c r="N17" s="87" t="str">
        <f>Cuartos!T17</f>
        <v/>
      </c>
      <c r="O17" s="95" t="str">
        <f>Cuartos!AA17</f>
        <v/>
      </c>
    </row>
    <row r="18" spans="1:15" x14ac:dyDescent="0.25">
      <c r="A18" s="9" t="str">
        <f>Participantes!B11</f>
        <v>Ginela Ramos 2</v>
      </c>
      <c r="B18" s="87">
        <v>0</v>
      </c>
      <c r="C18" s="88"/>
      <c r="D18" s="89">
        <v>1</v>
      </c>
      <c r="E18" s="90"/>
      <c r="F18" s="89">
        <v>0</v>
      </c>
      <c r="G18" s="88"/>
      <c r="H18" s="89">
        <v>2</v>
      </c>
      <c r="I18" s="90"/>
      <c r="J18" s="87" t="str">
        <f t="shared" si="0"/>
        <v/>
      </c>
      <c r="K18" s="95" t="str">
        <f t="shared" si="1"/>
        <v/>
      </c>
      <c r="L18" s="87" t="str">
        <f>Cuartos!F18</f>
        <v/>
      </c>
      <c r="M18" s="95" t="str">
        <f>Cuartos!M18</f>
        <v/>
      </c>
      <c r="N18" s="87" t="str">
        <f>Cuartos!T18</f>
        <v/>
      </c>
      <c r="O18" s="95" t="str">
        <f>Cuartos!AA18</f>
        <v/>
      </c>
    </row>
    <row r="19" spans="1:15" x14ac:dyDescent="0.25">
      <c r="A19" s="9" t="str">
        <f>Participantes!B12</f>
        <v>Jose Caballero 1</v>
      </c>
      <c r="B19" s="87">
        <v>0</v>
      </c>
      <c r="C19" s="88"/>
      <c r="D19" s="89">
        <v>1</v>
      </c>
      <c r="E19" s="90"/>
      <c r="F19" s="89">
        <v>0</v>
      </c>
      <c r="G19" s="88"/>
      <c r="H19" s="89">
        <v>2</v>
      </c>
      <c r="I19" s="90"/>
      <c r="J19" s="87" t="str">
        <f t="shared" si="0"/>
        <v/>
      </c>
      <c r="K19" s="95" t="str">
        <f t="shared" si="1"/>
        <v/>
      </c>
      <c r="L19" s="87" t="str">
        <f>Cuartos!F19</f>
        <v/>
      </c>
      <c r="M19" s="95" t="str">
        <f>Cuartos!M19</f>
        <v/>
      </c>
      <c r="N19" s="87" t="str">
        <f>Cuartos!T19</f>
        <v/>
      </c>
      <c r="O19" s="95" t="str">
        <f>Cuartos!AA19</f>
        <v/>
      </c>
    </row>
    <row r="20" spans="1:15" x14ac:dyDescent="0.25">
      <c r="A20" s="9" t="str">
        <f>Participantes!B13</f>
        <v>Jose Caballero 2</v>
      </c>
      <c r="B20" s="87">
        <v>1</v>
      </c>
      <c r="C20" s="88"/>
      <c r="D20" s="89">
        <v>2</v>
      </c>
      <c r="E20" s="90"/>
      <c r="F20" s="89">
        <v>1</v>
      </c>
      <c r="G20" s="88"/>
      <c r="H20" s="89">
        <v>2</v>
      </c>
      <c r="I20" s="90"/>
      <c r="J20" s="87" t="str">
        <f t="shared" si="0"/>
        <v/>
      </c>
      <c r="K20" s="95" t="str">
        <f t="shared" si="1"/>
        <v/>
      </c>
      <c r="L20" s="87" t="str">
        <f>Cuartos!F20</f>
        <v/>
      </c>
      <c r="M20" s="95" t="str">
        <f>Cuartos!M20</f>
        <v/>
      </c>
      <c r="N20" s="87" t="str">
        <f>Cuartos!T20</f>
        <v/>
      </c>
      <c r="O20" s="95" t="str">
        <f>Cuartos!AA20</f>
        <v/>
      </c>
    </row>
    <row r="21" spans="1:15" x14ac:dyDescent="0.25">
      <c r="A21" s="9" t="str">
        <f>Participantes!B14</f>
        <v>Jose Caballero 3 Betito</v>
      </c>
      <c r="B21" s="87">
        <v>1</v>
      </c>
      <c r="C21" s="88"/>
      <c r="D21" s="89">
        <v>2</v>
      </c>
      <c r="E21" s="90"/>
      <c r="F21" s="89">
        <v>0</v>
      </c>
      <c r="G21" s="88"/>
      <c r="H21" s="89">
        <v>2</v>
      </c>
      <c r="I21" s="90"/>
      <c r="J21" s="87" t="str">
        <f t="shared" si="0"/>
        <v/>
      </c>
      <c r="K21" s="95" t="str">
        <f t="shared" si="1"/>
        <v/>
      </c>
      <c r="L21" s="87" t="str">
        <f>Cuartos!F21</f>
        <v/>
      </c>
      <c r="M21" s="95" t="str">
        <f>Cuartos!M21</f>
        <v/>
      </c>
      <c r="N21" s="87" t="str">
        <f>Cuartos!T21</f>
        <v/>
      </c>
      <c r="O21" s="95" t="str">
        <f>Cuartos!AA21</f>
        <v/>
      </c>
    </row>
    <row r="22" spans="1:15" x14ac:dyDescent="0.25">
      <c r="A22" s="9" t="e">
        <f>Participantes!#REF!</f>
        <v>#REF!</v>
      </c>
      <c r="B22" s="87">
        <v>1</v>
      </c>
      <c r="C22" s="88"/>
      <c r="D22" s="89">
        <v>2</v>
      </c>
      <c r="E22" s="90"/>
      <c r="F22" s="89">
        <v>2</v>
      </c>
      <c r="G22" s="88"/>
      <c r="H22" s="89">
        <v>1</v>
      </c>
      <c r="I22" s="90"/>
      <c r="J22" s="87" t="str">
        <f t="shared" si="0"/>
        <v/>
      </c>
      <c r="K22" s="95" t="str">
        <f t="shared" si="1"/>
        <v/>
      </c>
      <c r="L22" s="87" t="str">
        <f>Cuartos!F22</f>
        <v/>
      </c>
      <c r="M22" s="95" t="str">
        <f>Cuartos!M22</f>
        <v/>
      </c>
      <c r="N22" s="87" t="str">
        <f>Cuartos!T22</f>
        <v/>
      </c>
      <c r="O22" s="95" t="str">
        <f>Cuartos!AA22</f>
        <v/>
      </c>
    </row>
    <row r="23" spans="1:15" x14ac:dyDescent="0.25">
      <c r="A23" s="9" t="e">
        <f>Participantes!#REF!</f>
        <v>#REF!</v>
      </c>
      <c r="B23" s="87">
        <v>2</v>
      </c>
      <c r="C23" s="88"/>
      <c r="D23" s="89">
        <v>1</v>
      </c>
      <c r="E23" s="90"/>
      <c r="F23" s="89">
        <v>2</v>
      </c>
      <c r="G23" s="88"/>
      <c r="H23" s="89">
        <v>1</v>
      </c>
      <c r="I23" s="90"/>
      <c r="J23" s="87" t="str">
        <f t="shared" si="0"/>
        <v/>
      </c>
      <c r="K23" s="95" t="str">
        <f t="shared" si="1"/>
        <v/>
      </c>
      <c r="L23" s="87" t="str">
        <f>Cuartos!F23</f>
        <v/>
      </c>
      <c r="M23" s="95" t="str">
        <f>Cuartos!M23</f>
        <v/>
      </c>
      <c r="N23" s="87" t="str">
        <f>Cuartos!T23</f>
        <v/>
      </c>
      <c r="O23" s="95" t="str">
        <f>Cuartos!AA23</f>
        <v/>
      </c>
    </row>
    <row r="24" spans="1:15" x14ac:dyDescent="0.25">
      <c r="A24" s="9" t="e">
        <f>Participantes!#REF!</f>
        <v>#REF!</v>
      </c>
      <c r="B24" s="87">
        <v>1</v>
      </c>
      <c r="C24" s="88"/>
      <c r="D24" s="89">
        <v>2</v>
      </c>
      <c r="E24" s="90"/>
      <c r="F24" s="89">
        <v>0</v>
      </c>
      <c r="G24" s="88"/>
      <c r="H24" s="89">
        <v>1</v>
      </c>
      <c r="I24" s="90"/>
      <c r="J24" s="87" t="str">
        <f t="shared" si="0"/>
        <v/>
      </c>
      <c r="K24" s="95" t="str">
        <f t="shared" si="1"/>
        <v/>
      </c>
      <c r="L24" s="87" t="str">
        <f>Cuartos!F24</f>
        <v/>
      </c>
      <c r="M24" s="95" t="str">
        <f>Cuartos!M24</f>
        <v/>
      </c>
      <c r="N24" s="87" t="str">
        <f>Cuartos!T24</f>
        <v/>
      </c>
      <c r="O24" s="95" t="str">
        <f>Cuartos!AA24</f>
        <v/>
      </c>
    </row>
    <row r="25" spans="1:15" x14ac:dyDescent="0.25">
      <c r="A25" s="9" t="e">
        <f>Participantes!#REF!</f>
        <v>#REF!</v>
      </c>
      <c r="B25" s="87">
        <v>0</v>
      </c>
      <c r="C25" s="88"/>
      <c r="D25" s="89">
        <v>1</v>
      </c>
      <c r="E25" s="90"/>
      <c r="F25" s="89">
        <v>2</v>
      </c>
      <c r="G25" s="88">
        <v>2</v>
      </c>
      <c r="H25" s="89">
        <v>2</v>
      </c>
      <c r="I25" s="90">
        <v>4</v>
      </c>
      <c r="J25" s="87" t="str">
        <f t="shared" si="0"/>
        <v/>
      </c>
      <c r="K25" s="95" t="str">
        <f t="shared" si="1"/>
        <v/>
      </c>
      <c r="L25" s="87" t="str">
        <f>Cuartos!F25</f>
        <v/>
      </c>
      <c r="M25" s="95" t="str">
        <f>Cuartos!M25</f>
        <v/>
      </c>
      <c r="N25" s="87" t="str">
        <f>Cuartos!T25</f>
        <v/>
      </c>
      <c r="O25" s="95" t="str">
        <f>Cuartos!AA25</f>
        <v/>
      </c>
    </row>
    <row r="26" spans="1:15" x14ac:dyDescent="0.25">
      <c r="A26" s="9" t="str">
        <f>Participantes!B15</f>
        <v>Joseph</v>
      </c>
      <c r="B26" s="87">
        <v>2</v>
      </c>
      <c r="C26" s="88"/>
      <c r="D26" s="89">
        <v>1</v>
      </c>
      <c r="E26" s="90"/>
      <c r="F26" s="89">
        <v>2</v>
      </c>
      <c r="G26" s="88"/>
      <c r="H26" s="89">
        <v>1</v>
      </c>
      <c r="I26" s="90"/>
      <c r="J26" s="87" t="str">
        <f t="shared" si="0"/>
        <v/>
      </c>
      <c r="K26" s="95" t="str">
        <f t="shared" si="1"/>
        <v/>
      </c>
      <c r="L26" s="87" t="str">
        <f>Cuartos!F26</f>
        <v/>
      </c>
      <c r="M26" s="95" t="str">
        <f>Cuartos!M26</f>
        <v/>
      </c>
      <c r="N26" s="87" t="str">
        <f>Cuartos!T26</f>
        <v/>
      </c>
      <c r="O26" s="95" t="str">
        <f>Cuartos!AA26</f>
        <v/>
      </c>
    </row>
    <row r="27" spans="1:15" x14ac:dyDescent="0.25">
      <c r="A27" s="9" t="str">
        <f>Participantes!B16</f>
        <v>Jovanna Santiago</v>
      </c>
      <c r="B27" s="87">
        <v>2</v>
      </c>
      <c r="C27" s="88">
        <v>2</v>
      </c>
      <c r="D27" s="89">
        <v>2</v>
      </c>
      <c r="E27" s="90">
        <v>3</v>
      </c>
      <c r="F27" s="89">
        <v>0</v>
      </c>
      <c r="G27" s="88"/>
      <c r="H27" s="89">
        <v>1</v>
      </c>
      <c r="I27" s="90"/>
      <c r="J27" s="87" t="str">
        <f t="shared" si="0"/>
        <v/>
      </c>
      <c r="K27" s="95" t="str">
        <f t="shared" si="1"/>
        <v/>
      </c>
      <c r="L27" s="87" t="str">
        <f>Cuartos!F27</f>
        <v/>
      </c>
      <c r="M27" s="95" t="str">
        <f>Cuartos!M27</f>
        <v/>
      </c>
      <c r="N27" s="87" t="str">
        <f>Cuartos!T27</f>
        <v/>
      </c>
      <c r="O27" s="95" t="str">
        <f>Cuartos!AA27</f>
        <v/>
      </c>
    </row>
    <row r="28" spans="1:15" ht="15.75" thickBot="1" x14ac:dyDescent="0.3">
      <c r="A28" s="9" t="str">
        <f>Participantes!B18</f>
        <v>July Batista</v>
      </c>
      <c r="B28" s="91">
        <v>2</v>
      </c>
      <c r="C28" s="92"/>
      <c r="D28" s="93">
        <v>1</v>
      </c>
      <c r="E28" s="94"/>
      <c r="F28" s="93">
        <v>0</v>
      </c>
      <c r="G28" s="92"/>
      <c r="H28" s="93">
        <v>2</v>
      </c>
      <c r="I28" s="94"/>
      <c r="J28" s="91" t="str">
        <f t="shared" si="0"/>
        <v/>
      </c>
      <c r="K28" s="96" t="str">
        <f t="shared" si="1"/>
        <v/>
      </c>
      <c r="L28" s="91" t="str">
        <f>Cuartos!F28</f>
        <v/>
      </c>
      <c r="M28" s="96" t="str">
        <f>Cuartos!M28</f>
        <v/>
      </c>
      <c r="N28" s="91" t="str">
        <f>Cuartos!T28</f>
        <v/>
      </c>
      <c r="O28" s="96" t="str">
        <f>Cuartos!AA28</f>
        <v/>
      </c>
    </row>
  </sheetData>
  <mergeCells count="5">
    <mergeCell ref="B1:E1"/>
    <mergeCell ref="F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Participantes</vt:lpstr>
      <vt:lpstr>Posiciones</vt:lpstr>
      <vt:lpstr>Octavos</vt:lpstr>
      <vt:lpstr>Cuartos</vt:lpstr>
      <vt:lpstr>Semis</vt:lpstr>
      <vt:lpstr>TercerCuarto</vt:lpstr>
      <vt:lpstr>Final</vt:lpstr>
      <vt:lpstr>Mcuartos</vt:lpstr>
      <vt:lpstr>Msemis</vt:lpstr>
      <vt:lpstr>MTercero</vt:lpstr>
      <vt:lpstr>MFinal</vt:lpstr>
      <vt:lpstr>Marcadores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Jose E. Caballero E.</dc:creator>
  <cp:lastModifiedBy>Jose E. Caballero E.</cp:lastModifiedBy>
  <dcterms:created xsi:type="dcterms:W3CDTF">2018-06-30T13:09:43Z</dcterms:created>
  <dcterms:modified xsi:type="dcterms:W3CDTF">2022-12-03T18:34:32Z</dcterms:modified>
</cp:coreProperties>
</file>