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370" windowHeight="8295" activeTab="2"/>
  </bookViews>
  <sheets>
    <sheet name="Participantes" sheetId="1" r:id="rId1"/>
    <sheet name="Posiciones" sheetId="3" r:id="rId2"/>
    <sheet name="Octavos" sheetId="2" r:id="rId3"/>
    <sheet name="Cuartos" sheetId="6" r:id="rId4"/>
    <sheet name="Semis" sheetId="8" r:id="rId5"/>
    <sheet name="TercerCuarto" sheetId="12" r:id="rId6"/>
    <sheet name="Final" sheetId="10" r:id="rId7"/>
    <sheet name="Mcuartos" sheetId="7" r:id="rId8"/>
    <sheet name="Msemis" sheetId="9" r:id="rId9"/>
    <sheet name="MFinal" sheetId="11" r:id="rId10"/>
  </sheets>
  <definedNames>
    <definedName name="_xlnm._FilterDatabase" localSheetId="3" hidden="1">Cuartos!$A$2:$R$29</definedName>
    <definedName name="_xlnm._FilterDatabase" localSheetId="6" hidden="1">Final!$A$2:$G$28</definedName>
    <definedName name="_xlnm._FilterDatabase" localSheetId="2" hidden="1">Octavos!$A$2:$BD$29</definedName>
    <definedName name="_xlnm._FilterDatabase" localSheetId="1" hidden="1">Posiciones!$A$1:$D$27</definedName>
    <definedName name="_xlnm._FilterDatabase" localSheetId="4" hidden="1">Semis!$A$2:$K$28</definedName>
    <definedName name="_xlnm._FilterDatabase" localSheetId="5" hidden="1">TercerCuarto!$A$2:$G$28</definedName>
  </definedNames>
  <calcPr calcId="145621"/>
  <webPublishObjects count="2">
    <webPublishObject id="6812" divId="PosicionFase2_6812" destinationFile="C:\Users\jecaballero\Desktop\tododesktop\bajado\soft\polla\posiciones.htm" autoRepublish="1"/>
    <webPublishObject id="24899" divId="PosicionFase2_24899" destinationFile="C:\Users\jecaballero\Desktop\tododesktop\bajado\soft\polla\posiciones.mht" autoRepublish="1"/>
  </webPublishObjects>
</workbook>
</file>

<file path=xl/calcChain.xml><?xml version="1.0" encoding="utf-8"?>
<calcChain xmlns="http://schemas.openxmlformats.org/spreadsheetml/2006/main">
  <c r="A4" i="11" l="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3" i="1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3" i="9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3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BC26" i="2"/>
  <c r="BC3" i="2"/>
  <c r="AV3" i="2"/>
  <c r="AH3" i="2"/>
  <c r="AA3" i="2"/>
  <c r="T3" i="2"/>
  <c r="M3" i="2"/>
  <c r="F3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7" i="2"/>
  <c r="BC28" i="2"/>
  <c r="BC29" i="2"/>
  <c r="BC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4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5" i="2"/>
  <c r="F4" i="2"/>
  <c r="A28" i="12" l="1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D2" i="12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3" i="10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3" i="8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3" i="6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4" i="2"/>
  <c r="F3" i="3" l="1"/>
  <c r="G3" i="3"/>
  <c r="N29" i="6" l="1"/>
  <c r="F11" i="3"/>
  <c r="Q1" i="6" l="1"/>
  <c r="G1" i="6"/>
  <c r="Q14" i="6"/>
  <c r="Q12" i="6"/>
  <c r="Q26" i="6" l="1"/>
  <c r="R24" i="6"/>
  <c r="R22" i="6"/>
  <c r="R16" i="6"/>
  <c r="Q13" i="6"/>
  <c r="Q10" i="6"/>
  <c r="N5" i="2"/>
  <c r="R8" i="6"/>
  <c r="R14" i="6"/>
  <c r="R13" i="6"/>
  <c r="R7" i="6"/>
  <c r="R17" i="6"/>
  <c r="R25" i="6"/>
  <c r="H26" i="6"/>
  <c r="Q8" i="6"/>
  <c r="Q21" i="6"/>
  <c r="R10" i="6"/>
  <c r="R26" i="6"/>
  <c r="Q18" i="6"/>
  <c r="R6" i="6"/>
  <c r="R23" i="6"/>
  <c r="R15" i="6"/>
  <c r="Q5" i="6"/>
  <c r="Q24" i="6"/>
  <c r="Q16" i="6"/>
  <c r="Q3" i="6"/>
  <c r="R19" i="6"/>
  <c r="Q27" i="6"/>
  <c r="Q4" i="6"/>
  <c r="Q6" i="6"/>
  <c r="Q22" i="6"/>
  <c r="R5" i="6"/>
  <c r="Q11" i="6"/>
  <c r="Q20" i="6"/>
  <c r="Q28" i="6"/>
  <c r="Q7" i="6"/>
  <c r="Q15" i="6"/>
  <c r="Q23" i="6"/>
  <c r="R18" i="6"/>
  <c r="R21" i="6"/>
  <c r="R9" i="6"/>
  <c r="B3" i="6"/>
  <c r="C8" i="6"/>
  <c r="B1" i="6"/>
  <c r="C5" i="6"/>
  <c r="Q19" i="6"/>
  <c r="R3" i="6"/>
  <c r="C4" i="6"/>
  <c r="Q25" i="6"/>
  <c r="Q17" i="6"/>
  <c r="Q9" i="6"/>
  <c r="C28" i="6"/>
  <c r="C21" i="6"/>
  <c r="R28" i="6"/>
  <c r="R20" i="6"/>
  <c r="R12" i="6"/>
  <c r="R4" i="6"/>
  <c r="C20" i="6"/>
  <c r="R27" i="6"/>
  <c r="R11" i="6"/>
  <c r="C13" i="6"/>
  <c r="C12" i="6"/>
  <c r="C27" i="6"/>
  <c r="C19" i="6"/>
  <c r="C11" i="6"/>
  <c r="C26" i="6"/>
  <c r="C18" i="6"/>
  <c r="C10" i="6"/>
  <c r="C25" i="6"/>
  <c r="C17" i="6"/>
  <c r="C1" i="6"/>
  <c r="C3" i="6"/>
  <c r="C24" i="6"/>
  <c r="C16" i="6"/>
  <c r="B4" i="6"/>
  <c r="B12" i="6"/>
  <c r="B20" i="6"/>
  <c r="B28" i="6"/>
  <c r="B7" i="6"/>
  <c r="B8" i="6"/>
  <c r="B17" i="6"/>
  <c r="B18" i="6"/>
  <c r="B26" i="6"/>
  <c r="B11" i="6"/>
  <c r="B5" i="6"/>
  <c r="B13" i="6"/>
  <c r="B21" i="6"/>
  <c r="B23" i="6"/>
  <c r="B24" i="6"/>
  <c r="B9" i="6"/>
  <c r="B19" i="6"/>
  <c r="B6" i="6"/>
  <c r="B14" i="6"/>
  <c r="B22" i="6"/>
  <c r="B15" i="6"/>
  <c r="B16" i="6"/>
  <c r="B25" i="6"/>
  <c r="B10" i="6"/>
  <c r="B27" i="6"/>
  <c r="W24" i="6"/>
  <c r="C9" i="6"/>
  <c r="C23" i="6"/>
  <c r="C15" i="6"/>
  <c r="C7" i="6"/>
  <c r="C22" i="6"/>
  <c r="C14" i="6"/>
  <c r="C6" i="6"/>
  <c r="L21" i="6"/>
  <c r="M22" i="6"/>
  <c r="M7" i="6"/>
  <c r="L9" i="6"/>
  <c r="M13" i="6"/>
  <c r="L17" i="6"/>
  <c r="M10" i="6"/>
  <c r="L3" i="6"/>
  <c r="L25" i="6"/>
  <c r="L16" i="6"/>
  <c r="L5" i="6"/>
  <c r="M18" i="6"/>
  <c r="M6" i="6"/>
  <c r="M1" i="6"/>
  <c r="L8" i="6"/>
  <c r="M21" i="6"/>
  <c r="L24" i="6"/>
  <c r="L13" i="6"/>
  <c r="M26" i="6"/>
  <c r="M14" i="6"/>
  <c r="M5" i="6"/>
  <c r="L28" i="6"/>
  <c r="L20" i="6"/>
  <c r="L12" i="6"/>
  <c r="L4" i="6"/>
  <c r="M25" i="6"/>
  <c r="M17" i="6"/>
  <c r="M9" i="6"/>
  <c r="L27" i="6"/>
  <c r="L23" i="6"/>
  <c r="L19" i="6"/>
  <c r="L15" i="6"/>
  <c r="L11" i="6"/>
  <c r="L7" i="6"/>
  <c r="M3" i="6"/>
  <c r="M28" i="6"/>
  <c r="M24" i="6"/>
  <c r="M20" i="6"/>
  <c r="M16" i="6"/>
  <c r="M12" i="6"/>
  <c r="M8" i="6"/>
  <c r="M4" i="6"/>
  <c r="L1" i="6"/>
  <c r="L26" i="6"/>
  <c r="L22" i="6"/>
  <c r="L18" i="6"/>
  <c r="L14" i="6"/>
  <c r="L10" i="6"/>
  <c r="L6" i="6"/>
  <c r="M27" i="6"/>
  <c r="M23" i="6"/>
  <c r="M19" i="6"/>
  <c r="M15" i="6"/>
  <c r="M11" i="6"/>
  <c r="G4" i="6"/>
  <c r="G8" i="6"/>
  <c r="G12" i="6"/>
  <c r="G16" i="6"/>
  <c r="G20" i="6"/>
  <c r="G24" i="6"/>
  <c r="G28" i="6"/>
  <c r="G9" i="6"/>
  <c r="H17" i="6"/>
  <c r="H10" i="6"/>
  <c r="G25" i="6"/>
  <c r="H25" i="6"/>
  <c r="H9" i="6"/>
  <c r="G13" i="6"/>
  <c r="H18" i="6"/>
  <c r="G21" i="6"/>
  <c r="G5" i="6"/>
  <c r="H22" i="6"/>
  <c r="H14" i="6"/>
  <c r="H6" i="6"/>
  <c r="G17" i="6"/>
  <c r="H21" i="6"/>
  <c r="H13" i="6"/>
  <c r="H5" i="6"/>
  <c r="G3" i="6"/>
  <c r="H1" i="6"/>
  <c r="G27" i="6"/>
  <c r="G23" i="6"/>
  <c r="G19" i="6"/>
  <c r="G15" i="6"/>
  <c r="G11" i="6"/>
  <c r="G7" i="6"/>
  <c r="H3" i="6"/>
  <c r="H28" i="6"/>
  <c r="H24" i="6"/>
  <c r="H20" i="6"/>
  <c r="H16" i="6"/>
  <c r="H12" i="6"/>
  <c r="H8" i="6"/>
  <c r="H4" i="6"/>
  <c r="G26" i="6"/>
  <c r="G22" i="6"/>
  <c r="G18" i="6"/>
  <c r="G14" i="6"/>
  <c r="G10" i="6"/>
  <c r="G6" i="6"/>
  <c r="H27" i="6"/>
  <c r="H23" i="6"/>
  <c r="H19" i="6"/>
  <c r="H15" i="6"/>
  <c r="H11" i="6"/>
  <c r="H7" i="6"/>
  <c r="R1" i="6"/>
  <c r="AI23" i="2"/>
  <c r="G5" i="2"/>
  <c r="AI5" i="2"/>
  <c r="AI13" i="2"/>
  <c r="AI17" i="2"/>
  <c r="AI21" i="2"/>
  <c r="AI25" i="2"/>
  <c r="AW5" i="2"/>
  <c r="AW9" i="2"/>
  <c r="AW13" i="2"/>
  <c r="AI9" i="2"/>
  <c r="AB5" i="2"/>
  <c r="AB9" i="2"/>
  <c r="AB13" i="2"/>
  <c r="AB17" i="2"/>
  <c r="AB21" i="2"/>
  <c r="AB25" i="2"/>
  <c r="AB29" i="2"/>
  <c r="AI7" i="2"/>
  <c r="AI11" i="2"/>
  <c r="AI15" i="2"/>
  <c r="AI19" i="2"/>
  <c r="AI27" i="2"/>
  <c r="AB7" i="2"/>
  <c r="AB11" i="2"/>
  <c r="AB15" i="2"/>
  <c r="AB19" i="2"/>
  <c r="AB23" i="2"/>
  <c r="AB27" i="2"/>
  <c r="AI29" i="2"/>
  <c r="AP5" i="2"/>
  <c r="AP9" i="2"/>
  <c r="AP13" i="2"/>
  <c r="AP17" i="2"/>
  <c r="AP21" i="2"/>
  <c r="AP25" i="2"/>
  <c r="AP29" i="2"/>
  <c r="AW7" i="2"/>
  <c r="AW11" i="2"/>
  <c r="AW15" i="2"/>
  <c r="AW19" i="2"/>
  <c r="AW23" i="2"/>
  <c r="AW27" i="2"/>
  <c r="U4" i="2"/>
  <c r="AB6" i="2"/>
  <c r="AB10" i="2"/>
  <c r="AB14" i="2"/>
  <c r="AB18" i="2"/>
  <c r="AB22" i="2"/>
  <c r="AB26" i="2"/>
  <c r="AI4" i="2"/>
  <c r="AI8" i="2"/>
  <c r="AI12" i="2"/>
  <c r="AI16" i="2"/>
  <c r="AI20" i="2"/>
  <c r="AI24" i="2"/>
  <c r="AI28" i="2"/>
  <c r="AP6" i="2"/>
  <c r="AP10" i="2"/>
  <c r="AP14" i="2"/>
  <c r="AP18" i="2"/>
  <c r="AP22" i="2"/>
  <c r="AP26" i="2"/>
  <c r="AW4" i="2"/>
  <c r="AW8" i="2"/>
  <c r="AW12" i="2"/>
  <c r="AW16" i="2"/>
  <c r="AW20" i="2"/>
  <c r="AW24" i="2"/>
  <c r="AW28" i="2"/>
  <c r="BD6" i="2"/>
  <c r="BD10" i="2"/>
  <c r="BD14" i="2"/>
  <c r="BD18" i="2"/>
  <c r="BD22" i="2"/>
  <c r="BD26" i="2"/>
  <c r="AP7" i="2"/>
  <c r="AP11" i="2"/>
  <c r="AP15" i="2"/>
  <c r="AP19" i="2"/>
  <c r="AP23" i="2"/>
  <c r="AP27" i="2"/>
  <c r="AW17" i="2"/>
  <c r="AW21" i="2"/>
  <c r="AW25" i="2"/>
  <c r="AW29" i="2"/>
  <c r="AB4" i="2"/>
  <c r="AB8" i="2"/>
  <c r="AB12" i="2"/>
  <c r="AB16" i="2"/>
  <c r="AB20" i="2"/>
  <c r="AB24" i="2"/>
  <c r="AB28" i="2"/>
  <c r="AI6" i="2"/>
  <c r="AI10" i="2"/>
  <c r="AI14" i="2"/>
  <c r="AI18" i="2"/>
  <c r="AI22" i="2"/>
  <c r="AI26" i="2"/>
  <c r="AP4" i="2"/>
  <c r="AP8" i="2"/>
  <c r="AP12" i="2"/>
  <c r="AP16" i="2"/>
  <c r="AP20" i="2"/>
  <c r="AP24" i="2"/>
  <c r="AP28" i="2"/>
  <c r="AW6" i="2"/>
  <c r="AW10" i="2"/>
  <c r="AW14" i="2"/>
  <c r="AW18" i="2"/>
  <c r="AW22" i="2"/>
  <c r="AW26" i="2"/>
  <c r="BD4" i="2"/>
  <c r="BD8" i="2"/>
  <c r="BD12" i="2"/>
  <c r="BD16" i="2"/>
  <c r="BD20" i="2"/>
  <c r="BD24" i="2"/>
  <c r="BD28" i="2"/>
  <c r="BD7" i="2"/>
  <c r="BD11" i="2"/>
  <c r="BD15" i="2"/>
  <c r="BD19" i="2"/>
  <c r="BD23" i="2"/>
  <c r="BD27" i="2"/>
  <c r="BD5" i="2"/>
  <c r="BD9" i="2"/>
  <c r="BD13" i="2"/>
  <c r="BD17" i="2"/>
  <c r="BD21" i="2"/>
  <c r="BD25" i="2"/>
  <c r="BD29" i="2"/>
  <c r="U27" i="2"/>
  <c r="U23" i="2"/>
  <c r="U19" i="2"/>
  <c r="U15" i="2"/>
  <c r="U11" i="2"/>
  <c r="U7" i="2"/>
  <c r="U26" i="2"/>
  <c r="U22" i="2"/>
  <c r="U18" i="2"/>
  <c r="U14" i="2"/>
  <c r="U10" i="2"/>
  <c r="U6" i="2"/>
  <c r="U29" i="2"/>
  <c r="U25" i="2"/>
  <c r="U21" i="2"/>
  <c r="U17" i="2"/>
  <c r="U13" i="2"/>
  <c r="U9" i="2"/>
  <c r="U5" i="2"/>
  <c r="U28" i="2"/>
  <c r="U24" i="2"/>
  <c r="U20" i="2"/>
  <c r="U16" i="2"/>
  <c r="U12" i="2"/>
  <c r="U8" i="2"/>
  <c r="N24" i="2"/>
  <c r="N20" i="2"/>
  <c r="N16" i="2"/>
  <c r="N28" i="2"/>
  <c r="N12" i="2"/>
  <c r="N27" i="2"/>
  <c r="N19" i="2"/>
  <c r="N15" i="2"/>
  <c r="N7" i="2"/>
  <c r="N26" i="2"/>
  <c r="N22" i="2"/>
  <c r="N18" i="2"/>
  <c r="N14" i="2"/>
  <c r="N10" i="2"/>
  <c r="N6" i="2"/>
  <c r="N8" i="2"/>
  <c r="N23" i="2"/>
  <c r="N11" i="2"/>
  <c r="N4" i="2"/>
  <c r="N29" i="2"/>
  <c r="N25" i="2"/>
  <c r="N21" i="2"/>
  <c r="N17" i="2"/>
  <c r="N13" i="2"/>
  <c r="N9" i="2"/>
  <c r="G22" i="2"/>
  <c r="G4" i="2"/>
  <c r="G18" i="2"/>
  <c r="G14" i="2"/>
  <c r="G26" i="2"/>
  <c r="G10" i="2"/>
  <c r="G28" i="2"/>
  <c r="G24" i="2"/>
  <c r="G20" i="2"/>
  <c r="G16" i="2"/>
  <c r="G12" i="2"/>
  <c r="G8" i="2"/>
  <c r="G27" i="2"/>
  <c r="G23" i="2"/>
  <c r="G19" i="2"/>
  <c r="G15" i="2"/>
  <c r="G11" i="2"/>
  <c r="G7" i="2"/>
  <c r="G6" i="2"/>
  <c r="G29" i="2"/>
  <c r="G25" i="2"/>
  <c r="G21" i="2"/>
  <c r="G17" i="2"/>
  <c r="G13" i="2"/>
  <c r="G9" i="2"/>
  <c r="S8" i="6" l="1"/>
  <c r="S16" i="6"/>
  <c r="S10" i="6"/>
  <c r="S14" i="6"/>
  <c r="S7" i="6"/>
  <c r="S5" i="6"/>
  <c r="S27" i="6"/>
  <c r="N24" i="6"/>
  <c r="N2" i="6"/>
  <c r="H1" i="8" s="1"/>
  <c r="N9" i="6"/>
  <c r="N4" i="6"/>
  <c r="N21" i="6"/>
  <c r="I24" i="6"/>
  <c r="S20" i="6"/>
  <c r="S11" i="6"/>
  <c r="S26" i="6"/>
  <c r="S24" i="6"/>
  <c r="S23" i="6"/>
  <c r="I6" i="6"/>
  <c r="I10" i="6"/>
  <c r="I2" i="6"/>
  <c r="I8" i="6"/>
  <c r="S4" i="6"/>
  <c r="S17" i="6"/>
  <c r="S25" i="6"/>
  <c r="S13" i="6"/>
  <c r="S12" i="6"/>
  <c r="S21" i="6"/>
  <c r="S18" i="6"/>
  <c r="S19" i="6"/>
  <c r="S15" i="6"/>
  <c r="S22" i="6"/>
  <c r="S28" i="6"/>
  <c r="D3" i="6"/>
  <c r="S3" i="6"/>
  <c r="S9" i="6"/>
  <c r="S6" i="6"/>
  <c r="D17" i="6"/>
  <c r="D13" i="6"/>
  <c r="D10" i="6"/>
  <c r="D24" i="6"/>
  <c r="D5" i="6"/>
  <c r="D8" i="6"/>
  <c r="D4" i="6"/>
  <c r="D20" i="6"/>
  <c r="D22" i="6"/>
  <c r="D11" i="6"/>
  <c r="D7" i="6"/>
  <c r="D14" i="6"/>
  <c r="D21" i="6"/>
  <c r="D2" i="6"/>
  <c r="W6" i="6"/>
  <c r="D12" i="6"/>
  <c r="D25" i="6"/>
  <c r="D23" i="6"/>
  <c r="D16" i="6"/>
  <c r="D6" i="6"/>
  <c r="D26" i="6"/>
  <c r="D27" i="6"/>
  <c r="D15" i="6"/>
  <c r="D9" i="6"/>
  <c r="D19" i="6"/>
  <c r="D18" i="6"/>
  <c r="D28" i="6"/>
  <c r="N28" i="6"/>
  <c r="N18" i="6"/>
  <c r="N14" i="6"/>
  <c r="N16" i="6"/>
  <c r="N3" i="6"/>
  <c r="N19" i="6"/>
  <c r="N17" i="6"/>
  <c r="N7" i="6"/>
  <c r="N23" i="6"/>
  <c r="N12" i="6"/>
  <c r="N6" i="6"/>
  <c r="N22" i="6"/>
  <c r="N8" i="6"/>
  <c r="N25" i="6"/>
  <c r="N11" i="6"/>
  <c r="N27" i="6"/>
  <c r="N20" i="6"/>
  <c r="O20" i="6" s="1"/>
  <c r="N5" i="6"/>
  <c r="N10" i="6"/>
  <c r="N26" i="6"/>
  <c r="N15" i="6"/>
  <c r="N13" i="6"/>
  <c r="I16" i="6"/>
  <c r="I22" i="6"/>
  <c r="I12" i="6"/>
  <c r="I28" i="6"/>
  <c r="I15" i="6"/>
  <c r="I17" i="6"/>
  <c r="I13" i="6"/>
  <c r="I9" i="6"/>
  <c r="I26" i="6"/>
  <c r="I19" i="6"/>
  <c r="I14" i="6"/>
  <c r="I7" i="6"/>
  <c r="I23" i="6"/>
  <c r="I5" i="6"/>
  <c r="I18" i="6"/>
  <c r="I11" i="6"/>
  <c r="I27" i="6"/>
  <c r="I3" i="6"/>
  <c r="I21" i="6"/>
  <c r="I25" i="6"/>
  <c r="I20" i="6"/>
  <c r="I4" i="6"/>
  <c r="O11" i="6" l="1"/>
  <c r="O9" i="6"/>
  <c r="O13" i="6"/>
  <c r="J13" i="6"/>
  <c r="J25" i="6"/>
  <c r="J14" i="6"/>
  <c r="J22" i="6"/>
  <c r="T21" i="6"/>
  <c r="J18" i="6"/>
  <c r="J9" i="6"/>
  <c r="O8" i="6"/>
  <c r="O23" i="6"/>
  <c r="O16" i="6"/>
  <c r="O18" i="6"/>
  <c r="J12" i="6"/>
  <c r="E10" i="6"/>
  <c r="E16" i="6"/>
  <c r="E23" i="6"/>
  <c r="O7" i="6"/>
  <c r="O21" i="6"/>
  <c r="O24" i="6"/>
  <c r="O22" i="6"/>
  <c r="O17" i="6"/>
  <c r="O15" i="6"/>
  <c r="O6" i="6"/>
  <c r="O14" i="6"/>
  <c r="O5" i="6"/>
  <c r="O26" i="6"/>
  <c r="O25" i="6"/>
  <c r="O12" i="6"/>
  <c r="O19" i="6"/>
  <c r="O28" i="6"/>
  <c r="O10" i="6"/>
  <c r="O4" i="6"/>
  <c r="O27" i="6"/>
  <c r="J21" i="6"/>
  <c r="J5" i="6"/>
  <c r="J8" i="6"/>
  <c r="J3" i="6"/>
  <c r="J17" i="6"/>
  <c r="J16" i="6"/>
  <c r="J7" i="6"/>
  <c r="J15" i="6"/>
  <c r="J6" i="6"/>
  <c r="J20" i="6"/>
  <c r="J26" i="6"/>
  <c r="J27" i="6"/>
  <c r="J23" i="6"/>
  <c r="J10" i="6"/>
  <c r="J11" i="6"/>
  <c r="J4" i="6"/>
  <c r="J19" i="6"/>
  <c r="C1" i="8"/>
  <c r="J24" i="6"/>
  <c r="J28" i="6"/>
  <c r="T25" i="6"/>
  <c r="T6" i="6"/>
  <c r="T28" i="6"/>
  <c r="T12" i="6"/>
  <c r="E18" i="6"/>
  <c r="E27" i="6"/>
  <c r="E11" i="6"/>
  <c r="E22" i="6"/>
  <c r="E19" i="6"/>
  <c r="E26" i="6"/>
  <c r="E7" i="6"/>
  <c r="E12" i="6"/>
  <c r="E6" i="6"/>
  <c r="E3" i="6"/>
  <c r="E28" i="6"/>
  <c r="E15" i="6"/>
  <c r="E5" i="6"/>
  <c r="E24" i="6"/>
  <c r="E21" i="6"/>
  <c r="T11" i="6"/>
  <c r="G14" i="8"/>
  <c r="G18" i="8"/>
  <c r="H10" i="8"/>
  <c r="H14" i="8"/>
  <c r="H26" i="8"/>
  <c r="H18" i="8"/>
  <c r="G15" i="8"/>
  <c r="H27" i="8"/>
  <c r="G9" i="8"/>
  <c r="H21" i="8"/>
  <c r="G4" i="8"/>
  <c r="H16" i="8"/>
  <c r="G11" i="8"/>
  <c r="H23" i="8"/>
  <c r="G5" i="8"/>
  <c r="H17" i="8"/>
  <c r="H12" i="8"/>
  <c r="G26" i="8"/>
  <c r="G7" i="8"/>
  <c r="H19" i="8"/>
  <c r="H13" i="8"/>
  <c r="G28" i="8"/>
  <c r="H8" i="8"/>
  <c r="G10" i="8"/>
  <c r="H15" i="8"/>
  <c r="H9" i="8"/>
  <c r="G24" i="8"/>
  <c r="H4" i="8"/>
  <c r="H6" i="8"/>
  <c r="G13" i="8"/>
  <c r="H20" i="8"/>
  <c r="H11" i="8"/>
  <c r="G20" i="8"/>
  <c r="G27" i="8"/>
  <c r="H7" i="8"/>
  <c r="G16" i="8"/>
  <c r="G23" i="8"/>
  <c r="G3" i="8"/>
  <c r="G12" i="8"/>
  <c r="G22" i="8"/>
  <c r="G19" i="8"/>
  <c r="H25" i="8"/>
  <c r="G8" i="8"/>
  <c r="G6" i="8"/>
  <c r="G25" i="8"/>
  <c r="H5" i="8"/>
  <c r="G21" i="8"/>
  <c r="H3" i="8"/>
  <c r="H28" i="8"/>
  <c r="H22" i="8"/>
  <c r="G17" i="8"/>
  <c r="H24" i="8"/>
  <c r="T27" i="6"/>
  <c r="T26" i="6"/>
  <c r="G1" i="8"/>
  <c r="T10" i="6"/>
  <c r="T4" i="6"/>
  <c r="E14" i="6"/>
  <c r="T9" i="6"/>
  <c r="T19" i="6"/>
  <c r="T13" i="6"/>
  <c r="T17" i="6"/>
  <c r="O3" i="6"/>
  <c r="T24" i="6"/>
  <c r="E20" i="6"/>
  <c r="E13" i="6"/>
  <c r="T20" i="6"/>
  <c r="T22" i="6"/>
  <c r="T8" i="6"/>
  <c r="E25" i="6"/>
  <c r="E17" i="6"/>
  <c r="T3" i="6"/>
  <c r="T18" i="6"/>
  <c r="T16" i="6"/>
  <c r="T7" i="6"/>
  <c r="T15" i="6"/>
  <c r="E9" i="6"/>
  <c r="E8" i="6"/>
  <c r="T5" i="6"/>
  <c r="T23" i="6"/>
  <c r="T14" i="6"/>
  <c r="N24" i="8"/>
  <c r="E4" i="6"/>
  <c r="C16" i="8"/>
  <c r="C24" i="8"/>
  <c r="B15" i="8"/>
  <c r="B23" i="8"/>
  <c r="C10" i="8"/>
  <c r="B7" i="8"/>
  <c r="B14" i="8"/>
  <c r="B6" i="8"/>
  <c r="C17" i="8"/>
  <c r="C25" i="8"/>
  <c r="B16" i="8"/>
  <c r="B24" i="8"/>
  <c r="C3" i="8"/>
  <c r="C11" i="8"/>
  <c r="B8" i="8"/>
  <c r="C18" i="8"/>
  <c r="C26" i="8"/>
  <c r="B17" i="8"/>
  <c r="B25" i="8"/>
  <c r="C4" i="8"/>
  <c r="C12" i="8"/>
  <c r="B9" i="8"/>
  <c r="B5" i="8"/>
  <c r="C23" i="8"/>
  <c r="B22" i="8"/>
  <c r="C14" i="8"/>
  <c r="C19" i="8"/>
  <c r="C27" i="8"/>
  <c r="B18" i="8"/>
  <c r="B26" i="8"/>
  <c r="C5" i="8"/>
  <c r="C13" i="8"/>
  <c r="B10" i="8"/>
  <c r="C20" i="8"/>
  <c r="C28" i="8"/>
  <c r="B19" i="8"/>
  <c r="B27" i="8"/>
  <c r="C6" i="8"/>
  <c r="B3" i="8"/>
  <c r="B11" i="8"/>
  <c r="C21" i="8"/>
  <c r="B20" i="8"/>
  <c r="B28" i="8"/>
  <c r="C7" i="8"/>
  <c r="B4" i="8"/>
  <c r="B12" i="8"/>
  <c r="C22" i="8"/>
  <c r="B21" i="8"/>
  <c r="C8" i="8"/>
  <c r="B13" i="8"/>
  <c r="C15" i="8"/>
  <c r="C9" i="8"/>
  <c r="B1" i="8"/>
  <c r="D2" i="8" l="1"/>
  <c r="L2" i="8" s="1"/>
  <c r="M2" i="8"/>
  <c r="C1" i="12"/>
  <c r="I27" i="8"/>
  <c r="J27" i="8" s="1"/>
  <c r="D10" i="8"/>
  <c r="L10" i="8" s="1"/>
  <c r="D28" i="8"/>
  <c r="D6" i="8"/>
  <c r="L6" i="8" s="1"/>
  <c r="I25" i="8"/>
  <c r="J25" i="8" s="1"/>
  <c r="I11" i="8"/>
  <c r="J11" i="8" s="1"/>
  <c r="C1" i="10"/>
  <c r="G2" i="3" s="1"/>
  <c r="I22" i="8"/>
  <c r="J22" i="8" s="1"/>
  <c r="I28" i="8"/>
  <c r="J28" i="8" s="1"/>
  <c r="D8" i="8"/>
  <c r="L8" i="8" s="1"/>
  <c r="I12" i="8"/>
  <c r="J12" i="8" s="1"/>
  <c r="I6" i="8"/>
  <c r="J6" i="8" s="1"/>
  <c r="I3" i="8"/>
  <c r="I4" i="8"/>
  <c r="J4" i="8" s="1"/>
  <c r="I18" i="8"/>
  <c r="J18" i="8" s="1"/>
  <c r="I8" i="8"/>
  <c r="J8" i="8" s="1"/>
  <c r="I5" i="8"/>
  <c r="J5" i="8" s="1"/>
  <c r="I14" i="8"/>
  <c r="J14" i="8" s="1"/>
  <c r="D24" i="8"/>
  <c r="I16" i="8"/>
  <c r="J16" i="8" s="1"/>
  <c r="I10" i="8"/>
  <c r="J10" i="8" s="1"/>
  <c r="I7" i="8"/>
  <c r="J7" i="8" s="1"/>
  <c r="D22" i="8"/>
  <c r="D17" i="8"/>
  <c r="L17" i="8" s="1"/>
  <c r="I23" i="8"/>
  <c r="D13" i="8"/>
  <c r="I13" i="8"/>
  <c r="I24" i="8"/>
  <c r="J24" i="8" s="1"/>
  <c r="I9" i="8"/>
  <c r="J9" i="8" s="1"/>
  <c r="I20" i="8"/>
  <c r="J20" i="8" s="1"/>
  <c r="I15" i="8"/>
  <c r="I21" i="8"/>
  <c r="J21" i="8" s="1"/>
  <c r="I17" i="8"/>
  <c r="J17" i="8" s="1"/>
  <c r="I19" i="8"/>
  <c r="J19" i="8" s="1"/>
  <c r="I26" i="8"/>
  <c r="J26" i="8" s="1"/>
  <c r="D16" i="8"/>
  <c r="L16" i="8" s="1"/>
  <c r="D15" i="8"/>
  <c r="L15" i="8" s="1"/>
  <c r="D2" i="10"/>
  <c r="D5" i="8"/>
  <c r="L5" i="8" s="1"/>
  <c r="D11" i="8"/>
  <c r="D4" i="8"/>
  <c r="D3" i="8"/>
  <c r="D26" i="8"/>
  <c r="D21" i="8"/>
  <c r="L21" i="8" s="1"/>
  <c r="D14" i="8"/>
  <c r="D18" i="8"/>
  <c r="D9" i="8"/>
  <c r="L9" i="8" s="1"/>
  <c r="D20" i="8"/>
  <c r="D25" i="8"/>
  <c r="D19" i="8"/>
  <c r="L19" i="8" s="1"/>
  <c r="D23" i="8"/>
  <c r="L23" i="8" s="1"/>
  <c r="D7" i="8"/>
  <c r="D27" i="8"/>
  <c r="D12" i="8"/>
  <c r="L12" i="8" s="1"/>
  <c r="B2" i="3"/>
  <c r="B1" i="10" l="1"/>
  <c r="F2" i="3" s="1"/>
  <c r="B1" i="12"/>
  <c r="M26" i="8"/>
  <c r="M18" i="8"/>
  <c r="M20" i="8"/>
  <c r="M11" i="8"/>
  <c r="M4" i="8"/>
  <c r="M14" i="8"/>
  <c r="M7" i="8"/>
  <c r="M12" i="8"/>
  <c r="M25" i="8"/>
  <c r="M22" i="8"/>
  <c r="J15" i="8"/>
  <c r="M15" i="8"/>
  <c r="M17" i="8"/>
  <c r="M10" i="8"/>
  <c r="M28" i="8"/>
  <c r="M24" i="8"/>
  <c r="J23" i="8"/>
  <c r="B23" i="12"/>
  <c r="C23" i="12"/>
  <c r="J3" i="8"/>
  <c r="M3" i="8"/>
  <c r="M9" i="8"/>
  <c r="J13" i="8"/>
  <c r="M13" i="8"/>
  <c r="M19" i="8"/>
  <c r="M16" i="8"/>
  <c r="M5" i="8"/>
  <c r="M21" i="8"/>
  <c r="M8" i="8"/>
  <c r="M27" i="8"/>
  <c r="M23" i="8"/>
  <c r="M6" i="8"/>
  <c r="E4" i="8"/>
  <c r="D3" i="3" s="1"/>
  <c r="C4" i="12"/>
  <c r="B4" i="12"/>
  <c r="C11" i="12"/>
  <c r="B11" i="12"/>
  <c r="E5" i="8"/>
  <c r="D4" i="3" s="1"/>
  <c r="B5" i="12"/>
  <c r="C5" i="12"/>
  <c r="C18" i="12"/>
  <c r="B18" i="12"/>
  <c r="C22" i="12"/>
  <c r="B22" i="12"/>
  <c r="E7" i="8"/>
  <c r="D6" i="3" s="1"/>
  <c r="B7" i="12"/>
  <c r="C7" i="12"/>
  <c r="E14" i="8"/>
  <c r="D13" i="3" s="1"/>
  <c r="B14" i="12"/>
  <c r="C14" i="12"/>
  <c r="L7" i="8"/>
  <c r="L14" i="8"/>
  <c r="E25" i="8"/>
  <c r="D24" i="3" s="1"/>
  <c r="C25" i="12"/>
  <c r="B25" i="12"/>
  <c r="E10" i="8"/>
  <c r="D9" i="3" s="1"/>
  <c r="C10" i="12"/>
  <c r="B10" i="12"/>
  <c r="E20" i="8"/>
  <c r="D19" i="3" s="1"/>
  <c r="C20" i="12"/>
  <c r="B20" i="12"/>
  <c r="L25" i="8"/>
  <c r="E9" i="8"/>
  <c r="D8" i="3" s="1"/>
  <c r="C9" i="12"/>
  <c r="B9" i="12"/>
  <c r="B27" i="12"/>
  <c r="C27" i="12"/>
  <c r="E15" i="8"/>
  <c r="B15" i="12"/>
  <c r="C15" i="12"/>
  <c r="C26" i="12"/>
  <c r="B26" i="12"/>
  <c r="C16" i="12"/>
  <c r="B16" i="12"/>
  <c r="E6" i="8"/>
  <c r="D5" i="3" s="1"/>
  <c r="B6" i="12"/>
  <c r="C6" i="12"/>
  <c r="L4" i="8"/>
  <c r="L22" i="8"/>
  <c r="L20" i="8"/>
  <c r="B13" i="12"/>
  <c r="C13" i="12"/>
  <c r="L13" i="8"/>
  <c r="C12" i="12"/>
  <c r="B12" i="12"/>
  <c r="E17" i="8"/>
  <c r="D16" i="3" s="1"/>
  <c r="C17" i="12"/>
  <c r="B17" i="12"/>
  <c r="L27" i="8"/>
  <c r="L18" i="8"/>
  <c r="C21" i="12"/>
  <c r="B21" i="12"/>
  <c r="E19" i="8"/>
  <c r="D18" i="3" s="1"/>
  <c r="C19" i="12"/>
  <c r="B19" i="12"/>
  <c r="E3" i="8"/>
  <c r="L3" i="8"/>
  <c r="B3" i="12"/>
  <c r="C3" i="12"/>
  <c r="C24" i="12"/>
  <c r="L24" i="8"/>
  <c r="J24" i="12"/>
  <c r="B24" i="12"/>
  <c r="E28" i="8"/>
  <c r="D27" i="3" s="1"/>
  <c r="B28" i="12"/>
  <c r="C28" i="12"/>
  <c r="L11" i="8"/>
  <c r="L26" i="8"/>
  <c r="L28" i="8"/>
  <c r="E8" i="8"/>
  <c r="D7" i="3" s="1"/>
  <c r="B8" i="12"/>
  <c r="C8" i="12"/>
  <c r="B6" i="10"/>
  <c r="C8" i="10"/>
  <c r="C22" i="10"/>
  <c r="B8" i="10"/>
  <c r="C17" i="10"/>
  <c r="B22" i="10"/>
  <c r="C10" i="10"/>
  <c r="J24" i="10"/>
  <c r="B28" i="10"/>
  <c r="B11" i="10"/>
  <c r="B10" i="10"/>
  <c r="C13" i="10"/>
  <c r="C28" i="10"/>
  <c r="C24" i="10"/>
  <c r="B24" i="10"/>
  <c r="E13" i="8"/>
  <c r="E24" i="8"/>
  <c r="D23" i="3" s="1"/>
  <c r="C6" i="10"/>
  <c r="B13" i="10"/>
  <c r="B17" i="10"/>
  <c r="E22" i="8"/>
  <c r="D21" i="3" s="1"/>
  <c r="B23" i="10"/>
  <c r="C23" i="10"/>
  <c r="B21" i="10"/>
  <c r="C21" i="10"/>
  <c r="C16" i="10"/>
  <c r="B16" i="10"/>
  <c r="C12" i="10"/>
  <c r="B12" i="10"/>
  <c r="C25" i="10"/>
  <c r="B25" i="10"/>
  <c r="B26" i="10"/>
  <c r="C26" i="10"/>
  <c r="E23" i="8"/>
  <c r="D22" i="3" s="1"/>
  <c r="E21" i="8"/>
  <c r="D20" i="3" s="1"/>
  <c r="E26" i="8"/>
  <c r="D25" i="3" s="1"/>
  <c r="C27" i="10"/>
  <c r="B27" i="10"/>
  <c r="E11" i="8"/>
  <c r="D10" i="3" s="1"/>
  <c r="E16" i="8"/>
  <c r="D15" i="3" s="1"/>
  <c r="E12" i="8"/>
  <c r="D11" i="3" s="1"/>
  <c r="C7" i="10"/>
  <c r="B7" i="10"/>
  <c r="C20" i="10"/>
  <c r="B20" i="10"/>
  <c r="C11" i="10"/>
  <c r="C14" i="10"/>
  <c r="B14" i="10"/>
  <c r="C19" i="10"/>
  <c r="B19" i="10"/>
  <c r="B9" i="10"/>
  <c r="C9" i="10"/>
  <c r="B5" i="10"/>
  <c r="C5" i="10"/>
  <c r="E27" i="8"/>
  <c r="D26" i="3" s="1"/>
  <c r="B4" i="10"/>
  <c r="C4" i="10"/>
  <c r="B18" i="10"/>
  <c r="C18" i="10"/>
  <c r="C3" i="10"/>
  <c r="B3" i="10"/>
  <c r="E18" i="8"/>
  <c r="D17" i="3" s="1"/>
  <c r="C15" i="10"/>
  <c r="B15" i="10"/>
  <c r="D14" i="3" l="1"/>
  <c r="D12" i="3"/>
  <c r="D2" i="3"/>
  <c r="D21" i="12"/>
  <c r="E21" i="12" s="1"/>
  <c r="D22" i="12"/>
  <c r="E22" i="12" s="1"/>
  <c r="D17" i="12"/>
  <c r="E17" i="12" s="1"/>
  <c r="D6" i="12"/>
  <c r="E6" i="12" s="1"/>
  <c r="D24" i="12"/>
  <c r="E24" i="12" s="1"/>
  <c r="D19" i="12"/>
  <c r="E19" i="12" s="1"/>
  <c r="D25" i="12"/>
  <c r="E25" i="12" s="1"/>
  <c r="D14" i="12"/>
  <c r="E14" i="12" s="1"/>
  <c r="D23" i="12"/>
  <c r="E23" i="12" s="1"/>
  <c r="D4" i="12"/>
  <c r="E4" i="12" s="1"/>
  <c r="D28" i="12"/>
  <c r="E28" i="12" s="1"/>
  <c r="D13" i="12"/>
  <c r="E13" i="12" s="1"/>
  <c r="D7" i="12"/>
  <c r="E7" i="12" s="1"/>
  <c r="D12" i="12"/>
  <c r="E12" i="12" s="1"/>
  <c r="D15" i="12"/>
  <c r="E15" i="12" s="1"/>
  <c r="D20" i="12"/>
  <c r="E20" i="12" s="1"/>
  <c r="D11" i="12"/>
  <c r="E11" i="12" s="1"/>
  <c r="D26" i="12"/>
  <c r="E26" i="12" s="1"/>
  <c r="D5" i="12"/>
  <c r="E5" i="12" s="1"/>
  <c r="D3" i="12"/>
  <c r="E3" i="12" s="1"/>
  <c r="D16" i="12"/>
  <c r="E16" i="12" s="1"/>
  <c r="D27" i="12"/>
  <c r="E27" i="12" s="1"/>
  <c r="D10" i="12"/>
  <c r="E10" i="12" s="1"/>
  <c r="D18" i="12"/>
  <c r="E18" i="12" s="1"/>
  <c r="D8" i="12"/>
  <c r="E8" i="12" s="1"/>
  <c r="D9" i="12"/>
  <c r="E9" i="12" s="1"/>
  <c r="D8" i="10"/>
  <c r="E8" i="10" s="1"/>
  <c r="D6" i="10"/>
  <c r="E6" i="10" s="1"/>
  <c r="D22" i="10"/>
  <c r="E22" i="10" s="1"/>
  <c r="D10" i="10"/>
  <c r="E10" i="10" s="1"/>
  <c r="D11" i="10"/>
  <c r="E11" i="10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D28" i="10"/>
  <c r="E28" i="10" s="1"/>
  <c r="D13" i="10"/>
  <c r="E13" i="10" s="1"/>
  <c r="D24" i="10"/>
  <c r="E24" i="10" s="1"/>
  <c r="D17" i="10"/>
  <c r="E17" i="10" s="1"/>
  <c r="D23" i="10"/>
  <c r="E23" i="10" s="1"/>
  <c r="D9" i="10"/>
  <c r="E9" i="10" s="1"/>
  <c r="D27" i="10"/>
  <c r="E27" i="10" s="1"/>
  <c r="D26" i="10"/>
  <c r="E26" i="10" s="1"/>
  <c r="D18" i="10"/>
  <c r="E18" i="10" s="1"/>
  <c r="D4" i="10"/>
  <c r="E4" i="10" s="1"/>
  <c r="D25" i="10"/>
  <c r="E25" i="10" s="1"/>
  <c r="D21" i="10"/>
  <c r="E21" i="10" s="1"/>
  <c r="D15" i="10"/>
  <c r="E15" i="10" s="1"/>
  <c r="D20" i="10"/>
  <c r="E20" i="10" s="1"/>
  <c r="D12" i="10"/>
  <c r="E12" i="10" s="1"/>
  <c r="D7" i="10"/>
  <c r="E7" i="10" s="1"/>
  <c r="D14" i="10"/>
  <c r="E14" i="10" s="1"/>
  <c r="D5" i="10"/>
  <c r="E5" i="10" s="1"/>
  <c r="D19" i="10"/>
  <c r="E19" i="10" s="1"/>
  <c r="D3" i="10"/>
  <c r="E3" i="10" s="1"/>
  <c r="D16" i="10"/>
  <c r="E16" i="10" s="1"/>
  <c r="B22" i="3" l="1"/>
  <c r="B23" i="3" s="1"/>
  <c r="B24" i="3" s="1"/>
  <c r="B25" i="3" s="1"/>
  <c r="B26" i="3" s="1"/>
  <c r="B27" i="3" s="1"/>
</calcChain>
</file>

<file path=xl/sharedStrings.xml><?xml version="1.0" encoding="utf-8"?>
<sst xmlns="http://schemas.openxmlformats.org/spreadsheetml/2006/main" count="328" uniqueCount="100">
  <si>
    <t>Oliver Amaya</t>
  </si>
  <si>
    <t>Antonio Barahona</t>
  </si>
  <si>
    <t>Jose Caballero 1</t>
  </si>
  <si>
    <t>Juan Manuel Rojas</t>
  </si>
  <si>
    <t>Argentina</t>
  </si>
  <si>
    <t>Clasifica</t>
  </si>
  <si>
    <t>Puntaje</t>
  </si>
  <si>
    <t>Marcador</t>
  </si>
  <si>
    <t>Uruguay</t>
  </si>
  <si>
    <t>Portugal</t>
  </si>
  <si>
    <t>España</t>
  </si>
  <si>
    <t>Rusia</t>
  </si>
  <si>
    <t>Croacia</t>
  </si>
  <si>
    <t>Dinamarca</t>
  </si>
  <si>
    <t>Brasil</t>
  </si>
  <si>
    <t>Bélgica</t>
  </si>
  <si>
    <t>Suecia</t>
  </si>
  <si>
    <t>Suiza</t>
  </si>
  <si>
    <t>Colombia</t>
  </si>
  <si>
    <t>Inglaterra</t>
  </si>
  <si>
    <t>Columna1</t>
  </si>
  <si>
    <t>Columna4</t>
  </si>
  <si>
    <t>Clasifica2</t>
  </si>
  <si>
    <t>Puntaje3</t>
  </si>
  <si>
    <t>Clasifica4</t>
  </si>
  <si>
    <t>Puntaje5</t>
  </si>
  <si>
    <t>Clasifica6</t>
  </si>
  <si>
    <t>Puntaje7</t>
  </si>
  <si>
    <t>Clasifica8</t>
  </si>
  <si>
    <t>Puntaje9</t>
  </si>
  <si>
    <t>Clasifica10</t>
  </si>
  <si>
    <t>Puntaje11</t>
  </si>
  <si>
    <t>Clasifica12</t>
  </si>
  <si>
    <t>Puntaje13</t>
  </si>
  <si>
    <t>Clasifica14</t>
  </si>
  <si>
    <t>Puntaje15</t>
  </si>
  <si>
    <t>Puntaje4</t>
  </si>
  <si>
    <t>Puntaje6</t>
  </si>
  <si>
    <t>Puntaje8</t>
  </si>
  <si>
    <t>Puntaje10</t>
  </si>
  <si>
    <t>Puntaje12</t>
  </si>
  <si>
    <t>Puntaje14</t>
  </si>
  <si>
    <t>Número</t>
  </si>
  <si>
    <t>Posición</t>
  </si>
  <si>
    <t>Nombre</t>
  </si>
  <si>
    <t>Fase de Grupos</t>
  </si>
  <si>
    <t>Francia</t>
  </si>
  <si>
    <t>*</t>
  </si>
  <si>
    <t>Gana</t>
  </si>
  <si>
    <t>Alfredo Quintero 1</t>
  </si>
  <si>
    <t>Alfredo Quintero 2</t>
  </si>
  <si>
    <t>Effie Latouche</t>
  </si>
  <si>
    <t>Luis Médica</t>
  </si>
  <si>
    <t>Osvaldo Solanilla</t>
  </si>
  <si>
    <t>Billis Cedeño</t>
  </si>
  <si>
    <t>Andres Corcho</t>
  </si>
  <si>
    <t>Rodrigo Palavicini</t>
  </si>
  <si>
    <t>Gales</t>
  </si>
  <si>
    <t>Italia</t>
  </si>
  <si>
    <t>Austria</t>
  </si>
  <si>
    <t>Países Bajos</t>
  </si>
  <si>
    <t>Rep. Checa</t>
  </si>
  <si>
    <t>Alemania</t>
  </si>
  <si>
    <t>Ucrania</t>
  </si>
  <si>
    <t xml:space="preserve"> </t>
  </si>
  <si>
    <t>Mileny Acosta</t>
  </si>
  <si>
    <t>Mileny E. Acosta CF</t>
  </si>
  <si>
    <t>July Batista</t>
  </si>
  <si>
    <t>Samantha Montero</t>
  </si>
  <si>
    <t>Samantha Montero(Samantini)</t>
  </si>
  <si>
    <t>Jairo M. Montero</t>
  </si>
  <si>
    <t>Jafet M. Montero</t>
  </si>
  <si>
    <t>Sandra Badilla</t>
  </si>
  <si>
    <t>Sandra Badilla(Wayne 1)</t>
  </si>
  <si>
    <t>Sandra Badilla (Wayne2)</t>
  </si>
  <si>
    <t>Radames Guerrero 1</t>
  </si>
  <si>
    <t>Radames Guerrero 2</t>
  </si>
  <si>
    <t>Jose Caballero 2 (Betito)</t>
  </si>
  <si>
    <t>Columna2</t>
  </si>
  <si>
    <t>Columna3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</si>
  <si>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</si>
  <si>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</si>
  <si>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</si>
  <si>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</si>
  <si>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</si>
  <si>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</si>
  <si>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</si>
  <si>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</si>
  <si>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</si>
  <si>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</si>
  <si>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</si>
  <si>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</si>
  <si>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</si>
  <si>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</si>
  <si>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Participante</t>
  </si>
  <si>
    <t>Puntaje1</t>
  </si>
  <si>
    <t>Puntaje2</t>
  </si>
  <si>
    <t>Clasifica1</t>
  </si>
  <si>
    <t>Clasifica3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</si>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</sst>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3" xfId="0" applyBorder="1" applyAlignment="1">
      <alignment horizontal="center"/>
    </xf>
    <xf numFmtId="0" fontId="3" fillId="0" borderId="2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0" fillId="0" borderId="5" xfId="0" applyBorder="1"/>
    <xf numFmtId="0" fontId="0" fillId="0" borderId="6" xfId="0" applyBorder="1"/>
    <xf numFmtId="0" fontId="3" fillId="2" borderId="9" xfId="0" applyFont="1" applyFill="1" applyBorder="1" applyAlignment="1">
      <alignment horizontal="center"/>
    </xf>
    <xf numFmtId="0" fontId="3" fillId="0" borderId="5" xfId="0" applyFont="1" applyBorder="1"/>
    <xf numFmtId="0" fontId="3" fillId="0" borderId="10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3" fillId="0" borderId="11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0" xfId="1" applyFont="1"/>
    <xf numFmtId="0" fontId="3" fillId="2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3" fillId="0" borderId="1" xfId="0" applyFont="1" applyBorder="1"/>
    <xf numFmtId="0" fontId="0" fillId="5" borderId="1" xfId="0" applyFill="1" applyBorder="1"/>
    <xf numFmtId="22" fontId="0" fillId="0" borderId="0" xfId="0" applyNumberForma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6" borderId="2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2" xfId="0" applyFont="1" applyFill="1" applyBorder="1"/>
    <xf numFmtId="0" fontId="6" fillId="6" borderId="17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7" fillId="0" borderId="4" xfId="0" applyFont="1" applyBorder="1"/>
    <xf numFmtId="0" fontId="8" fillId="0" borderId="0" xfId="0" applyFont="1"/>
    <xf numFmtId="0" fontId="9" fillId="6" borderId="2" xfId="0" applyFont="1" applyFill="1" applyBorder="1"/>
    <xf numFmtId="0" fontId="7" fillId="2" borderId="12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8" xfId="0" applyFont="1" applyBorder="1" applyAlignment="1">
      <alignment horizontal="center"/>
    </xf>
    <xf numFmtId="0" fontId="6" fillId="6" borderId="17" xfId="0" applyFont="1" applyFill="1" applyBorder="1"/>
    <xf numFmtId="0" fontId="3" fillId="0" borderId="10" xfId="0" applyFont="1" applyBorder="1"/>
    <xf numFmtId="0" fontId="10" fillId="6" borderId="1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2" xfId="0" applyFont="1" applyFill="1" applyBorder="1"/>
    <xf numFmtId="0" fontId="10" fillId="6" borderId="16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3" fillId="0" borderId="11" xfId="0" applyFont="1" applyBorder="1"/>
    <xf numFmtId="0" fontId="7" fillId="2" borderId="1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3" fillId="0" borderId="12" xfId="0" applyFont="1" applyBorder="1"/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5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numFmt numFmtId="0" formatCode="General"/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8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numFmt numFmtId="0" formatCode="General"/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double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double">
          <color indexed="64"/>
        </right>
        <top/>
        <bottom style="double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double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a2" displayName="Tabla2" ref="A2:BD29" totalsRowShown="0" headerRowDxfId="28" tableBorderDxfId="27">
  <autoFilter ref="A2:BD29"/>
  <tableColumns count="56">
    <tableColumn id="1" name="Columna1" dataDxfId="155"/>
    <tableColumn id="2" name="Gales" dataDxfId="154"/>
    <tableColumn id="44" name="Columna2" dataDxfId="23"/>
    <tableColumn id="3" name="Dinamarca" dataDxfId="26"/>
    <tableColumn id="45" name="Columna3" dataDxfId="22"/>
    <tableColumn id="4" name="Clasifica" dataDxfId="25"/>
    <tableColumn id="5" name="Puntaje" dataDxfId="153">
      <calculatedColumnFormula>(IF(AND($B3=$B$3, $D$3=$D3),3,IF(AND($B$3&gt;$D$3, $B3&gt;$D3),2,IF(AND($D$3&gt;$B$3,$D3&gt;$B3), 2, IF(AND($D$3=$B$3, $D3=$B3),2,0))))+IF(F3=$F$3,3,0))*IF($B$3="",0,1)</calculatedColumnFormula>
    </tableColumn>
    <tableColumn id="37" name="Columna4" dataDxfId="152"/>
    <tableColumn id="6" name="Italia" dataDxfId="151"/>
    <tableColumn id="57" name="Columna15" dataDxfId="6"/>
    <tableColumn id="7" name="Austria" dataDxfId="0"/>
    <tableColumn id="58" name="Columna16" dataDxfId="5"/>
    <tableColumn id="8" name="Clasifica2" dataDxfId="150"/>
    <tableColumn id="9" name="Puntaje3" dataDxfId="149">
      <calculatedColumnFormula>(IF(AND($I3=$I$3, $K$3=$K3),3,IF(AND($I$3&gt;$K$3, $I3&gt;$K3),2,IF(AND($K$3&gt;$I$3,$K3&gt;$I3), 2, IF(AND($K$3=$I$3, $K3=$I3),2,0))))+IF(M3=M$3,3,0))*IF($I$3="",0,1)</calculatedColumnFormula>
    </tableColumn>
    <tableColumn id="38" name="Puntaje4" dataDxfId="148"/>
    <tableColumn id="10" name="Países Bajos" dataDxfId="147"/>
    <tableColumn id="46" name="Columna5" dataDxfId="21"/>
    <tableColumn id="11" name="Rep. Checa" dataDxfId="16"/>
    <tableColumn id="48" name="Columna6" dataDxfId="15"/>
    <tableColumn id="12" name="Clasifica4" dataDxfId="24">
      <calculatedColumnFormula>IF(P3&gt;R3,P$2,IF(R3&gt;P3,R$2,""))</calculatedColumnFormula>
    </tableColumn>
    <tableColumn id="13" name="Puntaje5" dataDxfId="146">
      <calculatedColumnFormula>(IF(AND(P3=P$3, R$3=R3),3,IF(AND(P$3&gt;R$3, P3&gt;R3),2,IF(AND(R$3&gt;P$3,R3&gt;P3), 2, IF(AND(R$3=P$3, R3=P3),2,0))))+IF(T3=T$3,3,0))*IF(P$3="",0,1)</calculatedColumnFormula>
    </tableColumn>
    <tableColumn id="39" name="Puntaje6" dataDxfId="145"/>
    <tableColumn id="14" name="Bélgica" dataDxfId="144"/>
    <tableColumn id="49" name="Columna7" dataDxfId="20"/>
    <tableColumn id="15" name="Portugal" dataDxfId="14"/>
    <tableColumn id="50" name="Columna8" dataDxfId="13"/>
    <tableColumn id="16" name="Clasifica6" dataDxfId="143"/>
    <tableColumn id="17" name="Puntaje7" dataDxfId="142">
      <calculatedColumnFormula>(IF(AND(W3=W$3, Y$3=Y3),3,IF(AND(W$3&gt;Y$3, W3&gt;Y3),2,IF(AND(Y$3&gt;W$3,Y3&gt;W3), 2, IF(AND(Y$3=W$3, Y3=W3),2,0))))+IF(AA3=AA$3,3,0))*IF(W$3="",0,1)</calculatedColumnFormula>
    </tableColumn>
    <tableColumn id="40" name="Puntaje8" dataDxfId="141"/>
    <tableColumn id="18" name="Croacia" dataDxfId="140"/>
    <tableColumn id="51" name="Columna9" dataDxfId="19"/>
    <tableColumn id="19" name="España" dataDxfId="12"/>
    <tableColumn id="52" name="Columna10" dataDxfId="11"/>
    <tableColumn id="20" name="Clasifica8" dataDxfId="139">
      <calculatedColumnFormula>IF(AD3&gt;AF3,AD$2,IF(AF3&gt;AD3,AF$2,""))</calculatedColumnFormula>
    </tableColumn>
    <tableColumn id="21" name="Puntaje9" dataDxfId="138">
      <calculatedColumnFormula>(IF(AND(AD3=AD$3, AF$3=AF3),3,IF(AND(AD$3&gt;AF$3, AD3&gt;AF3),2,IF(AND(AF$3&gt;AD$3,AF3&gt;AD3), 2, IF(AND(AF$3=AD$3, AF3=AD3),2,0))))+IF(AH3=AH$3,3,0))*IF(AD$3="",0,1)</calculatedColumnFormula>
    </tableColumn>
    <tableColumn id="41" name="Puntaje10" dataDxfId="137"/>
    <tableColumn id="22" name="Francia" dataDxfId="136"/>
    <tableColumn id="61" name="Columna17" dataDxfId="4"/>
    <tableColumn id="23" name="Suiza" dataDxfId="1"/>
    <tableColumn id="62" name="Columna18" dataDxfId="2"/>
    <tableColumn id="24" name="Clasifica10" dataDxfId="3">
      <calculatedColumnFormula>IF(AK3&gt;AM3,$AK$2,IF(AM3&gt;AK3,$AK$2,""))</calculatedColumnFormula>
    </tableColumn>
    <tableColumn id="25" name="Puntaje11" dataDxfId="135">
      <calculatedColumnFormula>(IF(AND(AK3=AK$3, AM$3=AM3),3,IF(AND(AK$3&gt;AM$3, AK3&gt;AM3),2,IF(AND(AM$3&gt;AK$3,AM3&gt;AK3), 2, IF(AND(AM$3=AK$3, AM3=AK3),2,0))))+IF(AO3=AO$3,3,0))*IF(AK$3="",0,1)</calculatedColumnFormula>
    </tableColumn>
    <tableColumn id="42" name="Puntaje12" dataDxfId="134"/>
    <tableColumn id="26" name="Inglaterra" dataDxfId="133"/>
    <tableColumn id="55" name="Columna13" dataDxfId="18"/>
    <tableColumn id="27" name="Alemania" dataDxfId="10"/>
    <tableColumn id="56" name="Columna14" dataDxfId="9"/>
    <tableColumn id="28" name="Clasifica12" dataDxfId="132"/>
    <tableColumn id="29" name="Puntaje13" dataDxfId="131">
      <calculatedColumnFormula>(IF(AND(AR3=AR$3, AT$3=AT3),3,IF(AND(AR$3&gt;AT$3, AR3&gt;AT3),2,IF(AND(AT$3&gt;AR$3,AT3&gt;AR3), 2, IF(AND(AT$3=AR$3, AT3=AR3),2,0))))+IF(AV3=AV$3,3,0))*IF(AR$3="",0,1)</calculatedColumnFormula>
    </tableColumn>
    <tableColumn id="43" name="Puntaje14" dataDxfId="130"/>
    <tableColumn id="30" name="Suecia" dataDxfId="129"/>
    <tableColumn id="54" name="Columna12" dataDxfId="17"/>
    <tableColumn id="31" name="Ucrania" dataDxfId="8"/>
    <tableColumn id="53" name="Columna11" dataDxfId="7"/>
    <tableColumn id="32" name="Clasifica14" dataDxfId="128">
      <calculatedColumnFormula>IF(AY3&gt;BA3,AY$2,IF(BA3&gt;AY3,BA$2,""))</calculatedColumnFormula>
    </tableColumn>
    <tableColumn id="33" name="Puntaje15" dataDxfId="127">
      <calculatedColumnFormula>(IF(AND(AY3=AY$3, BA$3=BA3),3,IF(AND(AY$3&gt;BA$3, AY3&gt;BA3),2,IF(AND(BA$3&gt;AY$3,BA3&gt;AY3), 2, IF(AND(BA$3=AY$3, BA3=AY3),2,0))))+IF(BC3=BC$3,3,0))*IF(AY$3="",0,1)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4" name="Tabla25" displayName="Tabla25" ref="A2:R29" headerRowCount="0" totalsRowShown="0" headerRowDxfId="126" tableBorderDxfId="125">
  <tableColumns count="18">
    <tableColumn id="1" name="Columna1" headerRowDxfId="124" dataDxfId="123"/>
    <tableColumn id="2" name="Francia" headerRowDxfId="122" dataDxfId="121"/>
    <tableColumn id="3" name="0" headerRowDxfId="120" dataDxfId="119"/>
    <tableColumn id="4" name="Clasifica" headerRowDxfId="118" dataDxfId="117"/>
    <tableColumn id="5" name="Puntaje" headerRowDxfId="116" dataDxfId="115">
      <calculatedColumnFormula>(IF(AND($B2=$B$2, $C$2=$C2),3,IF(AND($B$2&gt;$C$2, $B2&gt;$C2),2,IF(AND($C$2&gt;$B$2,$C2&gt;$B2), 2, IF(AND($C$2=$B$2, $C2=$B2),2,0))))+IF(D2=$D$2,3,0))*IF($B$2="",0,1)</calculatedColumnFormula>
    </tableColumn>
    <tableColumn id="37" name="Columna4" headerRowDxfId="114" dataDxfId="113"/>
    <tableColumn id="6" name="Uruguay" headerRowDxfId="112" dataDxfId="111"/>
    <tableColumn id="7" name="Portugal" headerRowDxfId="110" dataDxfId="109"/>
    <tableColumn id="8" name="Clasifica2" headerRowDxfId="108" dataDxfId="107"/>
    <tableColumn id="9" name="Puntaje3" headerRowDxfId="106" dataDxfId="105">
      <calculatedColumnFormula>(IF(AND($G2=$G$2, $H$2=$H2),3,IF(AND($G$2&gt;$H$2, $G2&gt;$H2),2,IF(AND($H$2&gt;$G$2,$H2&gt;$G2), 2, IF(AND($H$2=$G$2, $H2=$G2),2,0))))+IF(I2=I$2,3,0))*IF($G$2="",0,1)</calculatedColumnFormula>
    </tableColumn>
    <tableColumn id="38" name="Puntaje4" headerRowDxfId="104" dataDxfId="103"/>
    <tableColumn id="10" name="España" headerRowDxfId="102" dataDxfId="101"/>
    <tableColumn id="11" name="Rusia" headerRowDxfId="100" dataDxfId="99"/>
    <tableColumn id="12" name="Clasifica4" headerRowDxfId="98" dataDxfId="97">
      <calculatedColumnFormula>IF(L2&gt;M2,L$1,IF(M2&gt;L2,M$1,""))</calculatedColumnFormula>
    </tableColumn>
    <tableColumn id="13" name="Puntaje5" headerRowDxfId="96" dataDxfId="95">
      <calculatedColumnFormula>(IF(AND(L2=L$2, M$2=M2),3,IF(AND(L$2&gt;M$2, L2&gt;M2),2,IF(AND(M$2&gt;L$2,M2&gt;L2), 2, IF(AND(M$2=L$2, M2=L2),2,0))))+IF(N2=N$2,3,0))*IF(L$2="",0,1)</calculatedColumnFormula>
    </tableColumn>
    <tableColumn id="39" name="Puntaje6" headerRowDxfId="94" dataDxfId="93"/>
    <tableColumn id="14" name="Croacia" headerRowDxfId="92" dataDxfId="91"/>
    <tableColumn id="15" name="Dinamarca" headerRowDxfId="90" dataDxfId="89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id="5" name="Tabla256" displayName="Tabla256" ref="A2:M28" headerRowCount="0" totalsRowShown="0" headerRowDxfId="88" tableBorderDxfId="87">
  <tableColumns count="13">
    <tableColumn id="1" name="Columna1" headerRowDxfId="86" dataDxfId="85"/>
    <tableColumn id="2" name="Francia" headerRowDxfId="84" dataDxfId="83"/>
    <tableColumn id="3" name="0" headerRowDxfId="82" dataDxfId="81"/>
    <tableColumn id="4" name="Clasifica" headerRowDxfId="80" dataDxfId="79"/>
    <tableColumn id="5" name="Puntaje" headerRowDxfId="78" dataDxfId="77">
      <calculatedColumnFormula>(IF(AND($B2=$B$2, $C$2=$C2),3,IF(AND($B$2&gt;$C$2, $B2&gt;$C2),2,IF(AND($C$2&gt;$B$2,$C2&gt;$B2), 2, IF(AND($C$2=$B$2, $C2=$B2),2,0))))+IF(D2=$D$2,3,0))*IF($B$2="",0,1)</calculatedColumnFormula>
    </tableColumn>
    <tableColumn id="37" name="Columna4" headerRowDxfId="76" dataDxfId="75"/>
    <tableColumn id="6" name="Uruguay" headerRowDxfId="74" dataDxfId="73"/>
    <tableColumn id="7" name="Portugal" headerRowDxfId="72" dataDxfId="71"/>
    <tableColumn id="8" name="Clasifica2" headerRowDxfId="70" dataDxfId="69">
      <calculatedColumnFormula>IF(G2&gt;H2,$G$1,IF(H2&gt;G2,$H$1,""))</calculatedColumnFormula>
    </tableColumn>
    <tableColumn id="9" name="Puntaje3" headerRowDxfId="68" dataDxfId="67">
      <calculatedColumnFormula>(IF(AND($G2=$G$2, $H$2=$H2),3,IF(AND($G$2&gt;$H$2, $G2&gt;$H2),2,IF(AND($H$2&gt;$G$2,$H2&gt;$G2), 2, IF(AND($H$2=$G$2, $H2=$G2),2,0))))+IF(I2=I$2,3,0))*IF($G$2="",0,1)</calculatedColumnFormula>
    </tableColumn>
    <tableColumn id="38" name="Puntaje4" headerRowDxfId="66" dataDxfId="65"/>
    <tableColumn id="10" name="Columna2" headerRowDxfId="32" dataDxfId="29">
      <calculatedColumnFormula>IF(B1=D2, C1, B1)</calculatedColumnFormula>
    </tableColumn>
    <tableColumn id="11" name="Columna3" headerRowDxfId="31" dataDxfId="30">
      <calculatedColumnFormula>IF(G1=I2, G1, H1)</calculatedColumnFormula>
    </tableColumn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id="3" name="Tabla25624" displayName="Tabla25624" ref="A2:G28" headerRowCount="0" totalsRowShown="0" headerRowDxfId="48" tableBorderDxfId="47">
  <tableColumns count="7">
    <tableColumn id="1" name="Columna1" headerRowDxfId="46" dataDxfId="45"/>
    <tableColumn id="2" name="Francia" headerRowDxfId="44" dataDxfId="43"/>
    <tableColumn id="3" name="0" headerRowDxfId="42" dataDxfId="41"/>
    <tableColumn id="4" name="Clasifica" headerRowDxfId="40" dataDxfId="39"/>
    <tableColumn id="5" name="Puntaje" headerRowDxfId="38" dataDxfId="37">
      <calculatedColumnFormula>(IF(AND($B2=$B$2, $C$2=$C2),3,IF(AND($B$2&gt;$C$2, $B2&gt;$C2),2,IF(AND($C$2&gt;$B$2,$C2&gt;$B2), 2, IF(AND($C$2=$B$2, $C2=$B2),2,0))))+IF(D2=$D$2,3,0))*IF($B$2="",0,1)</calculatedColumnFormula>
    </tableColumn>
    <tableColumn id="37" name="Columna4" headerRowDxfId="36" dataDxfId="35"/>
    <tableColumn id="38" name="Puntaje4" headerRowDxfId="34" dataDxfId="33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id="1" name="Tabla2562" displayName="Tabla2562" ref="A2:G28" headerRowCount="0" totalsRowShown="0" headerRowDxfId="64" tableBorderDxfId="63">
  <tableColumns count="7">
    <tableColumn id="1" name="Columna1" headerRowDxfId="62" dataDxfId="61"/>
    <tableColumn id="2" name="Francia" headerRowDxfId="60" dataDxfId="59"/>
    <tableColumn id="3" name="0" headerRowDxfId="58" dataDxfId="57"/>
    <tableColumn id="4" name="Clasifica" headerRowDxfId="56" dataDxfId="55"/>
    <tableColumn id="5" name="Puntaje" headerRowDxfId="54" dataDxfId="53">
      <calculatedColumnFormula>(IF(AND($B2=$B$2, $C$2=$C2),3,IF(AND($B$2&gt;$C$2, $B2&gt;$C2),2,IF(AND($C$2&gt;$B$2,$C2&gt;$B2), 2, IF(AND($C$2=$B$2, $C2=$B2),2,0))))+IF(D2=$D$2,3,0))*IF($B$2="",0,1)</calculatedColumnFormula>
    </tableColumn>
    <tableColumn id="37" name="Columna4" headerRowDxfId="52" dataDxfId="51"/>
    <tableColumn id="38" name="Puntaje4" headerRowDxfId="50" dataDxfId="49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ollait.000webhostapp.com/posicionesfase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H8" sqref="H8"/>
    </sheetView>
  </sheetViews>
  <sheetFormatPr baseColWidth="10" defaultRowHeight="15" x14ac:dyDescent="0.25"/>
  <cols>
    <col min="2" max="2" width="30.7109375" customWidth="1"/>
  </cols>
  <sheetData>
    <row r="1" spans="1:2" x14ac:dyDescent="0.25">
      <c r="A1">
        <v>1</v>
      </c>
      <c r="B1" s="2" t="s">
        <v>49</v>
      </c>
    </row>
    <row r="2" spans="1:2" ht="16.5" customHeight="1" x14ac:dyDescent="0.25">
      <c r="A2" s="1">
        <v>2</v>
      </c>
      <c r="B2" s="2" t="s">
        <v>50</v>
      </c>
    </row>
    <row r="3" spans="1:2" ht="16.5" customHeight="1" x14ac:dyDescent="0.25">
      <c r="A3">
        <v>3</v>
      </c>
      <c r="B3" s="2" t="s">
        <v>55</v>
      </c>
    </row>
    <row r="4" spans="1:2" s="22" customFormat="1" ht="16.5" customHeight="1" x14ac:dyDescent="0.25">
      <c r="A4" s="22">
        <v>4</v>
      </c>
      <c r="B4" s="2" t="s">
        <v>1</v>
      </c>
    </row>
    <row r="5" spans="1:2" ht="16.5" customHeight="1" x14ac:dyDescent="0.25">
      <c r="A5" s="1">
        <v>5</v>
      </c>
      <c r="B5" s="2" t="s">
        <v>54</v>
      </c>
    </row>
    <row r="6" spans="1:2" ht="16.5" customHeight="1" x14ac:dyDescent="0.25">
      <c r="A6" s="22">
        <v>6</v>
      </c>
      <c r="B6" s="2" t="s">
        <v>51</v>
      </c>
    </row>
    <row r="7" spans="1:2" ht="16.5" customHeight="1" x14ac:dyDescent="0.25">
      <c r="A7" s="22">
        <v>7</v>
      </c>
      <c r="B7" s="2" t="s">
        <v>2</v>
      </c>
    </row>
    <row r="8" spans="1:2" ht="16.5" customHeight="1" x14ac:dyDescent="0.25">
      <c r="A8" s="1">
        <v>8</v>
      </c>
      <c r="B8" s="2" t="s">
        <v>77</v>
      </c>
    </row>
    <row r="9" spans="1:2" s="22" customFormat="1" ht="16.5" customHeight="1" x14ac:dyDescent="0.25">
      <c r="A9" s="22">
        <v>9</v>
      </c>
      <c r="B9" s="2" t="s">
        <v>3</v>
      </c>
    </row>
    <row r="10" spans="1:2" ht="16.5" customHeight="1" x14ac:dyDescent="0.25">
      <c r="A10" s="22">
        <v>10</v>
      </c>
      <c r="B10" s="2" t="s">
        <v>67</v>
      </c>
    </row>
    <row r="11" spans="1:2" ht="16.5" customHeight="1" x14ac:dyDescent="0.25">
      <c r="A11" s="1">
        <v>11</v>
      </c>
      <c r="B11" s="2" t="s">
        <v>52</v>
      </c>
    </row>
    <row r="12" spans="1:2" ht="16.5" customHeight="1" x14ac:dyDescent="0.25">
      <c r="A12" s="22">
        <v>12</v>
      </c>
      <c r="B12" s="2" t="s">
        <v>65</v>
      </c>
    </row>
    <row r="13" spans="1:2" s="22" customFormat="1" ht="16.5" customHeight="1" x14ac:dyDescent="0.25">
      <c r="A13" s="22">
        <v>13</v>
      </c>
      <c r="B13" s="2" t="s">
        <v>66</v>
      </c>
    </row>
    <row r="14" spans="1:2" s="22" customFormat="1" ht="16.5" customHeight="1" x14ac:dyDescent="0.25">
      <c r="A14" s="1">
        <v>14</v>
      </c>
      <c r="B14" s="2" t="s">
        <v>0</v>
      </c>
    </row>
    <row r="15" spans="1:2" ht="16.5" customHeight="1" x14ac:dyDescent="0.25">
      <c r="A15" s="22">
        <v>15</v>
      </c>
      <c r="B15" s="2" t="s">
        <v>0</v>
      </c>
    </row>
    <row r="16" spans="1:2" ht="16.5" customHeight="1" x14ac:dyDescent="0.25">
      <c r="A16" s="22">
        <v>16</v>
      </c>
      <c r="B16" s="2" t="s">
        <v>53</v>
      </c>
    </row>
    <row r="17" spans="1:2" s="22" customFormat="1" ht="16.5" customHeight="1" x14ac:dyDescent="0.25">
      <c r="A17" s="1">
        <v>17</v>
      </c>
      <c r="B17" s="2" t="s">
        <v>75</v>
      </c>
    </row>
    <row r="18" spans="1:2" ht="16.5" customHeight="1" x14ac:dyDescent="0.25">
      <c r="A18" s="22">
        <v>18</v>
      </c>
      <c r="B18" s="2" t="s">
        <v>76</v>
      </c>
    </row>
    <row r="19" spans="1:2" ht="16.5" customHeight="1" x14ac:dyDescent="0.25">
      <c r="A19" s="22">
        <v>19</v>
      </c>
      <c r="B19" s="2" t="s">
        <v>56</v>
      </c>
    </row>
    <row r="20" spans="1:2" ht="16.5" customHeight="1" x14ac:dyDescent="0.25">
      <c r="A20" s="1">
        <v>20</v>
      </c>
      <c r="B20" s="2" t="s">
        <v>68</v>
      </c>
    </row>
    <row r="21" spans="1:2" s="22" customFormat="1" ht="16.5" customHeight="1" x14ac:dyDescent="0.25">
      <c r="A21" s="22">
        <v>21</v>
      </c>
      <c r="B21" s="2" t="s">
        <v>69</v>
      </c>
    </row>
    <row r="22" spans="1:2" ht="16.5" customHeight="1" x14ac:dyDescent="0.25">
      <c r="A22" s="22">
        <v>22</v>
      </c>
      <c r="B22" s="2" t="s">
        <v>71</v>
      </c>
    </row>
    <row r="23" spans="1:2" ht="16.5" customHeight="1" x14ac:dyDescent="0.25">
      <c r="A23" s="1">
        <v>23</v>
      </c>
      <c r="B23" s="2" t="s">
        <v>70</v>
      </c>
    </row>
    <row r="24" spans="1:2" x14ac:dyDescent="0.25">
      <c r="A24" s="22">
        <v>24</v>
      </c>
      <c r="B24" s="2" t="s">
        <v>72</v>
      </c>
    </row>
    <row r="25" spans="1:2" x14ac:dyDescent="0.25">
      <c r="A25" s="22">
        <v>25</v>
      </c>
      <c r="B25" s="2" t="s">
        <v>73</v>
      </c>
    </row>
    <row r="26" spans="1:2" s="22" customFormat="1" x14ac:dyDescent="0.25">
      <c r="A26" s="1">
        <v>26</v>
      </c>
      <c r="B26" s="2" t="s">
        <v>74</v>
      </c>
    </row>
  </sheetData>
  <sortState ref="B1:B26">
    <sortCondition ref="B1:B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workbookViewId="0">
      <selection activeCell="B3" sqref="B3"/>
    </sheetView>
  </sheetViews>
  <sheetFormatPr baseColWidth="10" defaultRowHeight="15" x14ac:dyDescent="0.25"/>
  <cols>
    <col min="1" max="1" width="25.28515625" style="22" customWidth="1"/>
    <col min="2" max="16384" width="11.42578125" style="22"/>
  </cols>
  <sheetData>
    <row r="3" spans="1:4" x14ac:dyDescent="0.25">
      <c r="A3" s="22" t="str">
        <f>Participantes!B1</f>
        <v>Alfredo Quintero 1</v>
      </c>
    </row>
    <row r="4" spans="1:4" x14ac:dyDescent="0.25">
      <c r="A4" s="22" t="str">
        <f>Participantes!B2</f>
        <v>Alfredo Quintero 2</v>
      </c>
    </row>
    <row r="5" spans="1:4" x14ac:dyDescent="0.25">
      <c r="A5" s="22" t="str">
        <f>Participantes!B3</f>
        <v>Andres Corcho</v>
      </c>
      <c r="D5" s="22" t="s">
        <v>15</v>
      </c>
    </row>
    <row r="6" spans="1:4" x14ac:dyDescent="0.25">
      <c r="A6" s="22" t="str">
        <f>Participantes!B4</f>
        <v>Antonio Barahona</v>
      </c>
      <c r="D6" s="22" t="s">
        <v>19</v>
      </c>
    </row>
    <row r="7" spans="1:4" x14ac:dyDescent="0.25">
      <c r="A7" s="22" t="str">
        <f>Participantes!B5</f>
        <v>Billis Cedeño</v>
      </c>
    </row>
    <row r="8" spans="1:4" x14ac:dyDescent="0.25">
      <c r="A8" s="22" t="str">
        <f>Participantes!B6</f>
        <v>Effie Latouche</v>
      </c>
      <c r="D8" s="22" t="s">
        <v>12</v>
      </c>
    </row>
    <row r="9" spans="1:4" x14ac:dyDescent="0.25">
      <c r="A9" s="22" t="str">
        <f>Participantes!B7</f>
        <v>Jose Caballero 1</v>
      </c>
    </row>
    <row r="10" spans="1:4" x14ac:dyDescent="0.25">
      <c r="A10" s="22" t="str">
        <f>Participantes!B8</f>
        <v>Jose Caballero 2 (Betito)</v>
      </c>
      <c r="D10" s="22" t="s">
        <v>15</v>
      </c>
    </row>
    <row r="11" spans="1:4" x14ac:dyDescent="0.25">
      <c r="A11" s="22" t="str">
        <f>Participantes!B9</f>
        <v>Juan Manuel Rojas</v>
      </c>
      <c r="D11" s="22" t="s">
        <v>15</v>
      </c>
    </row>
    <row r="12" spans="1:4" x14ac:dyDescent="0.25">
      <c r="A12" s="22" t="str">
        <f>Participantes!B10</f>
        <v>July Batista</v>
      </c>
    </row>
    <row r="13" spans="1:4" x14ac:dyDescent="0.25">
      <c r="A13" s="22" t="str">
        <f>Participantes!B11</f>
        <v>Luis Médica</v>
      </c>
    </row>
    <row r="14" spans="1:4" x14ac:dyDescent="0.25">
      <c r="A14" s="22" t="str">
        <f>Participantes!B12</f>
        <v>Mileny Acosta</v>
      </c>
      <c r="D14" s="22" t="s">
        <v>15</v>
      </c>
    </row>
    <row r="15" spans="1:4" x14ac:dyDescent="0.25">
      <c r="A15" s="22" t="str">
        <f>Participantes!B13</f>
        <v>Mileny E. Acosta CF</v>
      </c>
    </row>
    <row r="16" spans="1:4" x14ac:dyDescent="0.25">
      <c r="A16" s="22" t="str">
        <f>Participantes!B14</f>
        <v>Oliver Amaya</v>
      </c>
    </row>
    <row r="17" spans="1:4" x14ac:dyDescent="0.25">
      <c r="A17" s="22" t="str">
        <f>Participantes!B15</f>
        <v>Oliver Amaya</v>
      </c>
      <c r="D17" s="22" t="s">
        <v>15</v>
      </c>
    </row>
    <row r="18" spans="1:4" x14ac:dyDescent="0.25">
      <c r="A18" s="22" t="str">
        <f>Participantes!B16</f>
        <v>Osvaldo Solanilla</v>
      </c>
      <c r="D18" s="22" t="s">
        <v>15</v>
      </c>
    </row>
    <row r="19" spans="1:4" x14ac:dyDescent="0.25">
      <c r="A19" s="22" t="str">
        <f>Participantes!B17</f>
        <v>Radames Guerrero 1</v>
      </c>
    </row>
    <row r="20" spans="1:4" x14ac:dyDescent="0.25">
      <c r="A20" s="22" t="str">
        <f>Participantes!B18</f>
        <v>Radames Guerrero 2</v>
      </c>
      <c r="D20" s="22" t="s">
        <v>15</v>
      </c>
    </row>
    <row r="21" spans="1:4" x14ac:dyDescent="0.25">
      <c r="A21" s="22" t="str">
        <f>Participantes!B19</f>
        <v>Rodrigo Palavicini</v>
      </c>
    </row>
    <row r="22" spans="1:4" x14ac:dyDescent="0.25">
      <c r="A22" s="22" t="str">
        <f>Participantes!B20</f>
        <v>Samantha Montero</v>
      </c>
    </row>
    <row r="23" spans="1:4" x14ac:dyDescent="0.25">
      <c r="A23" s="22" t="str">
        <f>Participantes!B21</f>
        <v>Samantha Montero(Samantini)</v>
      </c>
    </row>
    <row r="24" spans="1:4" x14ac:dyDescent="0.25">
      <c r="A24" s="22" t="str">
        <f>Participantes!B22</f>
        <v>Jafet M. Montero</v>
      </c>
      <c r="D24" s="22" t="s">
        <v>15</v>
      </c>
    </row>
    <row r="25" spans="1:4" x14ac:dyDescent="0.25">
      <c r="A25" s="22" t="str">
        <f>Participantes!B23</f>
        <v>Jairo M. Montero</v>
      </c>
      <c r="D25" s="22" t="s">
        <v>15</v>
      </c>
    </row>
    <row r="26" spans="1:4" x14ac:dyDescent="0.25">
      <c r="A26" s="22" t="str">
        <f>Participantes!B24</f>
        <v>Sandra Badilla</v>
      </c>
      <c r="D26" s="22" t="s">
        <v>12</v>
      </c>
    </row>
    <row r="27" spans="1:4" x14ac:dyDescent="0.25">
      <c r="A27" s="22" t="str">
        <f>Participantes!B25</f>
        <v>Sandra Badilla(Wayne 1)</v>
      </c>
      <c r="D27" s="22" t="s">
        <v>15</v>
      </c>
    </row>
    <row r="28" spans="1:4" x14ac:dyDescent="0.25">
      <c r="A28" s="22" t="str">
        <f>Participantes!B26</f>
        <v>Sandra Badilla (Wayne2)</v>
      </c>
      <c r="D28" s="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G7" sqref="G7"/>
    </sheetView>
  </sheetViews>
  <sheetFormatPr baseColWidth="10" defaultRowHeight="14.25" customHeight="1" x14ac:dyDescent="0.25"/>
  <cols>
    <col min="2" max="2" width="11.42578125" style="22"/>
    <col min="3" max="3" width="26.42578125" style="22" customWidth="1"/>
    <col min="6" max="6" width="24.140625" customWidth="1"/>
    <col min="7" max="7" width="25.28515625" customWidth="1"/>
    <col min="12" max="12" width="0" hidden="1" customWidth="1"/>
  </cols>
  <sheetData>
    <row r="1" spans="1:12" ht="14.25" customHeight="1" thickBot="1" x14ac:dyDescent="0.35">
      <c r="A1" s="9" t="s">
        <v>42</v>
      </c>
      <c r="B1" s="9" t="s">
        <v>43</v>
      </c>
      <c r="C1" s="9" t="s">
        <v>44</v>
      </c>
      <c r="D1" s="9" t="s">
        <v>6</v>
      </c>
      <c r="F1" s="44" t="s">
        <v>99</v>
      </c>
      <c r="G1" s="45"/>
    </row>
    <row r="2" spans="1:12" ht="14.25" customHeight="1" thickTop="1" x14ac:dyDescent="0.25">
      <c r="A2" s="28">
        <f>Participantes!A1</f>
        <v>1</v>
      </c>
      <c r="B2" s="28">
        <f t="shared" ref="B2:B27" si="0">IF(ROW()=2,1,IF(D2=D1,B1,B1+1))</f>
        <v>1</v>
      </c>
      <c r="C2" s="28" t="str">
        <f>Participantes!B1</f>
        <v>Alfredo Quintero 1</v>
      </c>
      <c r="D2" s="28">
        <f>Octavos!G4+Octavos!N4+Octavos!U4+Octavos!AB4+Octavos!AI4+Octavos!AP4+Octavos!AW4+Octavos!BD4+Cuartos!E3+Cuartos!J3+Cuartos!O3+Cuartos!T3+Semis!E3+Semis!J3</f>
        <v>0</v>
      </c>
      <c r="F2" s="40" t="str">
        <f>Final!B1</f>
        <v>ItaAusGalDinCroEspFraSui</v>
      </c>
      <c r="G2" s="40" t="str">
        <f>Final!C1</f>
        <v>PaíRepBélPorIngAleSueUcr</v>
      </c>
    </row>
    <row r="3" spans="1:12" ht="14.25" customHeight="1" x14ac:dyDescent="0.25">
      <c r="A3" s="28">
        <f>Participantes!A2</f>
        <v>2</v>
      </c>
      <c r="B3" s="27">
        <f t="shared" si="0"/>
        <v>1</v>
      </c>
      <c r="C3" s="28" t="str">
        <f>Participantes!B2</f>
        <v>Alfredo Quintero 2</v>
      </c>
      <c r="D3" s="28">
        <f>Octavos!G5+Octavos!N5+Octavos!U5+Octavos!AB5+Octavos!AI5+Octavos!AP5+Octavos!AW5+Octavos!BD5+Cuartos!E4+Cuartos!J4+Cuartos!O4+Cuartos!T4+Semis!E4+Semis!J4</f>
        <v>0</v>
      </c>
      <c r="F3" s="42" t="str">
        <f>Final!B2</f>
        <v xml:space="preserve"> </v>
      </c>
      <c r="G3" s="42" t="str">
        <f>Final!C2</f>
        <v xml:space="preserve"> </v>
      </c>
    </row>
    <row r="4" spans="1:12" ht="14.25" customHeight="1" x14ac:dyDescent="0.25">
      <c r="A4" s="28">
        <f>Participantes!A3</f>
        <v>3</v>
      </c>
      <c r="B4" s="27">
        <f t="shared" si="0"/>
        <v>1</v>
      </c>
      <c r="C4" s="28" t="str">
        <f>Participantes!B3</f>
        <v>Andres Corcho</v>
      </c>
      <c r="D4" s="28">
        <f>Octavos!G6+Octavos!N6+Octavos!U6+Octavos!AB6+Octavos!AI6+Octavos!AP6+Octavos!AW6+Octavos!BD6+Cuartos!E5+Cuartos!J5+Cuartos!O5+Cuartos!T5+Semis!E5+Semis!J5</f>
        <v>0</v>
      </c>
    </row>
    <row r="5" spans="1:12" ht="14.25" customHeight="1" x14ac:dyDescent="0.25">
      <c r="A5" s="28">
        <f>Participantes!A4</f>
        <v>4</v>
      </c>
      <c r="B5" s="27">
        <f t="shared" si="0"/>
        <v>1</v>
      </c>
      <c r="C5" s="28" t="str">
        <f>Participantes!B4</f>
        <v>Antonio Barahona</v>
      </c>
      <c r="D5" s="28">
        <f>Octavos!G7+Octavos!N7+Octavos!U7+Octavos!AB7+Octavos!AI7+Octavos!AP7+Octavos!AW7+Octavos!BD7+Cuartos!E6+Cuartos!J6+Cuartos!O6+Cuartos!T6+Semis!E6+Semis!J6</f>
        <v>0</v>
      </c>
    </row>
    <row r="6" spans="1:12" ht="14.25" customHeight="1" x14ac:dyDescent="0.25">
      <c r="A6" s="28">
        <f>Participantes!A5</f>
        <v>5</v>
      </c>
      <c r="B6" s="27">
        <f t="shared" si="0"/>
        <v>1</v>
      </c>
      <c r="C6" s="28" t="str">
        <f>Participantes!B5</f>
        <v>Billis Cedeño</v>
      </c>
      <c r="D6" s="28">
        <f>Octavos!G8+Octavos!N8+Octavos!U8+Octavos!AB8+Octavos!AI8+Octavos!AP8+Octavos!AW8+Octavos!BD8+Cuartos!E7+Cuartos!J7+Cuartos!O7+Cuartos!T7+Semis!E7+Semis!J7</f>
        <v>0</v>
      </c>
    </row>
    <row r="7" spans="1:12" ht="14.25" customHeight="1" x14ac:dyDescent="0.25">
      <c r="A7" s="28">
        <f>Participantes!A6</f>
        <v>6</v>
      </c>
      <c r="B7" s="27">
        <f t="shared" si="0"/>
        <v>1</v>
      </c>
      <c r="C7" s="28" t="str">
        <f>Participantes!B6</f>
        <v>Effie Latouche</v>
      </c>
      <c r="D7" s="28">
        <f>Octavos!G9+Octavos!N9+Octavos!U9+Octavos!AB9+Octavos!AI9+Octavos!AP9+Octavos!AW9+Octavos!BD9+Cuartos!E8+Cuartos!J8+Cuartos!O8+Cuartos!T8+Semis!E8+Semis!J8</f>
        <v>0</v>
      </c>
    </row>
    <row r="8" spans="1:12" ht="14.25" customHeight="1" x14ac:dyDescent="0.3">
      <c r="A8" s="28">
        <f>Participantes!A7</f>
        <v>7</v>
      </c>
      <c r="B8" s="27">
        <f t="shared" si="0"/>
        <v>1</v>
      </c>
      <c r="C8" s="28" t="str">
        <f>Participantes!B7</f>
        <v>Jose Caballero 1</v>
      </c>
      <c r="D8" s="28">
        <f>Octavos!G10+Octavos!N10+Octavos!U10+Octavos!AB10+Octavos!AI10+Octavos!AP10+Octavos!AW10+Octavos!BD10+Cuartos!E9+Cuartos!J9+Cuartos!O9+Cuartos!T9+Semis!E9+Semis!J9</f>
        <v>0</v>
      </c>
      <c r="L8" s="37" t="s">
        <v>45</v>
      </c>
    </row>
    <row r="9" spans="1:12" ht="14.25" customHeight="1" x14ac:dyDescent="0.25">
      <c r="A9" s="28">
        <f>Participantes!A8</f>
        <v>8</v>
      </c>
      <c r="B9" s="27">
        <f t="shared" si="0"/>
        <v>1</v>
      </c>
      <c r="C9" s="28" t="str">
        <f>Participantes!B8</f>
        <v>Jose Caballero 2 (Betito)</v>
      </c>
      <c r="D9" s="28">
        <f>Octavos!G11+Octavos!N11+Octavos!U11+Octavos!AB11+Octavos!AI11+Octavos!AP11+Octavos!AW11+Octavos!BD11+Cuartos!E10+Cuartos!J10+Cuartos!O10+Cuartos!T10+Semis!E10+Semis!J10</f>
        <v>0</v>
      </c>
    </row>
    <row r="10" spans="1:12" ht="14.25" customHeight="1" x14ac:dyDescent="0.25">
      <c r="A10" s="28">
        <f>Participantes!A9</f>
        <v>9</v>
      </c>
      <c r="B10" s="27">
        <f t="shared" si="0"/>
        <v>1</v>
      </c>
      <c r="C10" s="28" t="str">
        <f>Participantes!B9</f>
        <v>Juan Manuel Rojas</v>
      </c>
      <c r="D10" s="28">
        <f>Octavos!G12+Octavos!N12+Octavos!U12+Octavos!AB12+Octavos!AI12+Octavos!AP12+Octavos!AW12+Octavos!BD12+Cuartos!E11+Cuartos!J11+Cuartos!O11+Cuartos!T11+Semis!E11+Semis!J11</f>
        <v>0</v>
      </c>
    </row>
    <row r="11" spans="1:12" ht="14.25" customHeight="1" x14ac:dyDescent="0.25">
      <c r="A11" s="28">
        <f>Participantes!A10</f>
        <v>10</v>
      </c>
      <c r="B11" s="27">
        <f t="shared" si="0"/>
        <v>1</v>
      </c>
      <c r="C11" s="28" t="str">
        <f>Participantes!B10</f>
        <v>July Batista</v>
      </c>
      <c r="D11" s="28">
        <f>Octavos!G13+Octavos!N13+Octavos!U13+Octavos!AB13+Octavos!AI13+Octavos!AP13+Octavos!AW13+Octavos!BD13+Cuartos!E12+Cuartos!J12+Cuartos!O12+Cuartos!T12+Semis!E12+Semis!J12</f>
        <v>0</v>
      </c>
      <c r="F11" s="43">
        <f ca="1">NOW()</f>
        <v>44373.450027893516</v>
      </c>
      <c r="G11" s="43"/>
    </row>
    <row r="12" spans="1:12" ht="14.25" customHeight="1" x14ac:dyDescent="0.25">
      <c r="A12" s="28">
        <f>Participantes!A11</f>
        <v>11</v>
      </c>
      <c r="B12" s="27">
        <f t="shared" si="0"/>
        <v>1</v>
      </c>
      <c r="C12" s="28" t="str">
        <f>Participantes!B11</f>
        <v>Luis Médica</v>
      </c>
      <c r="D12" s="28">
        <f>Octavos!G14+Octavos!N14+Octavos!U14+Octavos!AB14+Octavos!AI14+Octavos!AP14+Octavos!AW14+Octavos!BD14+Cuartos!E13+Cuartos!J13+Cuartos!O13+Cuartos!T13+Semis!E13+Semis!J13</f>
        <v>0</v>
      </c>
    </row>
    <row r="13" spans="1:12" ht="14.25" customHeight="1" x14ac:dyDescent="0.25">
      <c r="A13" s="28">
        <f>Participantes!A12</f>
        <v>12</v>
      </c>
      <c r="B13" s="27">
        <f t="shared" si="0"/>
        <v>1</v>
      </c>
      <c r="C13" s="28" t="str">
        <f>Participantes!B12</f>
        <v>Mileny Acosta</v>
      </c>
      <c r="D13" s="28">
        <f>Octavos!G15+Octavos!N15+Octavos!U15+Octavos!AB15+Octavos!AI15+Octavos!AP15+Octavos!AW15+Octavos!BD15+Cuartos!E14+Cuartos!J14+Cuartos!O14+Cuartos!T14+Semis!E14+Semis!J14</f>
        <v>0</v>
      </c>
    </row>
    <row r="14" spans="1:12" ht="14.25" customHeight="1" x14ac:dyDescent="0.25">
      <c r="A14" s="28">
        <f>Participantes!A13</f>
        <v>13</v>
      </c>
      <c r="B14" s="27">
        <f t="shared" si="0"/>
        <v>1</v>
      </c>
      <c r="C14" s="28" t="str">
        <f>Participantes!B13</f>
        <v>Mileny E. Acosta CF</v>
      </c>
      <c r="D14" s="28">
        <f>Octavos!G16+Octavos!N16+Octavos!U16+Octavos!AB16+Octavos!AI16+Octavos!AP16+Octavos!AW16+Octavos!BD16+Cuartos!E15+Cuartos!J15+Cuartos!O15+Cuartos!T15+Semis!E15+Semis!J15</f>
        <v>0</v>
      </c>
    </row>
    <row r="15" spans="1:12" ht="14.25" customHeight="1" x14ac:dyDescent="0.25">
      <c r="A15" s="28">
        <f>Participantes!A14</f>
        <v>14</v>
      </c>
      <c r="B15" s="27">
        <f t="shared" si="0"/>
        <v>1</v>
      </c>
      <c r="C15" s="28" t="str">
        <f>Participantes!B14</f>
        <v>Oliver Amaya</v>
      </c>
      <c r="D15" s="28">
        <f>Octavos!G17+Octavos!N17+Octavos!U17+Octavos!AB17+Octavos!AI17+Octavos!AP17+Octavos!AW17+Octavos!BD17+Cuartos!E16+Cuartos!J16+Cuartos!O16+Cuartos!T16+Semis!E16+Semis!J16</f>
        <v>0</v>
      </c>
    </row>
    <row r="16" spans="1:12" ht="14.25" customHeight="1" x14ac:dyDescent="0.25">
      <c r="A16" s="28">
        <f>Participantes!A15</f>
        <v>15</v>
      </c>
      <c r="B16" s="27">
        <f t="shared" si="0"/>
        <v>1</v>
      </c>
      <c r="C16" s="28" t="str">
        <f>Participantes!B15</f>
        <v>Oliver Amaya</v>
      </c>
      <c r="D16" s="28">
        <f>Octavos!G18+Octavos!N18+Octavos!U18+Octavos!AB18+Octavos!AI18+Octavos!AP18+Octavos!AW18+Octavos!BD18+Cuartos!E17+Cuartos!J17+Cuartos!O17+Cuartos!T17+Semis!E17+Semis!J17</f>
        <v>0</v>
      </c>
    </row>
    <row r="17" spans="1:12" ht="14.25" customHeight="1" x14ac:dyDescent="0.25">
      <c r="A17" s="28">
        <f>Participantes!A16</f>
        <v>16</v>
      </c>
      <c r="B17" s="27">
        <f t="shared" si="0"/>
        <v>1</v>
      </c>
      <c r="C17" s="28" t="str">
        <f>Participantes!B16</f>
        <v>Osvaldo Solanilla</v>
      </c>
      <c r="D17" s="28">
        <f>Octavos!G19+Octavos!N19+Octavos!U19+Octavos!AB19+Octavos!AI19+Octavos!AP19+Octavos!AW19+Octavos!BD19+Cuartos!E18+Cuartos!J18+Cuartos!O18+Cuartos!T18+Semis!E18+Semis!J18</f>
        <v>0</v>
      </c>
    </row>
    <row r="18" spans="1:12" ht="14.25" customHeight="1" x14ac:dyDescent="0.25">
      <c r="A18" s="28">
        <f>Participantes!A17</f>
        <v>17</v>
      </c>
      <c r="B18" s="27">
        <f t="shared" si="0"/>
        <v>1</v>
      </c>
      <c r="C18" s="28" t="str">
        <f>Participantes!B17</f>
        <v>Radames Guerrero 1</v>
      </c>
      <c r="D18" s="28">
        <f>Octavos!G20+Octavos!N20+Octavos!U20+Octavos!AB20+Octavos!AI20+Octavos!AP20+Octavos!AW20+Octavos!BD20+Cuartos!E19+Cuartos!J19+Cuartos!O19+Cuartos!T19+Semis!E19+Semis!J19</f>
        <v>0</v>
      </c>
      <c r="L18" s="22"/>
    </row>
    <row r="19" spans="1:12" ht="14.25" customHeight="1" x14ac:dyDescent="0.25">
      <c r="A19" s="28">
        <f>Participantes!A18</f>
        <v>18</v>
      </c>
      <c r="B19" s="27">
        <f t="shared" si="0"/>
        <v>1</v>
      </c>
      <c r="C19" s="28" t="str">
        <f>Participantes!B18</f>
        <v>Radames Guerrero 2</v>
      </c>
      <c r="D19" s="28">
        <f>Octavos!G21+Octavos!N21+Octavos!U21+Octavos!AB21+Octavos!AI21+Octavos!AP21+Octavos!AW21+Octavos!BD21+Cuartos!E20+Cuartos!J20+Cuartos!O20+Cuartos!T20+Semis!E20+Semis!J20</f>
        <v>0</v>
      </c>
    </row>
    <row r="20" spans="1:12" ht="14.25" customHeight="1" x14ac:dyDescent="0.25">
      <c r="A20" s="28">
        <f>Participantes!A19</f>
        <v>19</v>
      </c>
      <c r="B20" s="27">
        <f t="shared" si="0"/>
        <v>1</v>
      </c>
      <c r="C20" s="28" t="str">
        <f>Participantes!B19</f>
        <v>Rodrigo Palavicini</v>
      </c>
      <c r="D20" s="28">
        <f>Octavos!G22+Octavos!N22+Octavos!U22+Octavos!AB22+Octavos!AI22+Octavos!AP22+Octavos!AW22+Octavos!BD22+Cuartos!E21+Cuartos!J21+Cuartos!O21+Cuartos!T21+Semis!E21+Semis!J21</f>
        <v>0</v>
      </c>
    </row>
    <row r="21" spans="1:12" ht="14.25" customHeight="1" x14ac:dyDescent="0.25">
      <c r="A21" s="28">
        <f>Participantes!A20</f>
        <v>20</v>
      </c>
      <c r="B21" s="27">
        <f t="shared" si="0"/>
        <v>1</v>
      </c>
      <c r="C21" s="28" t="str">
        <f>Participantes!B20</f>
        <v>Samantha Montero</v>
      </c>
      <c r="D21" s="28">
        <f>Octavos!G23+Octavos!N23+Octavos!U23+Octavos!AB23+Octavos!AI23+Octavos!AP23+Octavos!AW23+Octavos!BD23+Cuartos!E22+Cuartos!J22+Cuartos!O22+Cuartos!T22+Semis!E22+Semis!J22</f>
        <v>0</v>
      </c>
    </row>
    <row r="22" spans="1:12" ht="14.25" customHeight="1" x14ac:dyDescent="0.25">
      <c r="A22" s="28">
        <f>Participantes!A21</f>
        <v>21</v>
      </c>
      <c r="B22" s="27">
        <f t="shared" si="0"/>
        <v>1</v>
      </c>
      <c r="C22" s="28" t="str">
        <f>Participantes!B21</f>
        <v>Samantha Montero(Samantini)</v>
      </c>
      <c r="D22" s="28">
        <f>Octavos!G24+Octavos!N24+Octavos!U24+Octavos!AB24+Octavos!AI24+Octavos!AP24+Octavos!AW24+Octavos!BD24+Cuartos!E23+Cuartos!J23+Cuartos!O23+Cuartos!T23+Semis!E23+Semis!J23</f>
        <v>0</v>
      </c>
    </row>
    <row r="23" spans="1:12" ht="14.25" customHeight="1" x14ac:dyDescent="0.25">
      <c r="A23" s="28">
        <f>Participantes!A22</f>
        <v>22</v>
      </c>
      <c r="B23" s="27">
        <f t="shared" si="0"/>
        <v>1</v>
      </c>
      <c r="C23" s="28" t="str">
        <f>Participantes!B22</f>
        <v>Jafet M. Montero</v>
      </c>
      <c r="D23" s="28">
        <f>Octavos!G25+Octavos!N25+Octavos!U25+Octavos!AB25+Octavos!AI25+Octavos!AP25+Octavos!AW25+Octavos!BD25+Cuartos!E24+Cuartos!J24+Cuartos!O24+Cuartos!T24+Semis!E24+Semis!J24</f>
        <v>0</v>
      </c>
    </row>
    <row r="24" spans="1:12" ht="14.25" customHeight="1" x14ac:dyDescent="0.25">
      <c r="A24" s="28">
        <f>Participantes!A23</f>
        <v>23</v>
      </c>
      <c r="B24" s="27">
        <f t="shared" si="0"/>
        <v>1</v>
      </c>
      <c r="C24" s="28" t="str">
        <f>Participantes!B23</f>
        <v>Jairo M. Montero</v>
      </c>
      <c r="D24" s="28">
        <f>Octavos!G26+Octavos!N26+Octavos!U26+Octavos!AB26+Octavos!AI26+Octavos!AP26+Octavos!AW26+Octavos!BD26+Cuartos!E25+Cuartos!J25+Cuartos!O25+Cuartos!T25+Semis!E25+Semis!J25</f>
        <v>0</v>
      </c>
    </row>
    <row r="25" spans="1:12" ht="14.25" customHeight="1" x14ac:dyDescent="0.25">
      <c r="A25" s="28">
        <f>Participantes!A24</f>
        <v>24</v>
      </c>
      <c r="B25" s="27">
        <f t="shared" si="0"/>
        <v>1</v>
      </c>
      <c r="C25" s="28" t="str">
        <f>Participantes!B24</f>
        <v>Sandra Badilla</v>
      </c>
      <c r="D25" s="28">
        <f>Octavos!G27+Octavos!N27+Octavos!U27+Octavos!AB27+Octavos!AI27+Octavos!AP27+Octavos!AW27+Octavos!BD27+Cuartos!E26+Cuartos!J26+Cuartos!O26+Cuartos!T26+Semis!E26+Semis!J26</f>
        <v>0</v>
      </c>
    </row>
    <row r="26" spans="1:12" ht="14.25" customHeight="1" x14ac:dyDescent="0.25">
      <c r="A26" s="28">
        <f>Participantes!A25</f>
        <v>25</v>
      </c>
      <c r="B26" s="27">
        <f t="shared" si="0"/>
        <v>1</v>
      </c>
      <c r="C26" s="28" t="str">
        <f>Participantes!B25</f>
        <v>Sandra Badilla(Wayne 1)</v>
      </c>
      <c r="D26" s="28">
        <f>Octavos!G28+Octavos!N28+Octavos!U28+Octavos!AB28+Octavos!AI28+Octavos!AP28+Octavos!AW28+Octavos!BD28+Cuartos!E27+Cuartos!J27+Cuartos!O27+Cuartos!T27+Semis!E27+Semis!J27</f>
        <v>0</v>
      </c>
    </row>
    <row r="27" spans="1:12" ht="14.25" customHeight="1" x14ac:dyDescent="0.25">
      <c r="A27" s="28">
        <f>Participantes!A26</f>
        <v>26</v>
      </c>
      <c r="B27" s="27">
        <f t="shared" si="0"/>
        <v>1</v>
      </c>
      <c r="C27" s="28" t="str">
        <f>Participantes!B26</f>
        <v>Sandra Badilla (Wayne2)</v>
      </c>
      <c r="D27" s="28">
        <f>Octavos!G29+Octavos!N29+Octavos!U29+Octavos!AB29+Octavos!AI29+Octavos!AP29+Octavos!AW29+Octavos!BD29+Cuartos!E28+Cuartos!J28+Cuartos!O28+Cuartos!T28+Semis!E28+Semis!J28</f>
        <v>0</v>
      </c>
    </row>
  </sheetData>
  <sortState ref="A2:D46">
    <sortCondition descending="1" ref="D2:D46"/>
  </sortState>
  <mergeCells count="2">
    <mergeCell ref="F11:G11"/>
    <mergeCell ref="F1:G1"/>
  </mergeCells>
  <hyperlinks>
    <hyperlink ref="L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9"/>
  <sheetViews>
    <sheetView tabSelected="1" zoomScale="80" zoomScaleNormal="80" workbookViewId="0">
      <selection activeCell="BA40" sqref="BA40"/>
    </sheetView>
  </sheetViews>
  <sheetFormatPr baseColWidth="10" defaultRowHeight="15" x14ac:dyDescent="0.25"/>
  <cols>
    <col min="1" max="1" width="27.7109375" customWidth="1"/>
    <col min="2" max="2" width="11.85546875" style="3" customWidth="1"/>
    <col min="3" max="3" width="2.85546875" style="65" customWidth="1"/>
    <col min="4" max="4" width="11.140625" style="3" customWidth="1"/>
    <col min="5" max="5" width="3.7109375" style="65" customWidth="1"/>
    <col min="6" max="6" width="12.42578125" style="3" customWidth="1"/>
    <col min="7" max="7" width="11.85546875" style="3" customWidth="1"/>
    <col min="8" max="8" width="0.28515625" style="24" customWidth="1"/>
    <col min="9" max="9" width="10.42578125" customWidth="1"/>
    <col min="10" max="10" width="3.5703125" style="22" hidden="1" customWidth="1"/>
    <col min="11" max="11" width="11.140625" customWidth="1"/>
    <col min="12" max="12" width="4" style="22" hidden="1" customWidth="1"/>
    <col min="13" max="13" width="13.85546875" style="3" customWidth="1"/>
    <col min="14" max="14" width="13.28515625" style="3" customWidth="1"/>
    <col min="15" max="15" width="0.28515625" style="24" customWidth="1"/>
    <col min="17" max="17" width="3" style="54" customWidth="1"/>
    <col min="18" max="18" width="11.42578125" customWidth="1"/>
    <col min="19" max="19" width="3.85546875" style="54" customWidth="1"/>
    <col min="20" max="20" width="13.85546875" style="3" customWidth="1"/>
    <col min="21" max="21" width="13.28515625" style="3" customWidth="1"/>
    <col min="22" max="22" width="0.28515625" style="24" customWidth="1"/>
    <col min="23" max="23" width="11.42578125" customWidth="1"/>
    <col min="24" max="24" width="3" style="22" customWidth="1"/>
    <col min="25" max="25" width="10.42578125" customWidth="1"/>
    <col min="26" max="26" width="3.42578125" style="22" customWidth="1"/>
    <col min="27" max="27" width="13.85546875" style="3" customWidth="1"/>
    <col min="28" max="28" width="12.7109375" style="3" customWidth="1"/>
    <col min="29" max="29" width="0.28515625" style="24" customWidth="1"/>
    <col min="31" max="31" width="3.5703125" style="22" customWidth="1"/>
    <col min="32" max="32" width="11.5703125" customWidth="1"/>
    <col min="33" max="33" width="4.42578125" style="22" customWidth="1"/>
    <col min="34" max="34" width="13.85546875" style="3" customWidth="1"/>
    <col min="35" max="35" width="13.28515625" style="3" customWidth="1"/>
    <col min="36" max="36" width="0.28515625" style="24" customWidth="1"/>
    <col min="38" max="38" width="3.42578125" style="22" hidden="1" customWidth="1"/>
    <col min="40" max="40" width="3.5703125" style="22" hidden="1" customWidth="1"/>
    <col min="41" max="41" width="15.28515625" style="3" customWidth="1"/>
    <col min="42" max="42" width="14.7109375" style="3" customWidth="1"/>
    <col min="43" max="43" width="0.28515625" style="24" customWidth="1"/>
    <col min="45" max="45" width="3.85546875" style="22" customWidth="1"/>
    <col min="47" max="47" width="3.7109375" style="22" customWidth="1"/>
    <col min="48" max="48" width="15.28515625" style="3" customWidth="1"/>
    <col min="49" max="49" width="14.7109375" style="3" customWidth="1"/>
    <col min="50" max="50" width="0.28515625" style="24" customWidth="1"/>
    <col min="51" max="51" width="9.42578125" customWidth="1"/>
    <col min="52" max="52" width="3.5703125" style="22" customWidth="1"/>
    <col min="53" max="53" width="9.5703125" customWidth="1"/>
    <col min="54" max="54" width="4.140625" style="22" customWidth="1"/>
    <col min="55" max="55" width="15.28515625" style="3" customWidth="1"/>
    <col min="56" max="56" width="14.7109375" style="3" customWidth="1"/>
  </cols>
  <sheetData>
    <row r="1" spans="1:56" s="22" customFormat="1" ht="19.5" thickBot="1" x14ac:dyDescent="0.35">
      <c r="A1" s="47"/>
      <c r="B1" s="69" t="s">
        <v>57</v>
      </c>
      <c r="C1" s="70"/>
      <c r="D1" s="69" t="s">
        <v>13</v>
      </c>
      <c r="E1" s="70"/>
      <c r="F1" s="48" t="s">
        <v>97</v>
      </c>
      <c r="G1" s="48" t="s">
        <v>95</v>
      </c>
      <c r="H1" s="46" t="s">
        <v>21</v>
      </c>
      <c r="I1" s="69" t="s">
        <v>58</v>
      </c>
      <c r="J1" s="70"/>
      <c r="K1" s="69" t="s">
        <v>59</v>
      </c>
      <c r="L1" s="88"/>
      <c r="M1" s="49" t="s">
        <v>22</v>
      </c>
      <c r="N1" s="48" t="s">
        <v>96</v>
      </c>
      <c r="O1" s="46" t="s">
        <v>36</v>
      </c>
      <c r="P1" s="69" t="s">
        <v>60</v>
      </c>
      <c r="Q1" s="70"/>
      <c r="R1" s="71" t="s">
        <v>61</v>
      </c>
      <c r="S1" s="55"/>
      <c r="T1" s="21" t="s">
        <v>98</v>
      </c>
      <c r="U1" s="48" t="s">
        <v>23</v>
      </c>
      <c r="V1" s="46" t="s">
        <v>37</v>
      </c>
      <c r="W1" s="71" t="s">
        <v>15</v>
      </c>
      <c r="X1" s="50"/>
      <c r="Y1" s="71" t="s">
        <v>9</v>
      </c>
      <c r="Z1" s="50"/>
      <c r="AA1" s="48" t="s">
        <v>24</v>
      </c>
      <c r="AB1" s="48" t="s">
        <v>36</v>
      </c>
      <c r="AC1" s="46" t="s">
        <v>38</v>
      </c>
      <c r="AD1" s="71" t="s">
        <v>12</v>
      </c>
      <c r="AE1" s="67"/>
      <c r="AF1" s="72" t="s">
        <v>10</v>
      </c>
      <c r="AG1" s="51"/>
      <c r="AH1" s="48" t="s">
        <v>28</v>
      </c>
      <c r="AI1" s="48" t="s">
        <v>29</v>
      </c>
      <c r="AJ1" s="46" t="s">
        <v>39</v>
      </c>
      <c r="AK1" s="69" t="s">
        <v>46</v>
      </c>
      <c r="AL1" s="70"/>
      <c r="AM1" s="69" t="s">
        <v>17</v>
      </c>
      <c r="AN1" s="88"/>
      <c r="AO1" s="49" t="s">
        <v>30</v>
      </c>
      <c r="AP1" s="48" t="s">
        <v>31</v>
      </c>
      <c r="AQ1" s="46" t="s">
        <v>40</v>
      </c>
      <c r="AR1" s="71" t="s">
        <v>19</v>
      </c>
      <c r="AS1" s="50"/>
      <c r="AT1" s="71" t="s">
        <v>62</v>
      </c>
      <c r="AU1" s="50"/>
      <c r="AV1" s="48" t="s">
        <v>32</v>
      </c>
      <c r="AW1" s="48" t="s">
        <v>33</v>
      </c>
      <c r="AX1" s="46" t="s">
        <v>41</v>
      </c>
      <c r="AY1" s="69" t="s">
        <v>16</v>
      </c>
      <c r="AZ1" s="70"/>
      <c r="BA1" s="69" t="s">
        <v>63</v>
      </c>
      <c r="BB1" s="70"/>
      <c r="BC1" s="48" t="s">
        <v>34</v>
      </c>
      <c r="BD1" s="48" t="s">
        <v>35</v>
      </c>
    </row>
    <row r="2" spans="1:56" s="4" customFormat="1" ht="20.25" hidden="1" thickTop="1" thickBot="1" x14ac:dyDescent="0.35">
      <c r="A2" s="17" t="s">
        <v>20</v>
      </c>
      <c r="B2" s="10" t="s">
        <v>57</v>
      </c>
      <c r="C2" s="60" t="s">
        <v>78</v>
      </c>
      <c r="D2" s="32" t="s">
        <v>13</v>
      </c>
      <c r="E2" s="66" t="s">
        <v>79</v>
      </c>
      <c r="F2" s="10" t="s">
        <v>5</v>
      </c>
      <c r="G2" s="10" t="s">
        <v>6</v>
      </c>
      <c r="H2" s="25" t="s">
        <v>21</v>
      </c>
      <c r="I2" s="11" t="s">
        <v>58</v>
      </c>
      <c r="J2" s="68" t="s">
        <v>90</v>
      </c>
      <c r="K2" s="32" t="s">
        <v>59</v>
      </c>
      <c r="L2" s="52" t="s">
        <v>91</v>
      </c>
      <c r="M2" s="10" t="s">
        <v>22</v>
      </c>
      <c r="N2" s="10" t="s">
        <v>23</v>
      </c>
      <c r="O2" s="25" t="s">
        <v>36</v>
      </c>
      <c r="P2" s="11" t="s">
        <v>60</v>
      </c>
      <c r="Q2" s="53" t="s">
        <v>80</v>
      </c>
      <c r="R2" s="11" t="s">
        <v>61</v>
      </c>
      <c r="S2" s="53" t="s">
        <v>81</v>
      </c>
      <c r="T2" s="21" t="s">
        <v>24</v>
      </c>
      <c r="U2" s="10" t="s">
        <v>25</v>
      </c>
      <c r="V2" s="25" t="s">
        <v>37</v>
      </c>
      <c r="W2" s="11" t="s">
        <v>15</v>
      </c>
      <c r="X2" s="11" t="s">
        <v>82</v>
      </c>
      <c r="Y2" s="11" t="s">
        <v>9</v>
      </c>
      <c r="Z2" s="11" t="s">
        <v>83</v>
      </c>
      <c r="AA2" s="10" t="s">
        <v>26</v>
      </c>
      <c r="AB2" s="10" t="s">
        <v>27</v>
      </c>
      <c r="AC2" s="25" t="s">
        <v>38</v>
      </c>
      <c r="AD2" s="11" t="s">
        <v>12</v>
      </c>
      <c r="AE2" s="68" t="s">
        <v>84</v>
      </c>
      <c r="AF2" s="32" t="s">
        <v>10</v>
      </c>
      <c r="AG2" s="18" t="s">
        <v>85</v>
      </c>
      <c r="AH2" s="10" t="s">
        <v>28</v>
      </c>
      <c r="AI2" s="10" t="s">
        <v>29</v>
      </c>
      <c r="AJ2" s="25" t="s">
        <v>39</v>
      </c>
      <c r="AK2" s="11" t="s">
        <v>46</v>
      </c>
      <c r="AL2" s="11" t="s">
        <v>92</v>
      </c>
      <c r="AM2" s="84" t="s">
        <v>17</v>
      </c>
      <c r="AN2" s="79" t="s">
        <v>93</v>
      </c>
      <c r="AO2" s="29" t="s">
        <v>30</v>
      </c>
      <c r="AP2" s="10" t="s">
        <v>31</v>
      </c>
      <c r="AQ2" s="25" t="s">
        <v>40</v>
      </c>
      <c r="AR2" s="11" t="s">
        <v>19</v>
      </c>
      <c r="AS2" s="11" t="s">
        <v>88</v>
      </c>
      <c r="AT2" s="11" t="s">
        <v>62</v>
      </c>
      <c r="AU2" s="11" t="s">
        <v>89</v>
      </c>
      <c r="AV2" s="10" t="s">
        <v>32</v>
      </c>
      <c r="AW2" s="10" t="s">
        <v>33</v>
      </c>
      <c r="AX2" s="25" t="s">
        <v>41</v>
      </c>
      <c r="AY2" s="11" t="s">
        <v>16</v>
      </c>
      <c r="AZ2" s="11" t="s">
        <v>87</v>
      </c>
      <c r="BA2" s="11" t="s">
        <v>63</v>
      </c>
      <c r="BB2" s="11" t="s">
        <v>86</v>
      </c>
      <c r="BC2" s="10" t="s">
        <v>34</v>
      </c>
      <c r="BD2" s="18" t="s">
        <v>35</v>
      </c>
    </row>
    <row r="3" spans="1:56" s="4" customFormat="1" ht="20.25" thickTop="1" thickBot="1" x14ac:dyDescent="0.35">
      <c r="A3" s="16" t="s">
        <v>94</v>
      </c>
      <c r="B3" s="12"/>
      <c r="C3" s="61"/>
      <c r="D3" s="12" t="s">
        <v>64</v>
      </c>
      <c r="E3" s="56"/>
      <c r="F3" s="20" t="str">
        <f>IF(B3="","",IF(B3&gt;D3,$B$2,IF(D3&gt;B3,$D$2,IF(C3&gt;E3,B$1,D$1))))</f>
        <v/>
      </c>
      <c r="G3" s="19"/>
      <c r="H3" s="26"/>
      <c r="I3" s="13"/>
      <c r="J3" s="61"/>
      <c r="K3" s="33"/>
      <c r="L3" s="89"/>
      <c r="M3" s="21" t="str">
        <f>IF(I3="","",IF(I3&gt;K3,$I$2,IF(K3&gt;I3,$K$2,IF(J3&gt;L3,I$1,K$1))))</f>
        <v/>
      </c>
      <c r="N3" s="19"/>
      <c r="O3" s="26"/>
      <c r="P3" s="13"/>
      <c r="Q3" s="61"/>
      <c r="R3" s="12"/>
      <c r="S3" s="56"/>
      <c r="T3" s="21" t="str">
        <f>IF(P3="","",IF(P3&gt;R3,P$2,IF(R3&gt;P3,R$2,IF(Q3&gt;S3,P$1,R$1))))</f>
        <v/>
      </c>
      <c r="U3" s="19"/>
      <c r="V3" s="26"/>
      <c r="W3" s="13"/>
      <c r="X3" s="61"/>
      <c r="Y3" s="12"/>
      <c r="Z3" s="56"/>
      <c r="AA3" s="20" t="str">
        <f>IF(W3="","",IF(W3&gt;Y3,W$2,IF(Y3&gt;W3,Y$2,IF(X3&gt;Z3,W$1,Y$1))))</f>
        <v/>
      </c>
      <c r="AB3" s="19"/>
      <c r="AC3" s="26"/>
      <c r="AD3" s="13"/>
      <c r="AE3" s="61"/>
      <c r="AF3" s="12"/>
      <c r="AG3" s="56"/>
      <c r="AH3" s="20" t="str">
        <f>IF(AD3="","",IF(AD3&gt;AF3,AD$2,IF(AF3&gt;AD3,AF$2,IF(AE3&gt;AG3,AD$1,AF$1))))</f>
        <v/>
      </c>
      <c r="AI3" s="19"/>
      <c r="AJ3" s="26"/>
      <c r="AK3" s="13"/>
      <c r="AL3" s="61"/>
      <c r="AM3" s="33"/>
      <c r="AN3" s="80"/>
      <c r="AO3" s="30" t="str">
        <f t="shared" ref="AO3:AO29" si="0">IF(AK3&gt;AM3,$AK$2,IF(AM3&gt;AK3,$AK$2,""))</f>
        <v/>
      </c>
      <c r="AP3" s="19"/>
      <c r="AQ3" s="26"/>
      <c r="AR3" s="13"/>
      <c r="AS3" s="61"/>
      <c r="AT3" s="12"/>
      <c r="AU3" s="56"/>
      <c r="AV3" s="20" t="str">
        <f>IF(AR3="","",IF(AR3&gt;AT3,AR$2,IF(AT3&gt;AR3,AT$2,IF(AS3&gt;AU3,AR$1,AT$1))))</f>
        <v/>
      </c>
      <c r="AW3" s="19"/>
      <c r="AX3" s="26"/>
      <c r="AY3" s="13"/>
      <c r="AZ3" s="61"/>
      <c r="BA3" s="12"/>
      <c r="BB3" s="56"/>
      <c r="BC3" s="20" t="str">
        <f>IF(AY3="","",IF(AY3&gt;BA3,AY$2,IF(BA3&gt;AY3,BA$2,IF(AZ3&gt;BB3,AY$1,BA$1))))</f>
        <v/>
      </c>
      <c r="BD3" s="34"/>
    </row>
    <row r="4" spans="1:56" ht="16.5" thickTop="1" x14ac:dyDescent="0.25">
      <c r="A4" s="15" t="str">
        <f>Participantes!B1</f>
        <v>Alfredo Quintero 1</v>
      </c>
      <c r="B4" s="73">
        <v>1</v>
      </c>
      <c r="C4" s="62"/>
      <c r="D4" s="73">
        <v>2</v>
      </c>
      <c r="E4" s="57"/>
      <c r="F4" s="20" t="str">
        <f>IF(B4&gt;D4,$B$2,IF(D4&gt;B4,$D$2,IF(C4&gt;E4,B$1,D$1)))</f>
        <v>Dinamarca</v>
      </c>
      <c r="G4" s="20">
        <f>(IF(AND($B4=$B$3, $D$3=$D4),3,IF(AND($B$3&gt;$D$3, $B4&gt;$D4),2,IF(AND($D$3&gt;$B$3,$D4&gt;$B4), 2, IF(AND($D$3=$B$3, $D4=$B4),2,0))))+IF(F4=$F$3,3,0))*IF($B$3="",0,1)</f>
        <v>0</v>
      </c>
      <c r="H4" s="26"/>
      <c r="I4" s="73">
        <v>2</v>
      </c>
      <c r="J4" s="76"/>
      <c r="K4" s="85">
        <v>1</v>
      </c>
      <c r="L4" s="90"/>
      <c r="M4" s="21" t="str">
        <f>IF(I4&gt;K4,$I$2,IF(K4&gt;I4,$K$2,IF(J4&gt;L4,I$1,K$1)))</f>
        <v>Italia</v>
      </c>
      <c r="N4" s="20">
        <f>(IF(AND($I4=$I$3, $K$3=$K4),3,IF(AND($I$3&gt;$K$3, $I4&gt;$K4),2,IF(AND($K$3&gt;$I$3,$K4&gt;$I4), 2, IF(AND($K$3=$I$3, $K4=$I4),2,0))))+IF(M4=M$3,3,0))*IF($I$3="",0,1)</f>
        <v>0</v>
      </c>
      <c r="O4" s="26"/>
      <c r="P4" s="8">
        <v>1</v>
      </c>
      <c r="Q4" s="62">
        <v>5</v>
      </c>
      <c r="R4" s="73">
        <v>1</v>
      </c>
      <c r="S4" s="57">
        <v>4</v>
      </c>
      <c r="T4" s="21" t="str">
        <f>IF(P4&gt;R4,P$2,IF(R4&gt;P4,R$2,IF(Q4&gt;S4,P$1,R$1)))</f>
        <v>Países Bajos</v>
      </c>
      <c r="U4" s="20">
        <f>(IF(AND(P4=P$3, R$3=R4),3,IF(AND(P$3&gt;R$3, P4&gt;R4),2,IF(AND(R$3&gt;P$3,R4&gt;P4), 2, IF(AND(R$3=P$3, R4=P4),2,0))))+IF(T4=T$3,3,0))*IF(P$3="",0,1)</f>
        <v>0</v>
      </c>
      <c r="V4" s="26"/>
      <c r="W4" s="73">
        <v>2</v>
      </c>
      <c r="X4" s="62">
        <v>5</v>
      </c>
      <c r="Y4" s="73">
        <v>2</v>
      </c>
      <c r="Z4" s="57">
        <v>4</v>
      </c>
      <c r="AA4" s="20" t="str">
        <f>IF(W4&gt;Y4,W$2,IF(Y4&gt;W4,Y$2,IF(X4&gt;Z4,W$1,Y$1)))</f>
        <v>Bélgica</v>
      </c>
      <c r="AB4" s="20">
        <f>(IF(AND(W4=W$3, Y$3=Y4),3,IF(AND(W$3&gt;Y$3, W4&gt;Y4),2,IF(AND(Y$3&gt;W$3,Y4&gt;W4), 2, IF(AND(Y$3=W$3, Y4=W4),2,0))))+IF(AA4=AA$3,3,0))*IF(W$3="",0,1)</f>
        <v>0</v>
      </c>
      <c r="AC4" s="26"/>
      <c r="AD4" s="73">
        <v>2</v>
      </c>
      <c r="AE4" s="62"/>
      <c r="AF4" s="73">
        <v>0</v>
      </c>
      <c r="AG4" s="57"/>
      <c r="AH4" s="20" t="str">
        <f>IF(AD4&gt;AF4,AD$2,IF(AF4&gt;AD4,AF$2,IF(AE4&gt;AG4,AD$1,AF$1)))</f>
        <v>Croacia</v>
      </c>
      <c r="AI4" s="20">
        <f>(IF(AND(AD4=AD$3, AF$3=AF4),3,IF(AND(AD$3&gt;AF$3, AD4&gt;AF4),2,IF(AND(AF$3&gt;AD$3,AF4&gt;AD4), 2, IF(AND(AF$3=AD$3, AF4=AD4),2,0))))+IF(AH4=AH$3,3,0))*IF(AD$3="",0,1)</f>
        <v>0</v>
      </c>
      <c r="AJ4" s="26"/>
      <c r="AK4" s="73">
        <v>2</v>
      </c>
      <c r="AL4" s="62"/>
      <c r="AM4" s="85">
        <v>1</v>
      </c>
      <c r="AN4" s="81"/>
      <c r="AO4" s="31" t="str">
        <f t="shared" si="0"/>
        <v>Francia</v>
      </c>
      <c r="AP4" s="20">
        <f>(IF(AND(AK4=AK$3, AM$3=AM4),3,IF(AND(AK$3&gt;AM$3, AK4&gt;AM4),2,IF(AND(AM$3&gt;AK$3,AM4&gt;AK4), 2, IF(AND(AM$3=AK$3, AM4=AK4),2,0))))+IF(AO4=AO$3,3,0))*IF(AK$3="",0,1)</f>
        <v>0</v>
      </c>
      <c r="AQ4" s="26"/>
      <c r="AR4" s="73">
        <v>1</v>
      </c>
      <c r="AS4" s="62"/>
      <c r="AT4" s="73">
        <v>1</v>
      </c>
      <c r="AU4" s="57"/>
      <c r="AV4" s="20" t="str">
        <f>IF(AR4&gt;AT4,AR$2,IF(AT4&gt;AR4,AT$2,IF(AS4&gt;AU4,AR$1,AT$1)))</f>
        <v>Alemania</v>
      </c>
      <c r="AW4" s="20">
        <f>(IF(AND(AR4=AR$3, AT$3=AT4),3,IF(AND(AR$3&gt;AT$3, AR4&gt;AT4),2,IF(AND(AT$3&gt;AR$3,AT4&gt;AR4), 2, IF(AND(AT$3=AR$3, AT4=AR4),2,0))))+IF(AV4=AV$3,3,0))*IF(AR$3="",0,1)</f>
        <v>0</v>
      </c>
      <c r="AX4" s="26"/>
      <c r="AY4" s="73">
        <v>1</v>
      </c>
      <c r="AZ4" s="62"/>
      <c r="BA4" s="73">
        <v>0</v>
      </c>
      <c r="BB4" s="57"/>
      <c r="BC4" s="20" t="str">
        <f>IF(AY4&gt;BA4,AY$2,IF(BA4&gt;AY4,BA$2,IF(AZ4&gt;BB4,AY$1,BA$1)))</f>
        <v>Suecia</v>
      </c>
      <c r="BD4" s="35">
        <f>(IF(AND(AY4=AY$3, BA$3=BA4),3,IF(AND(AY$3&gt;BA$3, AY4&gt;BA4),2,IF(AND(BA$3&gt;AY$3,BA4&gt;AY4), 2, IF(AND(BA$3=AY$3, BA4=AY4),2,0))))+IF(BC4=BC$3,3,0))*IF(AY$3="",0,1)</f>
        <v>0</v>
      </c>
    </row>
    <row r="5" spans="1:56" ht="15.75" x14ac:dyDescent="0.25">
      <c r="A5" s="15" t="str">
        <f>Participantes!B2</f>
        <v>Alfredo Quintero 2</v>
      </c>
      <c r="B5" s="74">
        <v>1</v>
      </c>
      <c r="C5" s="63">
        <v>3</v>
      </c>
      <c r="D5" s="74">
        <v>1</v>
      </c>
      <c r="E5" s="58">
        <v>5</v>
      </c>
      <c r="F5" s="20" t="str">
        <f>IF(B5&gt;D5,$B$2,IF(D5&gt;B5,$D$2,IF(C5&gt;E5,B$1,D$1)))</f>
        <v>Dinamarca</v>
      </c>
      <c r="G5" s="21">
        <f>(IF(AND($B5=$B$3, $D$3=$D5),3,IF(AND($B$3&gt;$D$3, $B5&gt;$D5),2,IF(AND($D$3&gt;$B$3,$D5&gt;$B5), 2, IF(AND($D$3=$B$3, $D5=$B5),2,0))))+IF(F5=$F$3,3,0))*IF($B$3="",0,1)</f>
        <v>0</v>
      </c>
      <c r="H5" s="26"/>
      <c r="I5" s="74">
        <v>2</v>
      </c>
      <c r="J5" s="77"/>
      <c r="K5" s="86">
        <v>0</v>
      </c>
      <c r="L5" s="91"/>
      <c r="M5" s="21" t="str">
        <f t="shared" ref="M5:M29" si="1">IF(I5&gt;K5,$I$2,IF(K5&gt;I5,$K$2,IF(J5&gt;L5,I$1,K$1)))</f>
        <v>Italia</v>
      </c>
      <c r="N5" s="21">
        <f>(IF(AND($I5=$I$3, $K$3=$K5),3,IF(AND($I$3&gt;$K$3, $I5&gt;$K5),2,IF(AND($K$3&gt;$I$3,$K5&gt;$I5), 2, IF(AND($K$3=$I$3, $K5=$I5),2,0))))+IF(M5=M$3,3,0))*IF($I$3="",0,1)</f>
        <v>0</v>
      </c>
      <c r="O5" s="26"/>
      <c r="P5" s="5">
        <v>2</v>
      </c>
      <c r="Q5" s="63"/>
      <c r="R5" s="74">
        <v>1</v>
      </c>
      <c r="S5" s="58"/>
      <c r="T5" s="21" t="str">
        <f t="shared" ref="T5:T29" si="2">IF(P5&gt;R5,P$2,IF(R5&gt;P5,R$2,IF(Q5&gt;S5,P$1,R$1)))</f>
        <v>Países Bajos</v>
      </c>
      <c r="U5" s="21">
        <f>(IF(AND(P5=P$3, R$3=R5),3,IF(AND(P$3&gt;R$3, P5&gt;R5),2,IF(AND(R$3&gt;P$3,R5&gt;P5), 2, IF(AND(R$3=P$3, R5=P5),2,0))))+IF(T5=T$3,3,0))*IF(P$3="",0,1)</f>
        <v>0</v>
      </c>
      <c r="V5" s="26"/>
      <c r="W5" s="74">
        <v>2</v>
      </c>
      <c r="X5" s="63"/>
      <c r="Y5" s="74">
        <v>1</v>
      </c>
      <c r="Z5" s="58"/>
      <c r="AA5" s="20" t="str">
        <f t="shared" ref="AA5:AA29" si="3">IF(W5&gt;Y5,W$2,IF(Y5&gt;W5,Y$2,IF(X5&gt;Z5,W$1,Y$1)))</f>
        <v>Bélgica</v>
      </c>
      <c r="AB5" s="21">
        <f>(IF(AND(W5=W$3, Y$3=Y5),3,IF(AND(W$3&gt;Y$3, W5&gt;Y5),2,IF(AND(Y$3&gt;W$3,Y5&gt;W5), 2, IF(AND(Y$3=W$3, Y5=W5),2,0))))+IF(AA5=AA$3,3,0))*IF(W$3="",0,1)</f>
        <v>0</v>
      </c>
      <c r="AC5" s="26"/>
      <c r="AD5" s="74">
        <v>0</v>
      </c>
      <c r="AE5" s="63">
        <v>3</v>
      </c>
      <c r="AF5" s="74">
        <v>0</v>
      </c>
      <c r="AG5" s="58">
        <v>5</v>
      </c>
      <c r="AH5" s="20" t="str">
        <f t="shared" ref="AH5:AH29" si="4">IF(AD5&gt;AF5,AD$2,IF(AF5&gt;AD5,AF$2,IF(AE5&gt;AG5,AD$1,AF$1)))</f>
        <v>España</v>
      </c>
      <c r="AI5" s="21">
        <f>(IF(AND(AD5=AD$3, AF$3=AF5),3,IF(AND(AD$3&gt;AF$3, AD5&gt;AF5),2,IF(AND(AF$3&gt;AD$3,AF5&gt;AD5), 2, IF(AND(AF$3=AD$3, AF5=AD5),2,0))))+IF(AH5=AH$3,3,0))*IF(AD$3="",0,1)</f>
        <v>0</v>
      </c>
      <c r="AJ5" s="26"/>
      <c r="AK5" s="74">
        <v>2</v>
      </c>
      <c r="AL5" s="63"/>
      <c r="AM5" s="86">
        <v>1</v>
      </c>
      <c r="AN5" s="82"/>
      <c r="AO5" s="31" t="str">
        <f t="shared" si="0"/>
        <v>Francia</v>
      </c>
      <c r="AP5" s="21">
        <f>(IF(AND(AK5=AK$3, AM$3=AM5),3,IF(AND(AK$3&gt;AM$3, AK5&gt;AM5),2,IF(AND(AM$3&gt;AK$3,AM5&gt;AK5), 2, IF(AND(AM$3=AK$3, AM5=AK5),2,0))))+IF(AO5=AO$3,3,0))*IF(AK$3="",0,1)</f>
        <v>0</v>
      </c>
      <c r="AQ5" s="26"/>
      <c r="AR5" s="74">
        <v>1</v>
      </c>
      <c r="AS5" s="63"/>
      <c r="AT5" s="74">
        <v>2</v>
      </c>
      <c r="AU5" s="58"/>
      <c r="AV5" s="20" t="str">
        <f t="shared" ref="AV5:AV29" si="5">IF(AR5&gt;AT5,AR$2,IF(AT5&gt;AR5,AT$2,IF(AS5&gt;AU5,AR$1,AT$1)))</f>
        <v>Alemania</v>
      </c>
      <c r="AW5" s="21">
        <f>(IF(AND(AR5=AR$3, AT$3=AT5),3,IF(AND(AR$3&gt;AT$3, AR5&gt;AT5),2,IF(AND(AT$3&gt;AR$3,AT5&gt;AR5), 2, IF(AND(AT$3=AR$3, AT5=AR5),2,0))))+IF(AV5=AV$3,3,0))*IF(AR$3="",0,1)</f>
        <v>0</v>
      </c>
      <c r="AX5" s="26"/>
      <c r="AY5" s="74">
        <v>2</v>
      </c>
      <c r="AZ5" s="63">
        <v>5</v>
      </c>
      <c r="BA5" s="74">
        <v>2</v>
      </c>
      <c r="BB5" s="58">
        <v>4</v>
      </c>
      <c r="BC5" s="20" t="str">
        <f t="shared" ref="BC5:BC29" si="6">IF(AY5&gt;BA5,AY$2,IF(BA5&gt;AY5,BA$2,IF(AZ5&gt;BB5,AY$1,BA$1)))</f>
        <v>Suecia</v>
      </c>
      <c r="BD5" s="36">
        <f>(IF(AND(AY5=AY$3, BA$3=BA5),3,IF(AND(AY$3&gt;BA$3, AY5&gt;BA5),2,IF(AND(BA$3&gt;AY$3,BA5&gt;AY5), 2, IF(AND(BA$3=AY$3, BA5=AY5),2,0))))+IF(BC5=BC$3,3,0))*IF(AY$3="",0,1)</f>
        <v>0</v>
      </c>
    </row>
    <row r="6" spans="1:56" ht="15.75" x14ac:dyDescent="0.25">
      <c r="A6" s="15" t="str">
        <f>Participantes!B3</f>
        <v>Andres Corcho</v>
      </c>
      <c r="B6" s="74">
        <v>1</v>
      </c>
      <c r="C6" s="63"/>
      <c r="D6" s="74">
        <v>2</v>
      </c>
      <c r="E6" s="58"/>
      <c r="F6" s="20" t="str">
        <f t="shared" ref="F6:F29" si="7">IF(B6&gt;D6,$B$2,IF(D6&gt;B6,$D$2,IF(C6&gt;E6,B$1,D$1)))</f>
        <v>Dinamarca</v>
      </c>
      <c r="G6" s="21">
        <f>(IF(AND($B6=$B$3, $D$3=$D6),3,IF(AND($B$3&gt;$D$3, $B6&gt;$D6),2,IF(AND($D$3&gt;$B$3,$D6&gt;$B6), 2, IF(AND($D$3=$B$3, $D6=$B6),2,0))))+IF(F6=$F$3,3,0))*IF($B$3="",0,1)</f>
        <v>0</v>
      </c>
      <c r="H6" s="25"/>
      <c r="I6" s="74">
        <v>3</v>
      </c>
      <c r="J6" s="77"/>
      <c r="K6" s="86">
        <v>0</v>
      </c>
      <c r="L6" s="91"/>
      <c r="M6" s="21" t="str">
        <f t="shared" si="1"/>
        <v>Italia</v>
      </c>
      <c r="N6" s="21">
        <f>(IF(AND($I6=$I$3, $K$3=$K6),3,IF(AND($I$3&gt;$K$3, $I6&gt;$K6),2,IF(AND($K$3&gt;$I$3,$K6&gt;$I6), 2, IF(AND($K$3=$I$3, $K6=$I6),2,0))))+IF(M6=M$3,3,0))*IF($I$3="",0,1)</f>
        <v>0</v>
      </c>
      <c r="O6" s="25"/>
      <c r="P6" s="5">
        <v>3</v>
      </c>
      <c r="Q6" s="63"/>
      <c r="R6" s="74">
        <v>0</v>
      </c>
      <c r="S6" s="58"/>
      <c r="T6" s="21" t="str">
        <f t="shared" si="2"/>
        <v>Países Bajos</v>
      </c>
      <c r="U6" s="21">
        <f>(IF(AND(P6=P$3, R$3=R6),3,IF(AND(P$3&gt;R$3, P6&gt;R6),2,IF(AND(R$3&gt;P$3,R6&gt;P6), 2, IF(AND(R$3=P$3, R6=P6),2,0))))+IF(T6=T$3,3,0))*IF(P$3="",0,1)</f>
        <v>0</v>
      </c>
      <c r="V6" s="25"/>
      <c r="W6" s="74">
        <v>3</v>
      </c>
      <c r="X6" s="63"/>
      <c r="Y6" s="74">
        <v>2</v>
      </c>
      <c r="Z6" s="58"/>
      <c r="AA6" s="20" t="str">
        <f t="shared" si="3"/>
        <v>Bélgica</v>
      </c>
      <c r="AB6" s="21">
        <f>(IF(AND(W6=W$3, Y$3=Y6),3,IF(AND(W$3&gt;Y$3, W6&gt;Y6),2,IF(AND(Y$3&gt;W$3,Y6&gt;W6), 2, IF(AND(Y$3=W$3, Y6=W6),2,0))))+IF(AA6=AA$3,3,0))*IF(W$3="",0,1)</f>
        <v>0</v>
      </c>
      <c r="AC6" s="25"/>
      <c r="AD6" s="74">
        <v>2</v>
      </c>
      <c r="AE6" s="63"/>
      <c r="AF6" s="74">
        <v>1</v>
      </c>
      <c r="AG6" s="58"/>
      <c r="AH6" s="20" t="str">
        <f t="shared" si="4"/>
        <v>Croacia</v>
      </c>
      <c r="AI6" s="21">
        <f>(IF(AND(AD6=AD$3, AF$3=AF6),3,IF(AND(AD$3&gt;AF$3, AD6&gt;AF6),2,IF(AND(AF$3&gt;AD$3,AF6&gt;AD6), 2, IF(AND(AF$3=AD$3, AF6=AD6),2,0))))+IF(AH6=AH$3,3,0))*IF(AD$3="",0,1)</f>
        <v>0</v>
      </c>
      <c r="AJ6" s="25"/>
      <c r="AK6" s="74">
        <v>3</v>
      </c>
      <c r="AL6" s="63"/>
      <c r="AM6" s="86">
        <v>0</v>
      </c>
      <c r="AN6" s="82"/>
      <c r="AO6" s="31" t="str">
        <f t="shared" si="0"/>
        <v>Francia</v>
      </c>
      <c r="AP6" s="21">
        <f>(IF(AND(AK6=AK$3, AM$3=AM6),3,IF(AND(AK$3&gt;AM$3, AK6&gt;AM6),2,IF(AND(AM$3&gt;AK$3,AM6&gt;AK6), 2, IF(AND(AM$3=AK$3, AM6=AK6),2,0))))+IF(AO6=AO$3,3,0))*IF(AK$3="",0,1)</f>
        <v>0</v>
      </c>
      <c r="AQ6" s="25"/>
      <c r="AR6" s="74">
        <v>3</v>
      </c>
      <c r="AS6" s="63"/>
      <c r="AT6" s="74">
        <v>1</v>
      </c>
      <c r="AU6" s="58"/>
      <c r="AV6" s="20" t="str">
        <f t="shared" si="5"/>
        <v>Inglaterra</v>
      </c>
      <c r="AW6" s="21">
        <f>(IF(AND(AR6=AR$3, AT$3=AT6),3,IF(AND(AR$3&gt;AT$3, AR6&gt;AT6),2,IF(AND(AT$3&gt;AR$3,AT6&gt;AR6), 2, IF(AND(AT$3=AR$3, AT6=AR6),2,0))))+IF(AV6=AV$3,3,0))*IF(AR$3="",0,1)</f>
        <v>0</v>
      </c>
      <c r="AX6" s="25"/>
      <c r="AY6" s="74">
        <v>2</v>
      </c>
      <c r="AZ6" s="63"/>
      <c r="BA6" s="74">
        <v>1</v>
      </c>
      <c r="BB6" s="58"/>
      <c r="BC6" s="20" t="str">
        <f t="shared" si="6"/>
        <v>Suecia</v>
      </c>
      <c r="BD6" s="36">
        <f>(IF(AND(AY6=AY$3, BA$3=BA6),3,IF(AND(AY$3&gt;BA$3, AY6&gt;BA6),2,IF(AND(BA$3&gt;AY$3,BA6&gt;AY6), 2, IF(AND(BA$3=AY$3, BA6=AY6),2,0))))+IF(BC6=BC$3,3,0))*IF(AY$3="",0,1)</f>
        <v>0</v>
      </c>
    </row>
    <row r="7" spans="1:56" ht="15.75" x14ac:dyDescent="0.25">
      <c r="A7" s="15" t="str">
        <f>Participantes!B4</f>
        <v>Antonio Barahona</v>
      </c>
      <c r="B7" s="74">
        <v>0</v>
      </c>
      <c r="C7" s="63"/>
      <c r="D7" s="74">
        <v>2</v>
      </c>
      <c r="E7" s="58"/>
      <c r="F7" s="20" t="str">
        <f t="shared" si="7"/>
        <v>Dinamarca</v>
      </c>
      <c r="G7" s="21">
        <f>(IF(AND($B7=$B$3, $D$3=$D7),3,IF(AND($B$3&gt;$D$3, $B7&gt;$D7),2,IF(AND($D$3&gt;$B$3,$D7&gt;$B7), 2, IF(AND($D$3=$B$3, $D7=$B7),2,0))))+IF(F7=$F$3,3,0))*IF($B$3="",0,1)</f>
        <v>0</v>
      </c>
      <c r="H7" s="25"/>
      <c r="I7" s="74">
        <v>3</v>
      </c>
      <c r="J7" s="77"/>
      <c r="K7" s="86">
        <v>0</v>
      </c>
      <c r="L7" s="91"/>
      <c r="M7" s="21" t="str">
        <f t="shared" si="1"/>
        <v>Italia</v>
      </c>
      <c r="N7" s="21">
        <f>(IF(AND($I7=$I$3, $K$3=$K7),3,IF(AND($I$3&gt;$K$3, $I7&gt;$K7),2,IF(AND($K$3&gt;$I$3,$K7&gt;$I7), 2, IF(AND($K$3=$I$3, $K7=$I7),2,0))))+IF(M7=M$3,3,0))*IF($I$3="",0,1)</f>
        <v>0</v>
      </c>
      <c r="O7" s="25"/>
      <c r="P7" s="5">
        <v>2</v>
      </c>
      <c r="Q7" s="63"/>
      <c r="R7" s="74">
        <v>0</v>
      </c>
      <c r="S7" s="58"/>
      <c r="T7" s="21" t="str">
        <f t="shared" si="2"/>
        <v>Países Bajos</v>
      </c>
      <c r="U7" s="21">
        <f>(IF(AND(P7=P$3, R$3=R7),3,IF(AND(P$3&gt;R$3, P7&gt;R7),2,IF(AND(R$3&gt;P$3,R7&gt;P7), 2, IF(AND(R$3=P$3, R7=P7),2,0))))+IF(T7=T$3,3,0))*IF(P$3="",0,1)</f>
        <v>0</v>
      </c>
      <c r="V7" s="25"/>
      <c r="W7" s="74">
        <v>3</v>
      </c>
      <c r="X7" s="63"/>
      <c r="Y7" s="74">
        <v>1</v>
      </c>
      <c r="Z7" s="58"/>
      <c r="AA7" s="20" t="str">
        <f t="shared" si="3"/>
        <v>Bélgica</v>
      </c>
      <c r="AB7" s="21">
        <f>(IF(AND(W7=W$3, Y$3=Y7),3,IF(AND(W$3&gt;Y$3, W7&gt;Y7),2,IF(AND(Y$3&gt;W$3,Y7&gt;W7), 2, IF(AND(Y$3=W$3, Y7=W7),2,0))))+IF(AA7=AA$3,3,0))*IF(W$3="",0,1)</f>
        <v>0</v>
      </c>
      <c r="AC7" s="25"/>
      <c r="AD7" s="74">
        <v>1</v>
      </c>
      <c r="AE7" s="63"/>
      <c r="AF7" s="74">
        <v>0</v>
      </c>
      <c r="AG7" s="58"/>
      <c r="AH7" s="20" t="str">
        <f t="shared" si="4"/>
        <v>Croacia</v>
      </c>
      <c r="AI7" s="21">
        <f>(IF(AND(AD7=AD$3, AF$3=AF7),3,IF(AND(AD$3&gt;AF$3, AD7&gt;AF7),2,IF(AND(AF$3&gt;AD$3,AF7&gt;AD7), 2, IF(AND(AF$3=AD$3, AF7=AD7),2,0))))+IF(AH7=AH$3,3,0))*IF(AD$3="",0,1)</f>
        <v>0</v>
      </c>
      <c r="AJ7" s="25"/>
      <c r="AK7" s="74">
        <v>2</v>
      </c>
      <c r="AL7" s="63"/>
      <c r="AM7" s="86">
        <v>0</v>
      </c>
      <c r="AN7" s="82"/>
      <c r="AO7" s="31" t="str">
        <f t="shared" si="0"/>
        <v>Francia</v>
      </c>
      <c r="AP7" s="21">
        <f>(IF(AND(AK7=AK$3, AM$3=AM7),3,IF(AND(AK$3&gt;AM$3, AK7&gt;AM7),2,IF(AND(AM$3&gt;AK$3,AM7&gt;AK7), 2, IF(AND(AM$3=AK$3, AM7=AK7),2,0))))+IF(AO7=AO$3,3,0))*IF(AK$3="",0,1)</f>
        <v>0</v>
      </c>
      <c r="AQ7" s="25"/>
      <c r="AR7" s="74">
        <v>1</v>
      </c>
      <c r="AS7" s="63"/>
      <c r="AT7" s="74">
        <v>2</v>
      </c>
      <c r="AU7" s="58"/>
      <c r="AV7" s="20" t="str">
        <f t="shared" si="5"/>
        <v>Alemania</v>
      </c>
      <c r="AW7" s="21">
        <f>(IF(AND(AR7=AR$3, AT$3=AT7),3,IF(AND(AR$3&gt;AT$3, AR7&gt;AT7),2,IF(AND(AT$3&gt;AR$3,AT7&gt;AR7), 2, IF(AND(AT$3=AR$3, AT7=AR7),2,0))))+IF(AV7=AV$3,3,0))*IF(AR$3="",0,1)</f>
        <v>0</v>
      </c>
      <c r="AX7" s="25"/>
      <c r="AY7" s="74">
        <v>2</v>
      </c>
      <c r="AZ7" s="63"/>
      <c r="BA7" s="74">
        <v>1</v>
      </c>
      <c r="BB7" s="58"/>
      <c r="BC7" s="20" t="str">
        <f t="shared" si="6"/>
        <v>Suecia</v>
      </c>
      <c r="BD7" s="36">
        <f>(IF(AND(AY7=AY$3, BA$3=BA7),3,IF(AND(AY$3&gt;BA$3, AY7&gt;BA7),2,IF(AND(BA$3&gt;AY$3,BA7&gt;AY7), 2, IF(AND(BA$3=AY$3, BA7=AY7),2,0))))+IF(BC7=BC$3,3,0))*IF(AY$3="",0,1)</f>
        <v>0</v>
      </c>
    </row>
    <row r="8" spans="1:56" ht="15.75" x14ac:dyDescent="0.25">
      <c r="A8" s="15" t="str">
        <f>Participantes!B5</f>
        <v>Billis Cedeño</v>
      </c>
      <c r="B8" s="74">
        <v>1</v>
      </c>
      <c r="C8" s="63"/>
      <c r="D8" s="74">
        <v>2</v>
      </c>
      <c r="E8" s="58"/>
      <c r="F8" s="20" t="str">
        <f t="shared" si="7"/>
        <v>Dinamarca</v>
      </c>
      <c r="G8" s="21">
        <f>(IF(AND($B8=$B$3, $D$3=$D8),3,IF(AND($B$3&gt;$D$3, $B8&gt;$D8),2,IF(AND($D$3&gt;$B$3,$D8&gt;$B8), 2, IF(AND($D$3=$B$3, $D8=$B8),2,0))))+IF(F8=$F$3,3,0))*IF($B$3="",0,1)</f>
        <v>0</v>
      </c>
      <c r="H8" s="25"/>
      <c r="I8" s="74">
        <v>3</v>
      </c>
      <c r="J8" s="77"/>
      <c r="K8" s="86">
        <v>0</v>
      </c>
      <c r="L8" s="91"/>
      <c r="M8" s="21" t="str">
        <f t="shared" si="1"/>
        <v>Italia</v>
      </c>
      <c r="N8" s="21">
        <f>(IF(AND($I8=$I$3, $K$3=$K8),3,IF(AND($I$3&gt;$K$3, $I8&gt;$K8),2,IF(AND($K$3&gt;$I$3,$K8&gt;$I8), 2, IF(AND($K$3=$I$3, $K8=$I8),2,0))))+IF(M8=M$3,3,0))*IF($I$3="",0,1)</f>
        <v>0</v>
      </c>
      <c r="O8" s="25"/>
      <c r="P8" s="5">
        <v>2</v>
      </c>
      <c r="Q8" s="63"/>
      <c r="R8" s="74">
        <v>0</v>
      </c>
      <c r="S8" s="58"/>
      <c r="T8" s="21" t="str">
        <f t="shared" si="2"/>
        <v>Países Bajos</v>
      </c>
      <c r="U8" s="21">
        <f>(IF(AND(P8=P$3, R$3=R8),3,IF(AND(P$3&gt;R$3, P8&gt;R8),2,IF(AND(R$3&gt;P$3,R8&gt;P8), 2, IF(AND(R$3=P$3, R8=P8),2,0))))+IF(T8=T$3,3,0))*IF(P$3="",0,1)</f>
        <v>0</v>
      </c>
      <c r="V8" s="25"/>
      <c r="W8" s="74">
        <v>1</v>
      </c>
      <c r="X8" s="63"/>
      <c r="Y8" s="74">
        <v>2</v>
      </c>
      <c r="Z8" s="58"/>
      <c r="AA8" s="20" t="str">
        <f t="shared" si="3"/>
        <v>Portugal</v>
      </c>
      <c r="AB8" s="21">
        <f>(IF(AND(W8=W$3, Y$3=Y8),3,IF(AND(W$3&gt;Y$3, W8&gt;Y8),2,IF(AND(Y$3&gt;W$3,Y8&gt;W8), 2, IF(AND(Y$3=W$3, Y8=W8),2,0))))+IF(AA8=AA$3,3,0))*IF(W$3="",0,1)</f>
        <v>0</v>
      </c>
      <c r="AC8" s="25"/>
      <c r="AD8" s="74">
        <v>1</v>
      </c>
      <c r="AE8" s="63"/>
      <c r="AF8" s="74">
        <v>3</v>
      </c>
      <c r="AG8" s="58"/>
      <c r="AH8" s="20" t="str">
        <f t="shared" si="4"/>
        <v>España</v>
      </c>
      <c r="AI8" s="21">
        <f>(IF(AND(AD8=AD$3, AF$3=AF8),3,IF(AND(AD$3&gt;AF$3, AD8&gt;AF8),2,IF(AND(AF$3&gt;AD$3,AF8&gt;AD8), 2, IF(AND(AF$3=AD$3, AF8=AD8),2,0))))+IF(AH8=AH$3,3,0))*IF(AD$3="",0,1)</f>
        <v>0</v>
      </c>
      <c r="AJ8" s="25"/>
      <c r="AK8" s="74">
        <v>3</v>
      </c>
      <c r="AL8" s="63"/>
      <c r="AM8" s="86">
        <v>0</v>
      </c>
      <c r="AN8" s="82"/>
      <c r="AO8" s="31" t="str">
        <f t="shared" si="0"/>
        <v>Francia</v>
      </c>
      <c r="AP8" s="21">
        <f>(IF(AND(AK8=AK$3, AM$3=AM8),3,IF(AND(AK$3&gt;AM$3, AK8&gt;AM8),2,IF(AND(AM$3&gt;AK$3,AM8&gt;AK8), 2, IF(AND(AM$3=AK$3, AM8=AK8),2,0))))+IF(AO8=AO$3,3,0))*IF(AK$3="",0,1)</f>
        <v>0</v>
      </c>
      <c r="AQ8" s="25"/>
      <c r="AR8" s="74">
        <v>1</v>
      </c>
      <c r="AS8" s="63">
        <v>2</v>
      </c>
      <c r="AT8" s="74">
        <v>1</v>
      </c>
      <c r="AU8" s="58">
        <v>3</v>
      </c>
      <c r="AV8" s="20" t="str">
        <f t="shared" si="5"/>
        <v>Alemania</v>
      </c>
      <c r="AW8" s="21">
        <f>(IF(AND(AR8=AR$3, AT$3=AT8),3,IF(AND(AR$3&gt;AT$3, AR8&gt;AT8),2,IF(AND(AT$3&gt;AR$3,AT8&gt;AR8), 2, IF(AND(AT$3=AR$3, AT8=AR8),2,0))))+IF(AV8=AV$3,3,0))*IF(AR$3="",0,1)</f>
        <v>0</v>
      </c>
      <c r="AX8" s="25"/>
      <c r="AY8" s="74">
        <v>2</v>
      </c>
      <c r="AZ8" s="63"/>
      <c r="BA8" s="74">
        <v>1</v>
      </c>
      <c r="BB8" s="58"/>
      <c r="BC8" s="20" t="str">
        <f t="shared" si="6"/>
        <v>Suecia</v>
      </c>
      <c r="BD8" s="36">
        <f>(IF(AND(AY8=AY$3, BA$3=BA8),3,IF(AND(AY$3&gt;BA$3, AY8&gt;BA8),2,IF(AND(BA$3&gt;AY$3,BA8&gt;AY8), 2, IF(AND(BA$3=AY$3, BA8=AY8),2,0))))+IF(BC8=BC$3,3,0))*IF(AY$3="",0,1)</f>
        <v>0</v>
      </c>
    </row>
    <row r="9" spans="1:56" ht="15.75" x14ac:dyDescent="0.25">
      <c r="A9" s="15" t="str">
        <f>Participantes!B6</f>
        <v>Effie Latouche</v>
      </c>
      <c r="B9" s="74">
        <v>2</v>
      </c>
      <c r="C9" s="63"/>
      <c r="D9" s="74">
        <v>1</v>
      </c>
      <c r="E9" s="58"/>
      <c r="F9" s="20" t="str">
        <f t="shared" si="7"/>
        <v>Gales</v>
      </c>
      <c r="G9" s="21">
        <f>(IF(AND($B9=$B$3, $D$3=$D9),3,IF(AND($B$3&gt;$D$3, $B9&gt;$D9),2,IF(AND($D$3&gt;$B$3,$D9&gt;$B9), 2, IF(AND($D$3=$B$3, $D9=$B9),2,0))))+IF(F9=$F$3,3,0))*IF($B$3="",0,1)</f>
        <v>0</v>
      </c>
      <c r="H9" s="25"/>
      <c r="I9" s="74">
        <v>2</v>
      </c>
      <c r="J9" s="77"/>
      <c r="K9" s="86">
        <v>1</v>
      </c>
      <c r="L9" s="91"/>
      <c r="M9" s="21" t="str">
        <f t="shared" si="1"/>
        <v>Italia</v>
      </c>
      <c r="N9" s="21">
        <f>(IF(AND($I9=$I$3, $K$3=$K9),3,IF(AND($I$3&gt;$K$3, $I9&gt;$K9),2,IF(AND($K$3&gt;$I$3,$K9&gt;$I9), 2, IF(AND($K$3=$I$3, $K9=$I9),2,0))))+IF(M9=M$3,3,0))*IF($I$3="",0,1)</f>
        <v>0</v>
      </c>
      <c r="O9" s="25"/>
      <c r="P9" s="5">
        <v>3</v>
      </c>
      <c r="Q9" s="63"/>
      <c r="R9" s="74">
        <v>1</v>
      </c>
      <c r="S9" s="58"/>
      <c r="T9" s="21" t="str">
        <f t="shared" si="2"/>
        <v>Países Bajos</v>
      </c>
      <c r="U9" s="21">
        <f>(IF(AND(P9=P$3, R$3=R9),3,IF(AND(P$3&gt;R$3, P9&gt;R9),2,IF(AND(R$3&gt;P$3,R9&gt;P9), 2, IF(AND(R$3=P$3, R9=P9),2,0))))+IF(T9=T$3,3,0))*IF(P$3="",0,1)</f>
        <v>0</v>
      </c>
      <c r="V9" s="25"/>
      <c r="W9" s="74">
        <v>1</v>
      </c>
      <c r="X9" s="63"/>
      <c r="Y9" s="74">
        <v>2</v>
      </c>
      <c r="Z9" s="58"/>
      <c r="AA9" s="20" t="str">
        <f t="shared" si="3"/>
        <v>Portugal</v>
      </c>
      <c r="AB9" s="21">
        <f>(IF(AND(W9=W$3, Y$3=Y9),3,IF(AND(W$3&gt;Y$3, W9&gt;Y9),2,IF(AND(Y$3&gt;W$3,Y9&gt;W9), 2, IF(AND(Y$3=W$3, Y9=W9),2,0))))+IF(AA9=AA$3,3,0))*IF(W$3="",0,1)</f>
        <v>0</v>
      </c>
      <c r="AC9" s="25"/>
      <c r="AD9" s="74">
        <v>1</v>
      </c>
      <c r="AE9" s="63"/>
      <c r="AF9" s="74">
        <v>3</v>
      </c>
      <c r="AG9" s="58"/>
      <c r="AH9" s="20" t="str">
        <f t="shared" si="4"/>
        <v>España</v>
      </c>
      <c r="AI9" s="21">
        <f>(IF(AND(AD9=AD$3, AF$3=AF9),3,IF(AND(AD$3&gt;AF$3, AD9&gt;AF9),2,IF(AND(AF$3&gt;AD$3,AF9&gt;AD9), 2, IF(AND(AF$3=AD$3, AF9=AD9),2,0))))+IF(AH9=AH$3,3,0))*IF(AD$3="",0,1)</f>
        <v>0</v>
      </c>
      <c r="AJ9" s="25"/>
      <c r="AK9" s="74">
        <v>2</v>
      </c>
      <c r="AL9" s="63"/>
      <c r="AM9" s="86">
        <v>1</v>
      </c>
      <c r="AN9" s="82"/>
      <c r="AO9" s="31" t="str">
        <f t="shared" si="0"/>
        <v>Francia</v>
      </c>
      <c r="AP9" s="21">
        <f>(IF(AND(AK9=AK$3, AM$3=AM9),3,IF(AND(AK$3&gt;AM$3, AK9&gt;AM9),2,IF(AND(AM$3&gt;AK$3,AM9&gt;AK9), 2, IF(AND(AM$3=AK$3, AM9=AK9),2,0))))+IF(AO9=AO$3,3,0))*IF(AK$3="",0,1)</f>
        <v>0</v>
      </c>
      <c r="AQ9" s="25"/>
      <c r="AR9" s="74">
        <v>2</v>
      </c>
      <c r="AS9" s="63"/>
      <c r="AT9" s="74">
        <v>3</v>
      </c>
      <c r="AU9" s="58"/>
      <c r="AV9" s="20" t="str">
        <f t="shared" si="5"/>
        <v>Alemania</v>
      </c>
      <c r="AW9" s="21">
        <f>(IF(AND(AR9=AR$3, AT$3=AT9),3,IF(AND(AR$3&gt;AT$3, AR9&gt;AT9),2,IF(AND(AT$3&gt;AR$3,AT9&gt;AR9), 2, IF(AND(AT$3=AR$3, AT9=AR9),2,0))))+IF(AV9=AV$3,3,0))*IF(AR$3="",0,1)</f>
        <v>0</v>
      </c>
      <c r="AX9" s="25"/>
      <c r="AY9" s="74">
        <v>2</v>
      </c>
      <c r="AZ9" s="63"/>
      <c r="BA9" s="74">
        <v>1</v>
      </c>
      <c r="BB9" s="58"/>
      <c r="BC9" s="20" t="str">
        <f t="shared" si="6"/>
        <v>Suecia</v>
      </c>
      <c r="BD9" s="36">
        <f>(IF(AND(AY9=AY$3, BA$3=BA9),3,IF(AND(AY$3&gt;BA$3, AY9&gt;BA9),2,IF(AND(BA$3&gt;AY$3,BA9&gt;AY9), 2, IF(AND(BA$3=AY$3, BA9=AY9),2,0))))+IF(BC9=BC$3,3,0))*IF(AY$3="",0,1)</f>
        <v>0</v>
      </c>
    </row>
    <row r="10" spans="1:56" ht="15.75" x14ac:dyDescent="0.25">
      <c r="A10" s="15" t="str">
        <f>Participantes!B7</f>
        <v>Jose Caballero 1</v>
      </c>
      <c r="B10" s="74">
        <v>1</v>
      </c>
      <c r="C10" s="63"/>
      <c r="D10" s="74">
        <v>2</v>
      </c>
      <c r="E10" s="58"/>
      <c r="F10" s="20" t="str">
        <f t="shared" si="7"/>
        <v>Dinamarca</v>
      </c>
      <c r="G10" s="21">
        <f>(IF(AND($B10=$B$3, $D$3=$D10),3,IF(AND($B$3&gt;$D$3, $B10&gt;$D10),2,IF(AND($D$3&gt;$B$3,$D10&gt;$B10), 2, IF(AND($D$3=$B$3, $D10=$B10),2,0))))+IF(F10=$F$3,3,0))*IF($B$3="",0,1)</f>
        <v>0</v>
      </c>
      <c r="H10" s="25"/>
      <c r="I10" s="74">
        <v>2</v>
      </c>
      <c r="J10" s="77"/>
      <c r="K10" s="86">
        <v>1</v>
      </c>
      <c r="L10" s="91"/>
      <c r="M10" s="21" t="str">
        <f t="shared" si="1"/>
        <v>Italia</v>
      </c>
      <c r="N10" s="21">
        <f>(IF(AND($I10=$I$3, $K$3=$K10),3,IF(AND($I$3&gt;$K$3, $I10&gt;$K10),2,IF(AND($K$3&gt;$I$3,$K10&gt;$I10), 2, IF(AND($K$3=$I$3, $K10=$I10),2,0))))+IF(M10=M$3,3,0))*IF($I$3="",0,1)</f>
        <v>0</v>
      </c>
      <c r="O10" s="25"/>
      <c r="P10" s="5">
        <v>1</v>
      </c>
      <c r="Q10" s="63"/>
      <c r="R10" s="74">
        <v>0</v>
      </c>
      <c r="S10" s="58"/>
      <c r="T10" s="21" t="str">
        <f t="shared" si="2"/>
        <v>Países Bajos</v>
      </c>
      <c r="U10" s="21">
        <f>(IF(AND(P10=P$3, R$3=R10),3,IF(AND(P$3&gt;R$3, P10&gt;R10),2,IF(AND(R$3&gt;P$3,R10&gt;P10), 2, IF(AND(R$3=P$3, R10=P10),2,0))))+IF(T10=T$3,3,0))*IF(P$3="",0,1)</f>
        <v>0</v>
      </c>
      <c r="V10" s="25"/>
      <c r="W10" s="74">
        <v>2</v>
      </c>
      <c r="X10" s="63">
        <v>4</v>
      </c>
      <c r="Y10" s="74">
        <v>2</v>
      </c>
      <c r="Z10" s="58">
        <v>5</v>
      </c>
      <c r="AA10" s="20" t="str">
        <f t="shared" si="3"/>
        <v>Portugal</v>
      </c>
      <c r="AB10" s="21">
        <f>(IF(AND(W10=W$3, Y$3=Y10),3,IF(AND(W$3&gt;Y$3, W10&gt;Y10),2,IF(AND(Y$3&gt;W$3,Y10&gt;W10), 2, IF(AND(Y$3=W$3, Y10=W10),2,0))))+IF(AA10=AA$3,3,0))*IF(W$3="",0,1)</f>
        <v>0</v>
      </c>
      <c r="AC10" s="25"/>
      <c r="AD10" s="74">
        <v>2</v>
      </c>
      <c r="AE10" s="63"/>
      <c r="AF10" s="74">
        <v>1</v>
      </c>
      <c r="AG10" s="58"/>
      <c r="AH10" s="20" t="str">
        <f t="shared" si="4"/>
        <v>Croacia</v>
      </c>
      <c r="AI10" s="21">
        <f>(IF(AND(AD10=AD$3, AF$3=AF10),3,IF(AND(AD$3&gt;AF$3, AD10&gt;AF10),2,IF(AND(AF$3&gt;AD$3,AF10&gt;AD10), 2, IF(AND(AF$3=AD$3, AF10=AD10),2,0))))+IF(AH10=AH$3,3,0))*IF(AD$3="",0,1)</f>
        <v>0</v>
      </c>
      <c r="AJ10" s="25"/>
      <c r="AK10" s="74">
        <v>3</v>
      </c>
      <c r="AL10" s="63"/>
      <c r="AM10" s="86">
        <v>0</v>
      </c>
      <c r="AN10" s="82"/>
      <c r="AO10" s="31" t="str">
        <f t="shared" si="0"/>
        <v>Francia</v>
      </c>
      <c r="AP10" s="21">
        <f>(IF(AND(AK10=AK$3, AM$3=AM10),3,IF(AND(AK$3&gt;AM$3, AK10&gt;AM10),2,IF(AND(AM$3&gt;AK$3,AM10&gt;AK10), 2, IF(AND(AM$3=AK$3, AM10=AK10),2,0))))+IF(AO10=AO$3,3,0))*IF(AK$3="",0,1)</f>
        <v>0</v>
      </c>
      <c r="AQ10" s="25"/>
      <c r="AR10" s="74">
        <v>1</v>
      </c>
      <c r="AS10" s="63"/>
      <c r="AT10" s="74">
        <v>2</v>
      </c>
      <c r="AU10" s="58"/>
      <c r="AV10" s="20" t="str">
        <f t="shared" si="5"/>
        <v>Alemania</v>
      </c>
      <c r="AW10" s="21">
        <f>(IF(AND(AR10=AR$3, AT$3=AT10),3,IF(AND(AR$3&gt;AT$3, AR10&gt;AT10),2,IF(AND(AT$3&gt;AR$3,AT10&gt;AR10), 2, IF(AND(AT$3=AR$3, AT10=AR10),2,0))))+IF(AV10=AV$3,3,0))*IF(AR$3="",0,1)</f>
        <v>0</v>
      </c>
      <c r="AX10" s="25"/>
      <c r="AY10" s="74">
        <v>2</v>
      </c>
      <c r="AZ10" s="63"/>
      <c r="BA10" s="74">
        <v>1</v>
      </c>
      <c r="BB10" s="58"/>
      <c r="BC10" s="20" t="str">
        <f t="shared" si="6"/>
        <v>Suecia</v>
      </c>
      <c r="BD10" s="36">
        <f>(IF(AND(AY10=AY$3, BA$3=BA10),3,IF(AND(AY$3&gt;BA$3, AY10&gt;BA10),2,IF(AND(BA$3&gt;AY$3,BA10&gt;AY10), 2, IF(AND(BA$3=AY$3, BA10=AY10),2,0))))+IF(BC10=BC$3,3,0))*IF(AY$3="",0,1)</f>
        <v>0</v>
      </c>
    </row>
    <row r="11" spans="1:56" ht="15.75" x14ac:dyDescent="0.25">
      <c r="A11" s="15" t="str">
        <f>Participantes!B8</f>
        <v>Jose Caballero 2 (Betito)</v>
      </c>
      <c r="B11" s="74">
        <v>2</v>
      </c>
      <c r="C11" s="63"/>
      <c r="D11" s="74">
        <v>1</v>
      </c>
      <c r="E11" s="58"/>
      <c r="F11" s="20" t="str">
        <f t="shared" si="7"/>
        <v>Gales</v>
      </c>
      <c r="G11" s="21">
        <f>(IF(AND($B11=$B$3, $D$3=$D11),3,IF(AND($B$3&gt;$D$3, $B11&gt;$D11),2,IF(AND($D$3&gt;$B$3,$D11&gt;$B11), 2, IF(AND($D$3=$B$3, $D11=$B11),2,0))))+IF(F11=$F$3,3,0))*IF($B$3="",0,1)</f>
        <v>0</v>
      </c>
      <c r="H11" s="25"/>
      <c r="I11" s="74">
        <v>3</v>
      </c>
      <c r="J11" s="77"/>
      <c r="K11" s="86">
        <v>1</v>
      </c>
      <c r="L11" s="91"/>
      <c r="M11" s="21" t="str">
        <f t="shared" si="1"/>
        <v>Italia</v>
      </c>
      <c r="N11" s="21">
        <f>(IF(AND($I11=$I$3, $K$3=$K11),3,IF(AND($I$3&gt;$K$3, $I11&gt;$K11),2,IF(AND($K$3&gt;$I$3,$K11&gt;$I11), 2, IF(AND($K$3=$I$3, $K11=$I11),2,0))))+IF(M11=M$3,3,0))*IF($I$3="",0,1)</f>
        <v>0</v>
      </c>
      <c r="O11" s="25"/>
      <c r="P11" s="5">
        <v>4</v>
      </c>
      <c r="Q11" s="63"/>
      <c r="R11" s="74">
        <v>0</v>
      </c>
      <c r="S11" s="58"/>
      <c r="T11" s="21" t="str">
        <f t="shared" si="2"/>
        <v>Países Bajos</v>
      </c>
      <c r="U11" s="21">
        <f>(IF(AND(P11=P$3, R$3=R11),3,IF(AND(P$3&gt;R$3, P11&gt;R11),2,IF(AND(R$3&gt;P$3,R11&gt;P11), 2, IF(AND(R$3=P$3, R11=P11),2,0))))+IF(T11=T$3,3,0))*IF(P$3="",0,1)</f>
        <v>0</v>
      </c>
      <c r="V11" s="25"/>
      <c r="W11" s="74">
        <v>3</v>
      </c>
      <c r="X11" s="63"/>
      <c r="Y11" s="74">
        <v>2</v>
      </c>
      <c r="Z11" s="58"/>
      <c r="AA11" s="20" t="str">
        <f t="shared" si="3"/>
        <v>Bélgica</v>
      </c>
      <c r="AB11" s="21">
        <f>(IF(AND(W11=W$3, Y$3=Y11),3,IF(AND(W$3&gt;Y$3, W11&gt;Y11),2,IF(AND(Y$3&gt;W$3,Y11&gt;W11), 2, IF(AND(Y$3=W$3, Y11=W11),2,0))))+IF(AA11=AA$3,3,0))*IF(W$3="",0,1)</f>
        <v>0</v>
      </c>
      <c r="AC11" s="25"/>
      <c r="AD11" s="74">
        <v>2</v>
      </c>
      <c r="AE11" s="63">
        <v>4</v>
      </c>
      <c r="AF11" s="74">
        <v>2</v>
      </c>
      <c r="AG11" s="58">
        <v>5</v>
      </c>
      <c r="AH11" s="20" t="str">
        <f t="shared" si="4"/>
        <v>España</v>
      </c>
      <c r="AI11" s="21">
        <f>(IF(AND(AD11=AD$3, AF$3=AF11),3,IF(AND(AD$3&gt;AF$3, AD11&gt;AF11),2,IF(AND(AF$3&gt;AD$3,AF11&gt;AD11), 2, IF(AND(AF$3=AD$3, AF11=AD11),2,0))))+IF(AH11=AH$3,3,0))*IF(AD$3="",0,1)</f>
        <v>0</v>
      </c>
      <c r="AJ11" s="25"/>
      <c r="AK11" s="74">
        <v>3</v>
      </c>
      <c r="AL11" s="63"/>
      <c r="AM11" s="86">
        <v>0</v>
      </c>
      <c r="AN11" s="82"/>
      <c r="AO11" s="31" t="str">
        <f t="shared" si="0"/>
        <v>Francia</v>
      </c>
      <c r="AP11" s="21">
        <f>(IF(AND(AK11=AK$3, AM$3=AM11),3,IF(AND(AK$3&gt;AM$3, AK11&gt;AM11),2,IF(AND(AM$3&gt;AK$3,AM11&gt;AK11), 2, IF(AND(AM$3=AK$3, AM11=AK11),2,0))))+IF(AO11=AO$3,3,0))*IF(AK$3="",0,1)</f>
        <v>0</v>
      </c>
      <c r="AQ11" s="25"/>
      <c r="AR11" s="74">
        <v>2</v>
      </c>
      <c r="AS11" s="63"/>
      <c r="AT11" s="74">
        <v>3</v>
      </c>
      <c r="AU11" s="58"/>
      <c r="AV11" s="20" t="str">
        <f t="shared" si="5"/>
        <v>Alemania</v>
      </c>
      <c r="AW11" s="21">
        <f>(IF(AND(AR11=AR$3, AT$3=AT11),3,IF(AND(AR$3&gt;AT$3, AR11&gt;AT11),2,IF(AND(AT$3&gt;AR$3,AT11&gt;AR11), 2, IF(AND(AT$3=AR$3, AT11=AR11),2,0))))+IF(AV11=AV$3,3,0))*IF(AR$3="",0,1)</f>
        <v>0</v>
      </c>
      <c r="AX11" s="25"/>
      <c r="AY11" s="74">
        <v>2</v>
      </c>
      <c r="AZ11" s="63"/>
      <c r="BA11" s="74">
        <v>1</v>
      </c>
      <c r="BB11" s="58"/>
      <c r="BC11" s="20" t="str">
        <f t="shared" si="6"/>
        <v>Suecia</v>
      </c>
      <c r="BD11" s="36">
        <f>(IF(AND(AY11=AY$3, BA$3=BA11),3,IF(AND(AY$3&gt;BA$3, AY11&gt;BA11),2,IF(AND(BA$3&gt;AY$3,BA11&gt;AY11), 2, IF(AND(BA$3=AY$3, BA11=AY11),2,0))))+IF(BC11=BC$3,3,0))*IF(AY$3="",0,1)</f>
        <v>0</v>
      </c>
    </row>
    <row r="12" spans="1:56" ht="15.75" x14ac:dyDescent="0.25">
      <c r="A12" s="15" t="str">
        <f>Participantes!B9</f>
        <v>Juan Manuel Rojas</v>
      </c>
      <c r="B12" s="74">
        <v>2</v>
      </c>
      <c r="C12" s="63"/>
      <c r="D12" s="74">
        <v>0</v>
      </c>
      <c r="E12" s="58"/>
      <c r="F12" s="20" t="str">
        <f t="shared" si="7"/>
        <v>Gales</v>
      </c>
      <c r="G12" s="21">
        <f>(IF(AND($B12=$B$3, $D$3=$D12),3,IF(AND($B$3&gt;$D$3, $B12&gt;$D12),2,IF(AND($D$3&gt;$B$3,$D12&gt;$B12), 2, IF(AND($D$3=$B$3, $D12=$B12),2,0))))+IF(F12=$F$3,3,0))*IF($B$3="",0,1)</f>
        <v>0</v>
      </c>
      <c r="H12" s="25"/>
      <c r="I12" s="74">
        <v>3</v>
      </c>
      <c r="J12" s="77"/>
      <c r="K12" s="86">
        <v>0</v>
      </c>
      <c r="L12" s="91"/>
      <c r="M12" s="21" t="str">
        <f t="shared" si="1"/>
        <v>Italia</v>
      </c>
      <c r="N12" s="21">
        <f>(IF(AND($I12=$I$3, $K$3=$K12),3,IF(AND($I$3&gt;$K$3, $I12&gt;$K12),2,IF(AND($K$3&gt;$I$3,$K12&gt;$I12), 2, IF(AND($K$3=$I$3, $K12=$I12),2,0))))+IF(M12=M$3,3,0))*IF($I$3="",0,1)</f>
        <v>0</v>
      </c>
      <c r="O12" s="25"/>
      <c r="P12" s="5">
        <v>2</v>
      </c>
      <c r="Q12" s="63"/>
      <c r="R12" s="74">
        <v>0</v>
      </c>
      <c r="S12" s="58"/>
      <c r="T12" s="21" t="str">
        <f t="shared" si="2"/>
        <v>Países Bajos</v>
      </c>
      <c r="U12" s="21">
        <f>(IF(AND(P12=P$3, R$3=R12),3,IF(AND(P$3&gt;R$3, P12&gt;R12),2,IF(AND(R$3&gt;P$3,R12&gt;P12), 2, IF(AND(R$3=P$3, R12=P12),2,0))))+IF(T12=T$3,3,0))*IF(P$3="",0,1)</f>
        <v>0</v>
      </c>
      <c r="V12" s="25"/>
      <c r="W12" s="74">
        <v>0</v>
      </c>
      <c r="X12" s="63"/>
      <c r="Y12" s="74">
        <v>3</v>
      </c>
      <c r="Z12" s="58"/>
      <c r="AA12" s="20" t="str">
        <f t="shared" si="3"/>
        <v>Portugal</v>
      </c>
      <c r="AB12" s="21">
        <f>(IF(AND(W12=W$3, Y$3=Y12),3,IF(AND(W$3&gt;Y$3, W12&gt;Y12),2,IF(AND(Y$3&gt;W$3,Y12&gt;W12), 2, IF(AND(Y$3=W$3, Y12=W12),2,0))))+IF(AA12=AA$3,3,0))*IF(W$3="",0,1)</f>
        <v>0</v>
      </c>
      <c r="AC12" s="25"/>
      <c r="AD12" s="74">
        <v>2</v>
      </c>
      <c r="AE12" s="63"/>
      <c r="AF12" s="74">
        <v>3</v>
      </c>
      <c r="AG12" s="58"/>
      <c r="AH12" s="20" t="str">
        <f t="shared" si="4"/>
        <v>España</v>
      </c>
      <c r="AI12" s="21">
        <f>(IF(AND(AD12=AD$3, AF$3=AF12),3,IF(AND(AD$3&gt;AF$3, AD12&gt;AF12),2,IF(AND(AF$3&gt;AD$3,AF12&gt;AD12), 2, IF(AND(AF$3=AD$3, AF12=AD12),2,0))))+IF(AH12=AH$3,3,0))*IF(AD$3="",0,1)</f>
        <v>0</v>
      </c>
      <c r="AJ12" s="25"/>
      <c r="AK12" s="74">
        <v>2</v>
      </c>
      <c r="AL12" s="63"/>
      <c r="AM12" s="86">
        <v>0</v>
      </c>
      <c r="AN12" s="82"/>
      <c r="AO12" s="31" t="str">
        <f t="shared" si="0"/>
        <v>Francia</v>
      </c>
      <c r="AP12" s="21">
        <f>(IF(AND(AK12=AK$3, AM$3=AM12),3,IF(AND(AK$3&gt;AM$3, AK12&gt;AM12),2,IF(AND(AM$3&gt;AK$3,AM12&gt;AK12), 2, IF(AND(AM$3=AK$3, AM12=AK12),2,0))))+IF(AO12=AO$3,3,0))*IF(AK$3="",0,1)</f>
        <v>0</v>
      </c>
      <c r="AQ12" s="25"/>
      <c r="AR12" s="74">
        <v>0</v>
      </c>
      <c r="AS12" s="63"/>
      <c r="AT12" s="74">
        <v>1</v>
      </c>
      <c r="AU12" s="58"/>
      <c r="AV12" s="20" t="str">
        <f t="shared" si="5"/>
        <v>Alemania</v>
      </c>
      <c r="AW12" s="21">
        <f>(IF(AND(AR12=AR$3, AT$3=AT12),3,IF(AND(AR$3&gt;AT$3, AR12&gt;AT12),2,IF(AND(AT$3&gt;AR$3,AT12&gt;AR12), 2, IF(AND(AT$3=AR$3, AT12=AR12),2,0))))+IF(AV12=AV$3,3,0))*IF(AR$3="",0,1)</f>
        <v>0</v>
      </c>
      <c r="AX12" s="25"/>
      <c r="AY12" s="74">
        <v>2</v>
      </c>
      <c r="AZ12" s="63">
        <v>7</v>
      </c>
      <c r="BA12" s="74">
        <v>2</v>
      </c>
      <c r="BB12" s="58">
        <v>6</v>
      </c>
      <c r="BC12" s="20" t="str">
        <f t="shared" si="6"/>
        <v>Suecia</v>
      </c>
      <c r="BD12" s="36">
        <f>(IF(AND(AY12=AY$3, BA$3=BA12),3,IF(AND(AY$3&gt;BA$3, AY12&gt;BA12),2,IF(AND(BA$3&gt;AY$3,BA12&gt;AY12), 2, IF(AND(BA$3=AY$3, BA12=AY12),2,0))))+IF(BC12=BC$3,3,0))*IF(AY$3="",0,1)</f>
        <v>0</v>
      </c>
    </row>
    <row r="13" spans="1:56" ht="15.75" x14ac:dyDescent="0.25">
      <c r="A13" s="15" t="str">
        <f>Participantes!B10</f>
        <v>July Batista</v>
      </c>
      <c r="B13" s="74">
        <v>1</v>
      </c>
      <c r="C13" s="63"/>
      <c r="D13" s="74">
        <v>2</v>
      </c>
      <c r="E13" s="58"/>
      <c r="F13" s="20" t="str">
        <f t="shared" si="7"/>
        <v>Dinamarca</v>
      </c>
      <c r="G13" s="21">
        <f>(IF(AND($B13=$B$3, $D$3=$D13),3,IF(AND($B$3&gt;$D$3, $B13&gt;$D13),2,IF(AND($D$3&gt;$B$3,$D13&gt;$B13), 2, IF(AND($D$3=$B$3, $D13=$B13),2,0))))+IF(F13=$F$3,3,0))*IF($B$3="",0,1)</f>
        <v>0</v>
      </c>
      <c r="H13" s="25"/>
      <c r="I13" s="74">
        <v>2</v>
      </c>
      <c r="J13" s="77"/>
      <c r="K13" s="86">
        <v>1</v>
      </c>
      <c r="L13" s="91"/>
      <c r="M13" s="21" t="str">
        <f t="shared" si="1"/>
        <v>Italia</v>
      </c>
      <c r="N13" s="21">
        <f>(IF(AND($I13=$I$3, $K$3=$K13),3,IF(AND($I$3&gt;$K$3, $I13&gt;$K13),2,IF(AND($K$3&gt;$I$3,$K13&gt;$I13), 2, IF(AND($K$3=$I$3, $K13=$I13),2,0))))+IF(M13=M$3,3,0))*IF($I$3="",0,1)</f>
        <v>0</v>
      </c>
      <c r="O13" s="25"/>
      <c r="P13" s="5">
        <v>1</v>
      </c>
      <c r="Q13" s="63"/>
      <c r="R13" s="74">
        <v>2</v>
      </c>
      <c r="S13" s="58"/>
      <c r="T13" s="21" t="str">
        <f t="shared" si="2"/>
        <v>Rep. Checa</v>
      </c>
      <c r="U13" s="21">
        <f>(IF(AND(P13=P$3, R$3=R13),3,IF(AND(P$3&gt;R$3, P13&gt;R13),2,IF(AND(R$3&gt;P$3,R13&gt;P13), 2, IF(AND(R$3=P$3, R13=P13),2,0))))+IF(T13=T$3,3,0))*IF(P$3="",0,1)</f>
        <v>0</v>
      </c>
      <c r="V13" s="25"/>
      <c r="W13" s="74">
        <v>0</v>
      </c>
      <c r="X13" s="63"/>
      <c r="Y13" s="74">
        <v>1</v>
      </c>
      <c r="Z13" s="58"/>
      <c r="AA13" s="20" t="str">
        <f t="shared" si="3"/>
        <v>Portugal</v>
      </c>
      <c r="AB13" s="21">
        <f>(IF(AND(W13=W$3, Y$3=Y13),3,IF(AND(W$3&gt;Y$3, W13&gt;Y13),2,IF(AND(Y$3&gt;W$3,Y13&gt;W13), 2, IF(AND(Y$3=W$3, Y13=W13),2,0))))+IF(AA13=AA$3,3,0))*IF(W$3="",0,1)</f>
        <v>0</v>
      </c>
      <c r="AC13" s="25"/>
      <c r="AD13" s="74">
        <v>1</v>
      </c>
      <c r="AE13" s="63"/>
      <c r="AF13" s="74">
        <v>2</v>
      </c>
      <c r="AG13" s="58"/>
      <c r="AH13" s="20" t="str">
        <f t="shared" si="4"/>
        <v>España</v>
      </c>
      <c r="AI13" s="21">
        <f>(IF(AND(AD13=AD$3, AF$3=AF13),3,IF(AND(AD$3&gt;AF$3, AD13&gt;AF13),2,IF(AND(AF$3&gt;AD$3,AF13&gt;AD13), 2, IF(AND(AF$3=AD$3, AF13=AD13),2,0))))+IF(AH13=AH$3,3,0))*IF(AD$3="",0,1)</f>
        <v>0</v>
      </c>
      <c r="AJ13" s="25"/>
      <c r="AK13" s="74">
        <v>1</v>
      </c>
      <c r="AL13" s="63"/>
      <c r="AM13" s="86">
        <v>0</v>
      </c>
      <c r="AN13" s="82"/>
      <c r="AO13" s="31" t="str">
        <f t="shared" si="0"/>
        <v>Francia</v>
      </c>
      <c r="AP13" s="21">
        <f>(IF(AND(AK13=AK$3, AM$3=AM13),3,IF(AND(AK$3&gt;AM$3, AK13&gt;AM13),2,IF(AND(AM$3&gt;AK$3,AM13&gt;AK13), 2, IF(AND(AM$3=AK$3, AM13=AK13),2,0))))+IF(AO13=AO$3,3,0))*IF(AK$3="",0,1)</f>
        <v>0</v>
      </c>
      <c r="AQ13" s="25"/>
      <c r="AR13" s="74">
        <v>2</v>
      </c>
      <c r="AS13" s="63"/>
      <c r="AT13" s="74">
        <v>1</v>
      </c>
      <c r="AU13" s="58"/>
      <c r="AV13" s="20" t="str">
        <f t="shared" si="5"/>
        <v>Inglaterra</v>
      </c>
      <c r="AW13" s="21">
        <f>(IF(AND(AR13=AR$3, AT$3=AT13),3,IF(AND(AR$3&gt;AT$3, AR13&gt;AT13),2,IF(AND(AT$3&gt;AR$3,AT13&gt;AR13), 2, IF(AND(AT$3=AR$3, AT13=AR13),2,0))))+IF(AV13=AV$3,3,0))*IF(AR$3="",0,1)</f>
        <v>0</v>
      </c>
      <c r="AX13" s="25"/>
      <c r="AY13" s="74">
        <v>2</v>
      </c>
      <c r="AZ13" s="63"/>
      <c r="BA13" s="74">
        <v>0</v>
      </c>
      <c r="BB13" s="58"/>
      <c r="BC13" s="20" t="str">
        <f t="shared" si="6"/>
        <v>Suecia</v>
      </c>
      <c r="BD13" s="36">
        <f>(IF(AND(AY13=AY$3, BA$3=BA13),3,IF(AND(AY$3&gt;BA$3, AY13&gt;BA13),2,IF(AND(BA$3&gt;AY$3,BA13&gt;AY13), 2, IF(AND(BA$3=AY$3, BA13=AY13),2,0))))+IF(BC13=BC$3,3,0))*IF(AY$3="",0,1)</f>
        <v>0</v>
      </c>
    </row>
    <row r="14" spans="1:56" ht="15.75" x14ac:dyDescent="0.25">
      <c r="A14" s="15" t="str">
        <f>Participantes!B11</f>
        <v>Luis Médica</v>
      </c>
      <c r="B14" s="74">
        <v>1</v>
      </c>
      <c r="C14" s="63"/>
      <c r="D14" s="74">
        <v>2</v>
      </c>
      <c r="E14" s="58"/>
      <c r="F14" s="20" t="str">
        <f t="shared" si="7"/>
        <v>Dinamarca</v>
      </c>
      <c r="G14" s="21">
        <f>(IF(AND($B14=$B$3, $D$3=$D14),3,IF(AND($B$3&gt;$D$3, $B14&gt;$D14),2,IF(AND($D$3&gt;$B$3,$D14&gt;$B14), 2, IF(AND($D$3=$B$3, $D14=$B14),2,0))))+IF(F14=$F$3,3,0))*IF($B$3="",0,1)</f>
        <v>0</v>
      </c>
      <c r="H14" s="25"/>
      <c r="I14" s="74">
        <v>2</v>
      </c>
      <c r="J14" s="77"/>
      <c r="K14" s="86">
        <v>0</v>
      </c>
      <c r="L14" s="91"/>
      <c r="M14" s="21" t="str">
        <f t="shared" si="1"/>
        <v>Italia</v>
      </c>
      <c r="N14" s="21">
        <f>(IF(AND($I14=$I$3, $K$3=$K14),3,IF(AND($I$3&gt;$K$3, $I14&gt;$K14),2,IF(AND($K$3&gt;$I$3,$K14&gt;$I14), 2, IF(AND($K$3=$I$3, $K14=$I14),2,0))))+IF(M14=M$3,3,0))*IF($I$3="",0,1)</f>
        <v>0</v>
      </c>
      <c r="O14" s="25"/>
      <c r="P14" s="5">
        <v>3</v>
      </c>
      <c r="Q14" s="63"/>
      <c r="R14" s="74">
        <v>1</v>
      </c>
      <c r="S14" s="58"/>
      <c r="T14" s="21" t="str">
        <f t="shared" si="2"/>
        <v>Países Bajos</v>
      </c>
      <c r="U14" s="21">
        <f>(IF(AND(P14=P$3, R$3=R14),3,IF(AND(P$3&gt;R$3, P14&gt;R14),2,IF(AND(R$3&gt;P$3,R14&gt;P14), 2, IF(AND(R$3=P$3, R14=P14),2,0))))+IF(T14=T$3,3,0))*IF(P$3="",0,1)</f>
        <v>0</v>
      </c>
      <c r="V14" s="25"/>
      <c r="W14" s="74">
        <v>2</v>
      </c>
      <c r="X14" s="63">
        <v>5</v>
      </c>
      <c r="Y14" s="74">
        <v>2</v>
      </c>
      <c r="Z14" s="58">
        <v>4</v>
      </c>
      <c r="AA14" s="20" t="str">
        <f t="shared" si="3"/>
        <v>Bélgica</v>
      </c>
      <c r="AB14" s="21">
        <f>(IF(AND(W14=W$3, Y$3=Y14),3,IF(AND(W$3&gt;Y$3, W14&gt;Y14),2,IF(AND(Y$3&gt;W$3,Y14&gt;W14), 2, IF(AND(Y$3=W$3, Y14=W14),2,0))))+IF(AA14=AA$3,3,0))*IF(W$3="",0,1)</f>
        <v>0</v>
      </c>
      <c r="AC14" s="25"/>
      <c r="AD14" s="74">
        <v>1</v>
      </c>
      <c r="AE14" s="63"/>
      <c r="AF14" s="74">
        <v>2</v>
      </c>
      <c r="AG14" s="58"/>
      <c r="AH14" s="20" t="str">
        <f t="shared" si="4"/>
        <v>España</v>
      </c>
      <c r="AI14" s="21">
        <f>(IF(AND(AD14=AD$3, AF$3=AF14),3,IF(AND(AD$3&gt;AF$3, AD14&gt;AF14),2,IF(AND(AF$3&gt;AD$3,AF14&gt;AD14), 2, IF(AND(AF$3=AD$3, AF14=AD14),2,0))))+IF(AH14=AH$3,3,0))*IF(AD$3="",0,1)</f>
        <v>0</v>
      </c>
      <c r="AJ14" s="25"/>
      <c r="AK14" s="74">
        <v>2</v>
      </c>
      <c r="AL14" s="63"/>
      <c r="AM14" s="86">
        <v>0</v>
      </c>
      <c r="AN14" s="82"/>
      <c r="AO14" s="31" t="str">
        <f t="shared" si="0"/>
        <v>Francia</v>
      </c>
      <c r="AP14" s="21">
        <f>(IF(AND(AK14=AK$3, AM$3=AM14),3,IF(AND(AK$3&gt;AM$3, AK14&gt;AM14),2,IF(AND(AM$3&gt;AK$3,AM14&gt;AK14), 2, IF(AND(AM$3=AK$3, AM14=AK14),2,0))))+IF(AO14=AO$3,3,0))*IF(AK$3="",0,1)</f>
        <v>0</v>
      </c>
      <c r="AQ14" s="25"/>
      <c r="AR14" s="74">
        <v>2</v>
      </c>
      <c r="AS14" s="63"/>
      <c r="AT14" s="74">
        <v>3</v>
      </c>
      <c r="AU14" s="58"/>
      <c r="AV14" s="20" t="str">
        <f t="shared" si="5"/>
        <v>Alemania</v>
      </c>
      <c r="AW14" s="21">
        <f>(IF(AND(AR14=AR$3, AT$3=AT14),3,IF(AND(AR$3&gt;AT$3, AR14&gt;AT14),2,IF(AND(AT$3&gt;AR$3,AT14&gt;AR14), 2, IF(AND(AT$3=AR$3, AT14=AR14),2,0))))+IF(AV14=AV$3,3,0))*IF(AR$3="",0,1)</f>
        <v>0</v>
      </c>
      <c r="AX14" s="25"/>
      <c r="AY14" s="74">
        <v>1</v>
      </c>
      <c r="AZ14" s="63"/>
      <c r="BA14" s="74">
        <v>2</v>
      </c>
      <c r="BB14" s="58"/>
      <c r="BC14" s="20" t="str">
        <f t="shared" si="6"/>
        <v>Ucrania</v>
      </c>
      <c r="BD14" s="36">
        <f>(IF(AND(AY14=AY$3, BA$3=BA14),3,IF(AND(AY$3&gt;BA$3, AY14&gt;BA14),2,IF(AND(BA$3&gt;AY$3,BA14&gt;AY14), 2, IF(AND(BA$3=AY$3, BA14=AY14),2,0))))+IF(BC14=BC$3,3,0))*IF(AY$3="",0,1)</f>
        <v>0</v>
      </c>
    </row>
    <row r="15" spans="1:56" ht="15.75" x14ac:dyDescent="0.25">
      <c r="A15" s="15" t="str">
        <f>Participantes!B12</f>
        <v>Mileny Acosta</v>
      </c>
      <c r="B15" s="74">
        <v>1</v>
      </c>
      <c r="C15" s="63">
        <v>5</v>
      </c>
      <c r="D15" s="74">
        <v>1</v>
      </c>
      <c r="E15" s="58">
        <v>3</v>
      </c>
      <c r="F15" s="20" t="str">
        <f t="shared" si="7"/>
        <v>Gales</v>
      </c>
      <c r="G15" s="21">
        <f>(IF(AND($B15=$B$3, $D$3=$D15),3,IF(AND($B$3&gt;$D$3, $B15&gt;$D15),2,IF(AND($D$3&gt;$B$3,$D15&gt;$B15), 2, IF(AND($D$3=$B$3, $D15=$B15),2,0))))+IF(F15=$F$3,3,0))*IF($B$3="",0,1)</f>
        <v>0</v>
      </c>
      <c r="H15" s="25"/>
      <c r="I15" s="74">
        <v>3</v>
      </c>
      <c r="J15" s="77"/>
      <c r="K15" s="86">
        <v>1</v>
      </c>
      <c r="L15" s="91"/>
      <c r="M15" s="21" t="str">
        <f t="shared" si="1"/>
        <v>Italia</v>
      </c>
      <c r="N15" s="21">
        <f>(IF(AND($I15=$I$3, $K$3=$K15),3,IF(AND($I$3&gt;$K$3, $I15&gt;$K15),2,IF(AND($K$3&gt;$I$3,$K15&gt;$I15), 2, IF(AND($K$3=$I$3, $K15=$I15),2,0))))+IF(M15=M$3,3,0))*IF($I$3="",0,1)</f>
        <v>0</v>
      </c>
      <c r="O15" s="25"/>
      <c r="P15" s="5">
        <v>2</v>
      </c>
      <c r="Q15" s="63"/>
      <c r="R15" s="74">
        <v>0</v>
      </c>
      <c r="S15" s="58"/>
      <c r="T15" s="21" t="str">
        <f t="shared" si="2"/>
        <v>Países Bajos</v>
      </c>
      <c r="U15" s="21">
        <f>(IF(AND(P15=P$3, R$3=R15),3,IF(AND(P$3&gt;R$3, P15&gt;R15),2,IF(AND(R$3&gt;P$3,R15&gt;P15), 2, IF(AND(R$3=P$3, R15=P15),2,0))))+IF(T15=T$3,3,0))*IF(P$3="",0,1)</f>
        <v>0</v>
      </c>
      <c r="V15" s="25"/>
      <c r="W15" s="74">
        <v>1</v>
      </c>
      <c r="X15" s="63"/>
      <c r="Y15" s="74">
        <v>2</v>
      </c>
      <c r="Z15" s="58"/>
      <c r="AA15" s="20" t="str">
        <f t="shared" si="3"/>
        <v>Portugal</v>
      </c>
      <c r="AB15" s="21">
        <f>(IF(AND(W15=W$3, Y$3=Y15),3,IF(AND(W$3&gt;Y$3, W15&gt;Y15),2,IF(AND(Y$3&gt;W$3,Y15&gt;W15), 2, IF(AND(Y$3=W$3, Y15=W15),2,0))))+IF(AA15=AA$3,3,0))*IF(W$3="",0,1)</f>
        <v>0</v>
      </c>
      <c r="AC15" s="25"/>
      <c r="AD15" s="74">
        <v>0</v>
      </c>
      <c r="AE15" s="63">
        <v>4</v>
      </c>
      <c r="AF15" s="74">
        <v>0</v>
      </c>
      <c r="AG15" s="58">
        <v>2</v>
      </c>
      <c r="AH15" s="20" t="str">
        <f t="shared" si="4"/>
        <v>Croacia</v>
      </c>
      <c r="AI15" s="21">
        <f>(IF(AND(AD15=AD$3, AF$3=AF15),3,IF(AND(AD$3&gt;AF$3, AD15&gt;AF15),2,IF(AND(AF$3&gt;AD$3,AF15&gt;AD15), 2, IF(AND(AF$3=AD$3, AF15=AD15),2,0))))+IF(AH15=AH$3,3,0))*IF(AD$3="",0,1)</f>
        <v>0</v>
      </c>
      <c r="AJ15" s="25"/>
      <c r="AK15" s="74">
        <v>3</v>
      </c>
      <c r="AL15" s="63"/>
      <c r="AM15" s="86">
        <v>1</v>
      </c>
      <c r="AN15" s="82"/>
      <c r="AO15" s="31" t="str">
        <f t="shared" si="0"/>
        <v>Francia</v>
      </c>
      <c r="AP15" s="21">
        <f>(IF(AND(AK15=AK$3, AM$3=AM15),3,IF(AND(AK$3&gt;AM$3, AK15&gt;AM15),2,IF(AND(AM$3&gt;AK$3,AM15&gt;AK15), 2, IF(AND(AM$3=AK$3, AM15=AK15),2,0))))+IF(AO15=AO$3,3,0))*IF(AK$3="",0,1)</f>
        <v>0</v>
      </c>
      <c r="AQ15" s="25"/>
      <c r="AR15" s="74">
        <v>0</v>
      </c>
      <c r="AS15" s="63"/>
      <c r="AT15" s="74">
        <v>1</v>
      </c>
      <c r="AU15" s="58"/>
      <c r="AV15" s="20" t="str">
        <f t="shared" si="5"/>
        <v>Alemania</v>
      </c>
      <c r="AW15" s="21">
        <f>(IF(AND(AR15=AR$3, AT$3=AT15),3,IF(AND(AR$3&gt;AT$3, AR15&gt;AT15),2,IF(AND(AT$3&gt;AR$3,AT15&gt;AR15), 2, IF(AND(AT$3=AR$3, AT15=AR15),2,0))))+IF(AV15=AV$3,3,0))*IF(AR$3="",0,1)</f>
        <v>0</v>
      </c>
      <c r="AX15" s="25"/>
      <c r="AY15" s="74">
        <v>2</v>
      </c>
      <c r="AZ15" s="63"/>
      <c r="BA15" s="74">
        <v>1</v>
      </c>
      <c r="BB15" s="58"/>
      <c r="BC15" s="20" t="str">
        <f t="shared" si="6"/>
        <v>Suecia</v>
      </c>
      <c r="BD15" s="36">
        <f>(IF(AND(AY15=AY$3, BA$3=BA15),3,IF(AND(AY$3&gt;BA$3, AY15&gt;BA15),2,IF(AND(BA$3&gt;AY$3,BA15&gt;AY15), 2, IF(AND(BA$3=AY$3, BA15=AY15),2,0))))+IF(BC15=BC$3,3,0))*IF(AY$3="",0,1)</f>
        <v>0</v>
      </c>
    </row>
    <row r="16" spans="1:56" ht="15.75" x14ac:dyDescent="0.25">
      <c r="A16" s="15" t="str">
        <f>Participantes!B13</f>
        <v>Mileny E. Acosta CF</v>
      </c>
      <c r="B16" s="74">
        <v>1</v>
      </c>
      <c r="C16" s="63"/>
      <c r="D16" s="74">
        <v>2</v>
      </c>
      <c r="E16" s="58"/>
      <c r="F16" s="20" t="str">
        <f t="shared" si="7"/>
        <v>Dinamarca</v>
      </c>
      <c r="G16" s="21">
        <f>(IF(AND($B16=$B$3, $D$3=$D16),3,IF(AND($B$3&gt;$D$3, $B16&gt;$D16),2,IF(AND($D$3&gt;$B$3,$D16&gt;$B16), 2, IF(AND($D$3=$B$3, $D16=$B16),2,0))))+IF(F16=$F$3,3,0))*IF($B$3="",0,1)</f>
        <v>0</v>
      </c>
      <c r="H16" s="25"/>
      <c r="I16" s="74">
        <v>2</v>
      </c>
      <c r="J16" s="77"/>
      <c r="K16" s="86">
        <v>0</v>
      </c>
      <c r="L16" s="91"/>
      <c r="M16" s="21" t="str">
        <f t="shared" si="1"/>
        <v>Italia</v>
      </c>
      <c r="N16" s="21">
        <f>(IF(AND($I16=$I$3, $K$3=$K16),3,IF(AND($I$3&gt;$K$3, $I16&gt;$K16),2,IF(AND($K$3&gt;$I$3,$K16&gt;$I16), 2, IF(AND($K$3=$I$3, $K16=$I16),2,0))))+IF(M16=M$3,3,0))*IF($I$3="",0,1)</f>
        <v>0</v>
      </c>
      <c r="O16" s="25"/>
      <c r="P16" s="5">
        <v>2</v>
      </c>
      <c r="Q16" s="63"/>
      <c r="R16" s="74">
        <v>1</v>
      </c>
      <c r="S16" s="58"/>
      <c r="T16" s="21" t="str">
        <f t="shared" si="2"/>
        <v>Países Bajos</v>
      </c>
      <c r="U16" s="21">
        <f>(IF(AND(P16=P$3, R$3=R16),3,IF(AND(P$3&gt;R$3, P16&gt;R16),2,IF(AND(R$3&gt;P$3,R16&gt;P16), 2, IF(AND(R$3=P$3, R16=P16),2,0))))+IF(T16=T$3,3,0))*IF(P$3="",0,1)</f>
        <v>0</v>
      </c>
      <c r="V16" s="25"/>
      <c r="W16" s="74">
        <v>3</v>
      </c>
      <c r="X16" s="63"/>
      <c r="Y16" s="74">
        <v>2</v>
      </c>
      <c r="Z16" s="58"/>
      <c r="AA16" s="20" t="str">
        <f t="shared" si="3"/>
        <v>Bélgica</v>
      </c>
      <c r="AB16" s="21">
        <f>(IF(AND(W16=W$3, Y$3=Y16),3,IF(AND(W$3&gt;Y$3, W16&gt;Y16),2,IF(AND(Y$3&gt;W$3,Y16&gt;W16), 2, IF(AND(Y$3=W$3, Y16=W16),2,0))))+IF(AA16=AA$3,3,0))*IF(W$3="",0,1)</f>
        <v>0</v>
      </c>
      <c r="AC16" s="25"/>
      <c r="AD16" s="74">
        <v>1</v>
      </c>
      <c r="AE16" s="63">
        <v>3</v>
      </c>
      <c r="AF16" s="74">
        <v>1</v>
      </c>
      <c r="AG16" s="58">
        <v>2</v>
      </c>
      <c r="AH16" s="20" t="str">
        <f t="shared" si="4"/>
        <v>Croacia</v>
      </c>
      <c r="AI16" s="21">
        <f>(IF(AND(AD16=AD$3, AF$3=AF16),3,IF(AND(AD$3&gt;AF$3, AD16&gt;AF16),2,IF(AND(AF$3&gt;AD$3,AF16&gt;AD16), 2, IF(AND(AF$3=AD$3, AF16=AD16),2,0))))+IF(AH16=AH$3,3,0))*IF(AD$3="",0,1)</f>
        <v>0</v>
      </c>
      <c r="AJ16" s="25"/>
      <c r="AK16" s="74">
        <v>2</v>
      </c>
      <c r="AL16" s="63"/>
      <c r="AM16" s="86">
        <v>0</v>
      </c>
      <c r="AN16" s="82"/>
      <c r="AO16" s="31" t="str">
        <f t="shared" si="0"/>
        <v>Francia</v>
      </c>
      <c r="AP16" s="21">
        <f>(IF(AND(AK16=AK$3, AM$3=AM16),3,IF(AND(AK$3&gt;AM$3, AK16&gt;AM16),2,IF(AND(AM$3&gt;AK$3,AM16&gt;AK16), 2, IF(AND(AM$3=AK$3, AM16=AK16),2,0))))+IF(AO16=AO$3,3,0))*IF(AK$3="",0,1)</f>
        <v>0</v>
      </c>
      <c r="AQ16" s="25"/>
      <c r="AR16" s="74">
        <v>2</v>
      </c>
      <c r="AS16" s="63"/>
      <c r="AT16" s="74">
        <v>1</v>
      </c>
      <c r="AU16" s="58"/>
      <c r="AV16" s="20" t="str">
        <f t="shared" si="5"/>
        <v>Inglaterra</v>
      </c>
      <c r="AW16" s="21">
        <f>(IF(AND(AR16=AR$3, AT$3=AT16),3,IF(AND(AR$3&gt;AT$3, AR16&gt;AT16),2,IF(AND(AT$3&gt;AR$3,AT16&gt;AR16), 2, IF(AND(AT$3=AR$3, AT16=AR16),2,0))))+IF(AV16=AV$3,3,0))*IF(AR$3="",0,1)</f>
        <v>0</v>
      </c>
      <c r="AX16" s="25"/>
      <c r="AY16" s="74">
        <v>1</v>
      </c>
      <c r="AZ16" s="63"/>
      <c r="BA16" s="74">
        <v>0</v>
      </c>
      <c r="BB16" s="58"/>
      <c r="BC16" s="20" t="str">
        <f t="shared" si="6"/>
        <v>Suecia</v>
      </c>
      <c r="BD16" s="36">
        <f>(IF(AND(AY16=AY$3, BA$3=BA16),3,IF(AND(AY$3&gt;BA$3, AY16&gt;BA16),2,IF(AND(BA$3&gt;AY$3,BA16&gt;AY16), 2, IF(AND(BA$3=AY$3, BA16=AY16),2,0))))+IF(BC16=BC$3,3,0))*IF(AY$3="",0,1)</f>
        <v>0</v>
      </c>
    </row>
    <row r="17" spans="1:56" ht="15.75" x14ac:dyDescent="0.25">
      <c r="A17" s="15" t="str">
        <f>Participantes!B14</f>
        <v>Oliver Amaya</v>
      </c>
      <c r="B17" s="74">
        <v>2</v>
      </c>
      <c r="C17" s="63"/>
      <c r="D17" s="74">
        <v>3</v>
      </c>
      <c r="E17" s="58"/>
      <c r="F17" s="20" t="str">
        <f t="shared" si="7"/>
        <v>Dinamarca</v>
      </c>
      <c r="G17" s="21">
        <f>(IF(AND($B17=$B$3, $D$3=$D17),3,IF(AND($B$3&gt;$D$3, $B17&gt;$D17),2,IF(AND($D$3&gt;$B$3,$D17&gt;$B17), 2, IF(AND($D$3=$B$3, $D17=$B17),2,0))))+IF(F17=$F$3,3,0))*IF($B$3="",0,1)</f>
        <v>0</v>
      </c>
      <c r="H17" s="25"/>
      <c r="I17" s="74">
        <v>2</v>
      </c>
      <c r="J17" s="77"/>
      <c r="K17" s="86">
        <v>0</v>
      </c>
      <c r="L17" s="91"/>
      <c r="M17" s="21" t="str">
        <f t="shared" si="1"/>
        <v>Italia</v>
      </c>
      <c r="N17" s="21">
        <f>(IF(AND($I17=$I$3, $K$3=$K17),3,IF(AND($I$3&gt;$K$3, $I17&gt;$K17),2,IF(AND($K$3&gt;$I$3,$K17&gt;$I17), 2, IF(AND($K$3=$I$3, $K17=$I17),2,0))))+IF(M17=M$3,3,0))*IF($I$3="",0,1)</f>
        <v>0</v>
      </c>
      <c r="O17" s="25"/>
      <c r="P17" s="5">
        <v>4</v>
      </c>
      <c r="Q17" s="63"/>
      <c r="R17" s="74">
        <v>1</v>
      </c>
      <c r="S17" s="58"/>
      <c r="T17" s="21" t="str">
        <f t="shared" si="2"/>
        <v>Países Bajos</v>
      </c>
      <c r="U17" s="21">
        <f>(IF(AND(P17=P$3, R$3=R17),3,IF(AND(P$3&gt;R$3, P17&gt;R17),2,IF(AND(R$3&gt;P$3,R17&gt;P17), 2, IF(AND(R$3=P$3, R17=P17),2,0))))+IF(T17=T$3,3,0))*IF(P$3="",0,1)</f>
        <v>0</v>
      </c>
      <c r="V17" s="25"/>
      <c r="W17" s="74">
        <v>0</v>
      </c>
      <c r="X17" s="63"/>
      <c r="Y17" s="74">
        <v>2</v>
      </c>
      <c r="Z17" s="58"/>
      <c r="AA17" s="20" t="str">
        <f t="shared" si="3"/>
        <v>Portugal</v>
      </c>
      <c r="AB17" s="21">
        <f>(IF(AND(W17=W$3, Y$3=Y17),3,IF(AND(W$3&gt;Y$3, W17&gt;Y17),2,IF(AND(Y$3&gt;W$3,Y17&gt;W17), 2, IF(AND(Y$3=W$3, Y17=W17),2,0))))+IF(AA17=AA$3,3,0))*IF(W$3="",0,1)</f>
        <v>0</v>
      </c>
      <c r="AC17" s="25"/>
      <c r="AD17" s="74">
        <v>1</v>
      </c>
      <c r="AE17" s="63"/>
      <c r="AF17" s="74">
        <v>3</v>
      </c>
      <c r="AG17" s="58"/>
      <c r="AH17" s="20" t="str">
        <f t="shared" si="4"/>
        <v>España</v>
      </c>
      <c r="AI17" s="21">
        <f>(IF(AND(AD17=AD$3, AF$3=AF17),3,IF(AND(AD$3&gt;AF$3, AD17&gt;AF17),2,IF(AND(AF$3&gt;AD$3,AF17&gt;AD17), 2, IF(AND(AF$3=AD$3, AF17=AD17),2,0))))+IF(AH17=AH$3,3,0))*IF(AD$3="",0,1)</f>
        <v>0</v>
      </c>
      <c r="AJ17" s="25"/>
      <c r="AK17" s="74">
        <v>3</v>
      </c>
      <c r="AL17" s="63"/>
      <c r="AM17" s="86">
        <v>1</v>
      </c>
      <c r="AN17" s="82"/>
      <c r="AO17" s="31" t="str">
        <f t="shared" si="0"/>
        <v>Francia</v>
      </c>
      <c r="AP17" s="21">
        <f>(IF(AND(AK17=AK$3, AM$3=AM17),3,IF(AND(AK$3&gt;AM$3, AK17&gt;AM17),2,IF(AND(AM$3&gt;AK$3,AM17&gt;AK17), 2, IF(AND(AM$3=AK$3, AM17=AK17),2,0))))+IF(AO17=AO$3,3,0))*IF(AK$3="",0,1)</f>
        <v>0</v>
      </c>
      <c r="AQ17" s="25"/>
      <c r="AR17" s="74">
        <v>1</v>
      </c>
      <c r="AS17" s="63">
        <v>4</v>
      </c>
      <c r="AT17" s="74">
        <v>1</v>
      </c>
      <c r="AU17" s="58">
        <v>3</v>
      </c>
      <c r="AV17" s="20" t="str">
        <f t="shared" si="5"/>
        <v>Inglaterra</v>
      </c>
      <c r="AW17" s="21">
        <f>(IF(AND(AR17=AR$3, AT$3=AT17),3,IF(AND(AR$3&gt;AT$3, AR17&gt;AT17),2,IF(AND(AT$3&gt;AR$3,AT17&gt;AR17), 2, IF(AND(AT$3=AR$3, AT17=AR17),2,0))))+IF(AV17=AV$3,3,0))*IF(AR$3="",0,1)</f>
        <v>0</v>
      </c>
      <c r="AX17" s="25"/>
      <c r="AY17" s="74">
        <v>1</v>
      </c>
      <c r="AZ17" s="63"/>
      <c r="BA17" s="74">
        <v>0</v>
      </c>
      <c r="BB17" s="58"/>
      <c r="BC17" s="20" t="str">
        <f t="shared" si="6"/>
        <v>Suecia</v>
      </c>
      <c r="BD17" s="36">
        <f>(IF(AND(AY17=AY$3, BA$3=BA17),3,IF(AND(AY$3&gt;BA$3, AY17&gt;BA17),2,IF(AND(BA$3&gt;AY$3,BA17&gt;AY17), 2, IF(AND(BA$3=AY$3, BA17=AY17),2,0))))+IF(BC17=BC$3,3,0))*IF(AY$3="",0,1)</f>
        <v>0</v>
      </c>
    </row>
    <row r="18" spans="1:56" s="7" customFormat="1" ht="15.75" x14ac:dyDescent="0.25">
      <c r="A18" s="15" t="str">
        <f>Participantes!B15</f>
        <v>Oliver Amaya</v>
      </c>
      <c r="B18" s="75">
        <v>1</v>
      </c>
      <c r="C18" s="64"/>
      <c r="D18" s="75">
        <v>0</v>
      </c>
      <c r="E18" s="59"/>
      <c r="F18" s="20" t="str">
        <f t="shared" si="7"/>
        <v>Gales</v>
      </c>
      <c r="G18" s="21">
        <f>(IF(AND($B18=$B$3, $D$3=$D18),3,IF(AND($B$3&gt;$D$3, $B18&gt;$D18),2,IF(AND($D$3&gt;$B$3,$D18&gt;$B18), 2, IF(AND($D$3=$B$3, $D18=$B18),2,0))))+IF(F18=$F$3,3,0))*IF($B$3="",0,1)</f>
        <v>0</v>
      </c>
      <c r="H18" s="25"/>
      <c r="I18" s="75">
        <v>1</v>
      </c>
      <c r="J18" s="78"/>
      <c r="K18" s="87">
        <v>2</v>
      </c>
      <c r="L18" s="92"/>
      <c r="M18" s="21" t="str">
        <f t="shared" si="1"/>
        <v>Austria</v>
      </c>
      <c r="N18" s="21">
        <f>(IF(AND($I18=$I$3, $K$3=$K18),3,IF(AND($I$3&gt;$K$3, $I18&gt;$K18),2,IF(AND($K$3&gt;$I$3,$K18&gt;$I18), 2, IF(AND($K$3=$I$3, $K18=$I18),2,0))))+IF(M18=M$3,3,0))*IF($I$3="",0,1)</f>
        <v>0</v>
      </c>
      <c r="O18" s="25"/>
      <c r="P18" s="6">
        <v>2</v>
      </c>
      <c r="Q18" s="64"/>
      <c r="R18" s="75">
        <v>0</v>
      </c>
      <c r="S18" s="59"/>
      <c r="T18" s="21" t="str">
        <f t="shared" si="2"/>
        <v>Países Bajos</v>
      </c>
      <c r="U18" s="21">
        <f>(IF(AND(P18=P$3, R$3=R18),3,IF(AND(P$3&gt;R$3, P18&gt;R18),2,IF(AND(R$3&gt;P$3,R18&gt;P18), 2, IF(AND(R$3=P$3, R18=P18),2,0))))+IF(T18=T$3,3,0))*IF(P$3="",0,1)</f>
        <v>0</v>
      </c>
      <c r="V18" s="25"/>
      <c r="W18" s="75">
        <v>2</v>
      </c>
      <c r="X18" s="64"/>
      <c r="Y18" s="75">
        <v>0</v>
      </c>
      <c r="Z18" s="59"/>
      <c r="AA18" s="20" t="str">
        <f t="shared" si="3"/>
        <v>Bélgica</v>
      </c>
      <c r="AB18" s="21">
        <f>(IF(AND(W18=W$3, Y$3=Y18),3,IF(AND(W$3&gt;Y$3, W18&gt;Y18),2,IF(AND(Y$3&gt;W$3,Y18&gt;W18), 2, IF(AND(Y$3=W$3, Y18=W18),2,0))))+IF(AA18=AA$3,3,0))*IF(W$3="",0,1)</f>
        <v>0</v>
      </c>
      <c r="AC18" s="25"/>
      <c r="AD18" s="75">
        <v>0</v>
      </c>
      <c r="AE18" s="64"/>
      <c r="AF18" s="75">
        <v>2</v>
      </c>
      <c r="AG18" s="59"/>
      <c r="AH18" s="20" t="str">
        <f t="shared" si="4"/>
        <v>España</v>
      </c>
      <c r="AI18" s="21">
        <f>(IF(AND(AD18=AD$3, AF$3=AF18),3,IF(AND(AD$3&gt;AF$3, AD18&gt;AF18),2,IF(AND(AF$3&gt;AD$3,AF18&gt;AD18), 2, IF(AND(AF$3=AD$3, AF18=AD18),2,0))))+IF(AH18=AH$3,3,0))*IF(AD$3="",0,1)</f>
        <v>0</v>
      </c>
      <c r="AJ18" s="25"/>
      <c r="AK18" s="75">
        <v>1</v>
      </c>
      <c r="AL18" s="64"/>
      <c r="AM18" s="87">
        <v>2</v>
      </c>
      <c r="AN18" s="83"/>
      <c r="AO18" s="31" t="str">
        <f t="shared" si="0"/>
        <v>Francia</v>
      </c>
      <c r="AP18" s="21">
        <f>(IF(AND(AK18=AK$3, AM$3=AM18),3,IF(AND(AK$3&gt;AM$3, AK18&gt;AM18),2,IF(AND(AM$3&gt;AK$3,AM18&gt;AK18), 2, IF(AND(AM$3=AK$3, AM18=AK18),2,0))))+IF(AO18=AO$3,3,0))*IF(AK$3="",0,1)</f>
        <v>0</v>
      </c>
      <c r="AQ18" s="25"/>
      <c r="AR18" s="75">
        <v>2</v>
      </c>
      <c r="AS18" s="64"/>
      <c r="AT18" s="75">
        <v>1</v>
      </c>
      <c r="AU18" s="59"/>
      <c r="AV18" s="20" t="str">
        <f t="shared" si="5"/>
        <v>Inglaterra</v>
      </c>
      <c r="AW18" s="21">
        <f>(IF(AND(AR18=AR$3, AT$3=AT18),3,IF(AND(AR$3&gt;AT$3, AR18&gt;AT18),2,IF(AND(AT$3&gt;AR$3,AT18&gt;AR18), 2, IF(AND(AT$3=AR$3, AT18=AR18),2,0))))+IF(AV18=AV$3,3,0))*IF(AR$3="",0,1)</f>
        <v>0</v>
      </c>
      <c r="AX18" s="25"/>
      <c r="AY18" s="75">
        <v>1</v>
      </c>
      <c r="AZ18" s="64"/>
      <c r="BA18" s="75">
        <v>0</v>
      </c>
      <c r="BB18" s="59"/>
      <c r="BC18" s="20" t="str">
        <f t="shared" si="6"/>
        <v>Suecia</v>
      </c>
      <c r="BD18" s="36">
        <f>(IF(AND(AY18=AY$3, BA$3=BA18),3,IF(AND(AY$3&gt;BA$3, AY18&gt;BA18),2,IF(AND(BA$3&gt;AY$3,BA18&gt;AY18), 2, IF(AND(BA$3=AY$3, BA18=AY18),2,0))))+IF(BC18=BC$3,3,0))*IF(AY$3="",0,1)</f>
        <v>0</v>
      </c>
    </row>
    <row r="19" spans="1:56" ht="15.75" x14ac:dyDescent="0.25">
      <c r="A19" s="15" t="str">
        <f>Participantes!B16</f>
        <v>Osvaldo Solanilla</v>
      </c>
      <c r="B19" s="74">
        <v>1</v>
      </c>
      <c r="C19" s="63"/>
      <c r="D19" s="74">
        <v>2</v>
      </c>
      <c r="E19" s="58"/>
      <c r="F19" s="20" t="str">
        <f t="shared" si="7"/>
        <v>Dinamarca</v>
      </c>
      <c r="G19" s="21">
        <f>(IF(AND($B19=$B$3, $D$3=$D19),3,IF(AND($B$3&gt;$D$3, $B19&gt;$D19),2,IF(AND($D$3&gt;$B$3,$D19&gt;$B19), 2, IF(AND($D$3=$B$3, $D19=$B19),2,0))))+IF(F19=$F$3,3,0))*IF($B$3="",0,1)</f>
        <v>0</v>
      </c>
      <c r="H19" s="25"/>
      <c r="I19" s="74">
        <v>2</v>
      </c>
      <c r="J19" s="77"/>
      <c r="K19" s="86">
        <v>0</v>
      </c>
      <c r="L19" s="91"/>
      <c r="M19" s="21" t="str">
        <f t="shared" si="1"/>
        <v>Italia</v>
      </c>
      <c r="N19" s="21">
        <f>(IF(AND($I19=$I$3, $K$3=$K19),3,IF(AND($I$3&gt;$K$3, $I19&gt;$K19),2,IF(AND($K$3&gt;$I$3,$K19&gt;$I19), 2, IF(AND($K$3=$I$3, $K19=$I19),2,0))))+IF(M19=M$3,3,0))*IF($I$3="",0,1)</f>
        <v>0</v>
      </c>
      <c r="O19" s="25"/>
      <c r="P19" s="5">
        <v>2</v>
      </c>
      <c r="Q19" s="63"/>
      <c r="R19" s="74">
        <v>1</v>
      </c>
      <c r="S19" s="58"/>
      <c r="T19" s="21" t="str">
        <f t="shared" si="2"/>
        <v>Países Bajos</v>
      </c>
      <c r="U19" s="21">
        <f>(IF(AND(P19=P$3, R$3=R19),3,IF(AND(P$3&gt;R$3, P19&gt;R19),2,IF(AND(R$3&gt;P$3,R19&gt;P19), 2, IF(AND(R$3=P$3, R19=P19),2,0))))+IF(T19=T$3,3,0))*IF(P$3="",0,1)</f>
        <v>0</v>
      </c>
      <c r="V19" s="25"/>
      <c r="W19" s="74">
        <v>2</v>
      </c>
      <c r="X19" s="63">
        <v>4</v>
      </c>
      <c r="Y19" s="74">
        <v>2</v>
      </c>
      <c r="Z19" s="58">
        <v>5</v>
      </c>
      <c r="AA19" s="20" t="str">
        <f t="shared" si="3"/>
        <v>Portugal</v>
      </c>
      <c r="AB19" s="21">
        <f>(IF(AND(W19=W$3, Y$3=Y19),3,IF(AND(W$3&gt;Y$3, W19&gt;Y19),2,IF(AND(Y$3&gt;W$3,Y19&gt;W19), 2, IF(AND(Y$3=W$3, Y19=W19),2,0))))+IF(AA19=AA$3,3,0))*IF(W$3="",0,1)</f>
        <v>0</v>
      </c>
      <c r="AC19" s="25"/>
      <c r="AD19" s="74">
        <v>1</v>
      </c>
      <c r="AE19" s="63">
        <v>4</v>
      </c>
      <c r="AF19" s="74">
        <v>1</v>
      </c>
      <c r="AG19" s="58">
        <v>3</v>
      </c>
      <c r="AH19" s="20" t="str">
        <f t="shared" si="4"/>
        <v>Croacia</v>
      </c>
      <c r="AI19" s="21">
        <f>(IF(AND(AD19=AD$3, AF$3=AF19),3,IF(AND(AD$3&gt;AF$3, AD19&gt;AF19),2,IF(AND(AF$3&gt;AD$3,AF19&gt;AD19), 2, IF(AND(AF$3=AD$3, AF19=AD19),2,0))))+IF(AH19=AH$3,3,0))*IF(AD$3="",0,1)</f>
        <v>0</v>
      </c>
      <c r="AJ19" s="25"/>
      <c r="AK19" s="74">
        <v>2</v>
      </c>
      <c r="AL19" s="63"/>
      <c r="AM19" s="86">
        <v>1</v>
      </c>
      <c r="AN19" s="82"/>
      <c r="AO19" s="31" t="str">
        <f t="shared" si="0"/>
        <v>Francia</v>
      </c>
      <c r="AP19" s="21">
        <f>(IF(AND(AK19=AK$3, AM$3=AM19),3,IF(AND(AK$3&gt;AM$3, AK19&gt;AM19),2,IF(AND(AM$3&gt;AK$3,AM19&gt;AK19), 2, IF(AND(AM$3=AK$3, AM19=AK19),2,0))))+IF(AO19=AO$3,3,0))*IF(AK$3="",0,1)</f>
        <v>0</v>
      </c>
      <c r="AQ19" s="25"/>
      <c r="AR19" s="74">
        <v>1</v>
      </c>
      <c r="AS19" s="63"/>
      <c r="AT19" s="74">
        <v>3</v>
      </c>
      <c r="AU19" s="58"/>
      <c r="AV19" s="20" t="str">
        <f t="shared" si="5"/>
        <v>Alemania</v>
      </c>
      <c r="AW19" s="21">
        <f>(IF(AND(AR19=AR$3, AT$3=AT19),3,IF(AND(AR$3&gt;AT$3, AR19&gt;AT19),2,IF(AND(AT$3&gt;AR$3,AT19&gt;AR19), 2, IF(AND(AT$3=AR$3, AT19=AR19),2,0))))+IF(AV19=AV$3,3,0))*IF(AR$3="",0,1)</f>
        <v>0</v>
      </c>
      <c r="AX19" s="25"/>
      <c r="AY19" s="74">
        <v>2</v>
      </c>
      <c r="AZ19" s="63"/>
      <c r="BA19" s="74">
        <v>0</v>
      </c>
      <c r="BB19" s="58"/>
      <c r="BC19" s="20" t="str">
        <f t="shared" si="6"/>
        <v>Suecia</v>
      </c>
      <c r="BD19" s="36">
        <f>(IF(AND(AY19=AY$3, BA$3=BA19),3,IF(AND(AY$3&gt;BA$3, AY19&gt;BA19),2,IF(AND(BA$3&gt;AY$3,BA19&gt;AY19), 2, IF(AND(BA$3=AY$3, BA19=AY19),2,0))))+IF(BC19=BC$3,3,0))*IF(AY$3="",0,1)</f>
        <v>0</v>
      </c>
    </row>
    <row r="20" spans="1:56" ht="15.75" x14ac:dyDescent="0.25">
      <c r="A20" s="15" t="str">
        <f>Participantes!B17</f>
        <v>Radames Guerrero 1</v>
      </c>
      <c r="B20" s="74">
        <v>1</v>
      </c>
      <c r="C20" s="63"/>
      <c r="D20" s="74">
        <v>2</v>
      </c>
      <c r="E20" s="58"/>
      <c r="F20" s="20" t="str">
        <f t="shared" si="7"/>
        <v>Dinamarca</v>
      </c>
      <c r="G20" s="21">
        <f>(IF(AND($B20=$B$3, $D$3=$D20),3,IF(AND($B$3&gt;$D$3, $B20&gt;$D20),2,IF(AND($D$3&gt;$B$3,$D20&gt;$B20), 2, IF(AND($D$3=$B$3, $D20=$B20),2,0))))+IF(F20=$F$3,3,0))*IF($B$3="",0,1)</f>
        <v>0</v>
      </c>
      <c r="H20" s="25"/>
      <c r="I20" s="74">
        <v>3</v>
      </c>
      <c r="J20" s="77"/>
      <c r="K20" s="86">
        <v>0</v>
      </c>
      <c r="L20" s="91"/>
      <c r="M20" s="21" t="str">
        <f t="shared" si="1"/>
        <v>Italia</v>
      </c>
      <c r="N20" s="21">
        <f>(IF(AND($I20=$I$3, $K$3=$K20),3,IF(AND($I$3&gt;$K$3, $I20&gt;$K20),2,IF(AND($K$3&gt;$I$3,$K20&gt;$I20), 2, IF(AND($K$3=$I$3, $K20=$I20),2,0))))+IF(M20=M$3,3,0))*IF($I$3="",0,1)</f>
        <v>0</v>
      </c>
      <c r="O20" s="25"/>
      <c r="P20" s="5">
        <v>2</v>
      </c>
      <c r="Q20" s="63"/>
      <c r="R20" s="74">
        <v>0</v>
      </c>
      <c r="S20" s="58"/>
      <c r="T20" s="21" t="str">
        <f t="shared" si="2"/>
        <v>Países Bajos</v>
      </c>
      <c r="U20" s="21">
        <f>(IF(AND(P20=P$3, R$3=R20),3,IF(AND(P$3&gt;R$3, P20&gt;R20),2,IF(AND(R$3&gt;P$3,R20&gt;P20), 2, IF(AND(R$3=P$3, R20=P20),2,0))))+IF(T20=T$3,3,0))*IF(P$3="",0,1)</f>
        <v>0</v>
      </c>
      <c r="V20" s="25"/>
      <c r="W20" s="74">
        <v>2</v>
      </c>
      <c r="X20" s="63"/>
      <c r="Y20" s="74">
        <v>0</v>
      </c>
      <c r="Z20" s="58"/>
      <c r="AA20" s="20" t="str">
        <f t="shared" si="3"/>
        <v>Bélgica</v>
      </c>
      <c r="AB20" s="21">
        <f>(IF(AND(W20=W$3, Y$3=Y20),3,IF(AND(W$3&gt;Y$3, W20&gt;Y20),2,IF(AND(Y$3&gt;W$3,Y20&gt;W20), 2, IF(AND(Y$3=W$3, Y20=W20),2,0))))+IF(AA20=AA$3,3,0))*IF(W$3="",0,1)</f>
        <v>0</v>
      </c>
      <c r="AC20" s="25"/>
      <c r="AD20" s="74">
        <v>0</v>
      </c>
      <c r="AE20" s="63"/>
      <c r="AF20" s="74">
        <v>1</v>
      </c>
      <c r="AG20" s="58"/>
      <c r="AH20" s="20" t="str">
        <f t="shared" si="4"/>
        <v>España</v>
      </c>
      <c r="AI20" s="21">
        <f>(IF(AND(AD20=AD$3, AF$3=AF20),3,IF(AND(AD$3&gt;AF$3, AD20&gt;AF20),2,IF(AND(AF$3&gt;AD$3,AF20&gt;AD20), 2, IF(AND(AF$3=AD$3, AF20=AD20),2,0))))+IF(AH20=AH$3,3,0))*IF(AD$3="",0,1)</f>
        <v>0</v>
      </c>
      <c r="AJ20" s="25"/>
      <c r="AK20" s="74">
        <v>2</v>
      </c>
      <c r="AL20" s="63"/>
      <c r="AM20" s="86">
        <v>1</v>
      </c>
      <c r="AN20" s="82"/>
      <c r="AO20" s="31" t="str">
        <f t="shared" si="0"/>
        <v>Francia</v>
      </c>
      <c r="AP20" s="21">
        <f>(IF(AND(AK20=AK$3, AM$3=AM20),3,IF(AND(AK$3&gt;AM$3, AK20&gt;AM20),2,IF(AND(AM$3&gt;AK$3,AM20&gt;AK20), 2, IF(AND(AM$3=AK$3, AM20=AK20),2,0))))+IF(AO20=AO$3,3,0))*IF(AK$3="",0,1)</f>
        <v>0</v>
      </c>
      <c r="AQ20" s="25"/>
      <c r="AR20" s="74">
        <v>1</v>
      </c>
      <c r="AS20" s="63"/>
      <c r="AT20" s="74">
        <v>0</v>
      </c>
      <c r="AU20" s="58"/>
      <c r="AV20" s="20" t="str">
        <f t="shared" si="5"/>
        <v>Inglaterra</v>
      </c>
      <c r="AW20" s="21">
        <f>(IF(AND(AR20=AR$3, AT$3=AT20),3,IF(AND(AR$3&gt;AT$3, AR20&gt;AT20),2,IF(AND(AT$3&gt;AR$3,AT20&gt;AR20), 2, IF(AND(AT$3=AR$3, AT20=AR20),2,0))))+IF(AV20=AV$3,3,0))*IF(AR$3="",0,1)</f>
        <v>0</v>
      </c>
      <c r="AX20" s="25"/>
      <c r="AY20" s="74">
        <v>0</v>
      </c>
      <c r="AZ20" s="63"/>
      <c r="BA20" s="74">
        <v>2</v>
      </c>
      <c r="BB20" s="58"/>
      <c r="BC20" s="20" t="str">
        <f t="shared" si="6"/>
        <v>Ucrania</v>
      </c>
      <c r="BD20" s="36">
        <f>(IF(AND(AY20=AY$3, BA$3=BA20),3,IF(AND(AY$3&gt;BA$3, AY20&gt;BA20),2,IF(AND(BA$3&gt;AY$3,BA20&gt;AY20), 2, IF(AND(BA$3=AY$3, BA20=AY20),2,0))))+IF(BC20=BC$3,3,0))*IF(AY$3="",0,1)</f>
        <v>0</v>
      </c>
    </row>
    <row r="21" spans="1:56" ht="15.75" x14ac:dyDescent="0.25">
      <c r="A21" s="15" t="str">
        <f>Participantes!B18</f>
        <v>Radames Guerrero 2</v>
      </c>
      <c r="B21" s="74">
        <v>2</v>
      </c>
      <c r="C21" s="63"/>
      <c r="D21" s="74">
        <v>1</v>
      </c>
      <c r="E21" s="58"/>
      <c r="F21" s="20" t="str">
        <f t="shared" si="7"/>
        <v>Gales</v>
      </c>
      <c r="G21" s="21">
        <f>(IF(AND($B21=$B$3, $D$3=$D21),3,IF(AND($B$3&gt;$D$3, $B21&gt;$D21),2,IF(AND($D$3&gt;$B$3,$D21&gt;$B21), 2, IF(AND($D$3=$B$3, $D21=$B21),2,0))))+IF(F21=$F$3,3,0))*IF($B$3="",0,1)</f>
        <v>0</v>
      </c>
      <c r="H21" s="25"/>
      <c r="I21" s="74">
        <v>1</v>
      </c>
      <c r="J21" s="77"/>
      <c r="K21" s="86">
        <v>2</v>
      </c>
      <c r="L21" s="91"/>
      <c r="M21" s="21" t="str">
        <f t="shared" si="1"/>
        <v>Austria</v>
      </c>
      <c r="N21" s="21">
        <f>(IF(AND($I21=$I$3, $K$3=$K21),3,IF(AND($I$3&gt;$K$3, $I21&gt;$K21),2,IF(AND($K$3&gt;$I$3,$K21&gt;$I21), 2, IF(AND($K$3=$I$3, $K21=$I21),2,0))))+IF(M21=M$3,3,0))*IF($I$3="",0,1)</f>
        <v>0</v>
      </c>
      <c r="O21" s="25"/>
      <c r="P21" s="5">
        <v>0</v>
      </c>
      <c r="Q21" s="63"/>
      <c r="R21" s="74">
        <v>2</v>
      </c>
      <c r="S21" s="58"/>
      <c r="T21" s="21" t="str">
        <f t="shared" si="2"/>
        <v>Rep. Checa</v>
      </c>
      <c r="U21" s="21">
        <f>(IF(AND(P21=P$3, R$3=R21),3,IF(AND(P$3&gt;R$3, P21&gt;R21),2,IF(AND(R$3&gt;P$3,R21&gt;P21), 2, IF(AND(R$3=P$3, R21=P21),2,0))))+IF(T21=T$3,3,0))*IF(P$3="",0,1)</f>
        <v>0</v>
      </c>
      <c r="V21" s="25"/>
      <c r="W21" s="74">
        <v>0</v>
      </c>
      <c r="X21" s="63"/>
      <c r="Y21" s="74">
        <v>1</v>
      </c>
      <c r="Z21" s="58"/>
      <c r="AA21" s="20" t="str">
        <f t="shared" si="3"/>
        <v>Portugal</v>
      </c>
      <c r="AB21" s="21">
        <f>(IF(AND(W21=W$3, Y$3=Y21),3,IF(AND(W$3&gt;Y$3, W21&gt;Y21),2,IF(AND(Y$3&gt;W$3,Y21&gt;W21), 2, IF(AND(Y$3=W$3, Y21=W21),2,0))))+IF(AA21=AA$3,3,0))*IF(W$3="",0,1)</f>
        <v>0</v>
      </c>
      <c r="AC21" s="25"/>
      <c r="AD21" s="74">
        <v>1</v>
      </c>
      <c r="AE21" s="63"/>
      <c r="AF21" s="74">
        <v>0</v>
      </c>
      <c r="AG21" s="58"/>
      <c r="AH21" s="20" t="str">
        <f t="shared" si="4"/>
        <v>Croacia</v>
      </c>
      <c r="AI21" s="21">
        <f>(IF(AND(AD21=AD$3, AF$3=AF21),3,IF(AND(AD$3&gt;AF$3, AD21&gt;AF21),2,IF(AND(AF$3&gt;AD$3,AF21&gt;AD21), 2, IF(AND(AF$3=AD$3, AF21=AD21),2,0))))+IF(AH21=AH$3,3,0))*IF(AD$3="",0,1)</f>
        <v>0</v>
      </c>
      <c r="AJ21" s="25"/>
      <c r="AK21" s="74">
        <v>1</v>
      </c>
      <c r="AL21" s="63"/>
      <c r="AM21" s="86">
        <v>2</v>
      </c>
      <c r="AN21" s="82"/>
      <c r="AO21" s="31" t="str">
        <f t="shared" si="0"/>
        <v>Francia</v>
      </c>
      <c r="AP21" s="21">
        <f>(IF(AND(AK21=AK$3, AM$3=AM21),3,IF(AND(AK$3&gt;AM$3, AK21&gt;AM21),2,IF(AND(AM$3&gt;AK$3,AM21&gt;AK21), 2, IF(AND(AM$3=AK$3, AM21=AK21),2,0))))+IF(AO21=AO$3,3,0))*IF(AK$3="",0,1)</f>
        <v>0</v>
      </c>
      <c r="AQ21" s="25"/>
      <c r="AR21" s="74">
        <v>0</v>
      </c>
      <c r="AS21" s="63"/>
      <c r="AT21" s="74">
        <v>2</v>
      </c>
      <c r="AU21" s="58"/>
      <c r="AV21" s="20" t="str">
        <f t="shared" si="5"/>
        <v>Alemania</v>
      </c>
      <c r="AW21" s="21">
        <f>(IF(AND(AR21=AR$3, AT$3=AT21),3,IF(AND(AR$3&gt;AT$3, AR21&gt;AT21),2,IF(AND(AT$3&gt;AR$3,AT21&gt;AR21), 2, IF(AND(AT$3=AR$3, AT21=AR21),2,0))))+IF(AV21=AV$3,3,0))*IF(AR$3="",0,1)</f>
        <v>0</v>
      </c>
      <c r="AX21" s="25"/>
      <c r="AY21" s="74">
        <v>1</v>
      </c>
      <c r="AZ21" s="63"/>
      <c r="BA21" s="74">
        <v>0</v>
      </c>
      <c r="BB21" s="58"/>
      <c r="BC21" s="20" t="str">
        <f t="shared" si="6"/>
        <v>Suecia</v>
      </c>
      <c r="BD21" s="36">
        <f>(IF(AND(AY21=AY$3, BA$3=BA21),3,IF(AND(AY$3&gt;BA$3, AY21&gt;BA21),2,IF(AND(BA$3&gt;AY$3,BA21&gt;AY21), 2, IF(AND(BA$3=AY$3, BA21=AY21),2,0))))+IF(BC21=BC$3,3,0))*IF(AY$3="",0,1)</f>
        <v>0</v>
      </c>
    </row>
    <row r="22" spans="1:56" ht="15.75" x14ac:dyDescent="0.25">
      <c r="A22" s="15" t="str">
        <f>Participantes!B19</f>
        <v>Rodrigo Palavicini</v>
      </c>
      <c r="B22" s="74">
        <v>1</v>
      </c>
      <c r="C22" s="63"/>
      <c r="D22" s="74">
        <v>2</v>
      </c>
      <c r="E22" s="58"/>
      <c r="F22" s="20" t="str">
        <f t="shared" si="7"/>
        <v>Dinamarca</v>
      </c>
      <c r="G22" s="21">
        <f>(IF(AND($B22=$B$3, $D$3=$D22),3,IF(AND($B$3&gt;$D$3, $B22&gt;$D22),2,IF(AND($D$3&gt;$B$3,$D22&gt;$B22), 2, IF(AND($D$3=$B$3, $D22=$B22),2,0))))+IF(F22=$F$3,3,0))*IF($B$3="",0,1)</f>
        <v>0</v>
      </c>
      <c r="H22" s="25"/>
      <c r="I22" s="74">
        <v>2</v>
      </c>
      <c r="J22" s="77"/>
      <c r="K22" s="86">
        <v>0</v>
      </c>
      <c r="L22" s="91"/>
      <c r="M22" s="21" t="str">
        <f t="shared" si="1"/>
        <v>Italia</v>
      </c>
      <c r="N22" s="21">
        <f>(IF(AND($I22=$I$3, $K$3=$K22),3,IF(AND($I$3&gt;$K$3, $I22&gt;$K22),2,IF(AND($K$3&gt;$I$3,$K22&gt;$I22), 2, IF(AND($K$3=$I$3, $K22=$I22),2,0))))+IF(M22=M$3,3,0))*IF($I$3="",0,1)</f>
        <v>0</v>
      </c>
      <c r="O22" s="25"/>
      <c r="P22" s="5">
        <v>2</v>
      </c>
      <c r="Q22" s="63"/>
      <c r="R22" s="74">
        <v>0</v>
      </c>
      <c r="S22" s="58"/>
      <c r="T22" s="21" t="str">
        <f t="shared" si="2"/>
        <v>Países Bajos</v>
      </c>
      <c r="U22" s="21">
        <f>(IF(AND(P22=P$3, R$3=R22),3,IF(AND(P$3&gt;R$3, P22&gt;R22),2,IF(AND(R$3&gt;P$3,R22&gt;P22), 2, IF(AND(R$3=P$3, R22=P22),2,0))))+IF(T22=T$3,3,0))*IF(P$3="",0,1)</f>
        <v>0</v>
      </c>
      <c r="V22" s="25"/>
      <c r="W22" s="74">
        <v>2</v>
      </c>
      <c r="X22" s="63"/>
      <c r="Y22" s="74">
        <v>1</v>
      </c>
      <c r="Z22" s="58"/>
      <c r="AA22" s="20" t="str">
        <f t="shared" si="3"/>
        <v>Bélgica</v>
      </c>
      <c r="AB22" s="21">
        <f>(IF(AND(W22=W$3, Y$3=Y22),3,IF(AND(W$3&gt;Y$3, W22&gt;Y22),2,IF(AND(Y$3&gt;W$3,Y22&gt;W22), 2, IF(AND(Y$3=W$3, Y22=W22),2,0))))+IF(AA22=AA$3,3,0))*IF(W$3="",0,1)</f>
        <v>0</v>
      </c>
      <c r="AC22" s="25"/>
      <c r="AD22" s="74">
        <v>1</v>
      </c>
      <c r="AE22" s="63"/>
      <c r="AF22" s="74">
        <v>2</v>
      </c>
      <c r="AG22" s="58"/>
      <c r="AH22" s="20" t="str">
        <f t="shared" si="4"/>
        <v>España</v>
      </c>
      <c r="AI22" s="21">
        <f>(IF(AND(AD22=AD$3, AF$3=AF22),3,IF(AND(AD$3&gt;AF$3, AD22&gt;AF22),2,IF(AND(AF$3&gt;AD$3,AF22&gt;AD22), 2, IF(AND(AF$3=AD$3, AF22=AD22),2,0))))+IF(AH22=AH$3,3,0))*IF(AD$3="",0,1)</f>
        <v>0</v>
      </c>
      <c r="AJ22" s="25"/>
      <c r="AK22" s="74">
        <v>2</v>
      </c>
      <c r="AL22" s="63"/>
      <c r="AM22" s="86">
        <v>0</v>
      </c>
      <c r="AN22" s="82"/>
      <c r="AO22" s="31" t="str">
        <f t="shared" si="0"/>
        <v>Francia</v>
      </c>
      <c r="AP22" s="21">
        <f>(IF(AND(AK22=AK$3, AM$3=AM22),3,IF(AND(AK$3&gt;AM$3, AK22&gt;AM22),2,IF(AND(AM$3&gt;AK$3,AM22&gt;AK22), 2, IF(AND(AM$3=AK$3, AM22=AK22),2,0))))+IF(AO22=AO$3,3,0))*IF(AK$3="",0,1)</f>
        <v>0</v>
      </c>
      <c r="AQ22" s="25"/>
      <c r="AR22" s="74">
        <v>1</v>
      </c>
      <c r="AS22" s="63"/>
      <c r="AT22" s="74">
        <v>0</v>
      </c>
      <c r="AU22" s="58"/>
      <c r="AV22" s="20" t="str">
        <f t="shared" si="5"/>
        <v>Inglaterra</v>
      </c>
      <c r="AW22" s="21">
        <f>(IF(AND(AR22=AR$3, AT$3=AT22),3,IF(AND(AR$3&gt;AT$3, AR22&gt;AT22),2,IF(AND(AT$3&gt;AR$3,AT22&gt;AR22), 2, IF(AND(AT$3=AR$3, AT22=AR22),2,0))))+IF(AV22=AV$3,3,0))*IF(AR$3="",0,1)</f>
        <v>0</v>
      </c>
      <c r="AX22" s="25"/>
      <c r="AY22" s="74">
        <v>1</v>
      </c>
      <c r="AZ22" s="63"/>
      <c r="BA22" s="74">
        <v>0</v>
      </c>
      <c r="BB22" s="58"/>
      <c r="BC22" s="20" t="str">
        <f t="shared" si="6"/>
        <v>Suecia</v>
      </c>
      <c r="BD22" s="36">
        <f>(IF(AND(AY22=AY$3, BA$3=BA22),3,IF(AND(AY$3&gt;BA$3, AY22&gt;BA22),2,IF(AND(BA$3&gt;AY$3,BA22&gt;AY22), 2, IF(AND(BA$3=AY$3, BA22=AY22),2,0))))+IF(BC22=BC$3,3,0))*IF(AY$3="",0,1)</f>
        <v>0</v>
      </c>
    </row>
    <row r="23" spans="1:56" ht="15.75" x14ac:dyDescent="0.25">
      <c r="A23" s="15" t="str">
        <f>Participantes!B20</f>
        <v>Samantha Montero</v>
      </c>
      <c r="B23" s="74">
        <v>2</v>
      </c>
      <c r="C23" s="63"/>
      <c r="D23" s="74">
        <v>1</v>
      </c>
      <c r="E23" s="58"/>
      <c r="F23" s="20" t="str">
        <f t="shared" si="7"/>
        <v>Gales</v>
      </c>
      <c r="G23" s="21">
        <f>(IF(AND($B23=$B$3, $D$3=$D23),3,IF(AND($B$3&gt;$D$3, $B23&gt;$D23),2,IF(AND($D$3&gt;$B$3,$D23&gt;$B23), 2, IF(AND($D$3=$B$3, $D23=$B23),2,0))))+IF(F23=$F$3,3,0))*IF($B$3="",0,1)</f>
        <v>0</v>
      </c>
      <c r="H23" s="25"/>
      <c r="I23" s="74">
        <v>3</v>
      </c>
      <c r="J23" s="77"/>
      <c r="K23" s="86">
        <v>1</v>
      </c>
      <c r="L23" s="91"/>
      <c r="M23" s="21" t="str">
        <f t="shared" si="1"/>
        <v>Italia</v>
      </c>
      <c r="N23" s="21">
        <f>(IF(AND($I23=$I$3, $K$3=$K23),3,IF(AND($I$3&gt;$K$3, $I23&gt;$K23),2,IF(AND($K$3&gt;$I$3,$K23&gt;$I23), 2, IF(AND($K$3=$I$3, $K23=$I23),2,0))))+IF(M23=M$3,3,0))*IF($I$3="",0,1)</f>
        <v>0</v>
      </c>
      <c r="O23" s="25"/>
      <c r="P23" s="5">
        <v>2</v>
      </c>
      <c r="Q23" s="63"/>
      <c r="R23" s="74">
        <v>0</v>
      </c>
      <c r="S23" s="58"/>
      <c r="T23" s="21" t="str">
        <f t="shared" si="2"/>
        <v>Países Bajos</v>
      </c>
      <c r="U23" s="21">
        <f>(IF(AND(P23=P$3, R$3=R23),3,IF(AND(P$3&gt;R$3, P23&gt;R23),2,IF(AND(R$3&gt;P$3,R23&gt;P23), 2, IF(AND(R$3=P$3, R23=P23),2,0))))+IF(T23=T$3,3,0))*IF(P$3="",0,1)</f>
        <v>0</v>
      </c>
      <c r="V23" s="25"/>
      <c r="W23" s="74">
        <v>2</v>
      </c>
      <c r="X23" s="63">
        <v>5</v>
      </c>
      <c r="Y23" s="74">
        <v>2</v>
      </c>
      <c r="Z23" s="58">
        <v>4</v>
      </c>
      <c r="AA23" s="20" t="str">
        <f t="shared" si="3"/>
        <v>Bélgica</v>
      </c>
      <c r="AB23" s="21">
        <f>(IF(AND(W23=W$3, Y$3=Y23),3,IF(AND(W$3&gt;Y$3, W23&gt;Y23),2,IF(AND(Y$3&gt;W$3,Y23&gt;W23), 2, IF(AND(Y$3=W$3, Y23=W23),2,0))))+IF(AA23=AA$3,3,0))*IF(W$3="",0,1)</f>
        <v>0</v>
      </c>
      <c r="AC23" s="25"/>
      <c r="AD23" s="74">
        <v>1</v>
      </c>
      <c r="AE23" s="63">
        <v>3</v>
      </c>
      <c r="AF23" s="74">
        <v>1</v>
      </c>
      <c r="AG23" s="58">
        <v>4</v>
      </c>
      <c r="AH23" s="20" t="str">
        <f t="shared" si="4"/>
        <v>España</v>
      </c>
      <c r="AI23" s="21">
        <f>(IF(AND(AD23=AD$3, AF$3=AF23),3,IF(AND(AD$3&gt;AF$3, AD23&gt;AF23),2,IF(AND(AF$3&gt;AD$3,AF23&gt;AD23), 2, IF(AND(AF$3=AD$3, AF23=AD23),2,0))))+IF(AH23=AH$3,3,0))*IF(AD$3="",0,1)</f>
        <v>0</v>
      </c>
      <c r="AJ23" s="25"/>
      <c r="AK23" s="74">
        <v>2</v>
      </c>
      <c r="AL23" s="63"/>
      <c r="AM23" s="86">
        <v>0</v>
      </c>
      <c r="AN23" s="82"/>
      <c r="AO23" s="31" t="str">
        <f t="shared" si="0"/>
        <v>Francia</v>
      </c>
      <c r="AP23" s="21">
        <f>(IF(AND(AK23=AK$3, AM$3=AM23),3,IF(AND(AK$3&gt;AM$3, AK23&gt;AM23),2,IF(AND(AM$3&gt;AK$3,AM23&gt;AK23), 2, IF(AND(AM$3=AK$3, AM23=AK23),2,0))))+IF(AO23=AO$3,3,0))*IF(AK$3="",0,1)</f>
        <v>0</v>
      </c>
      <c r="AQ23" s="25"/>
      <c r="AR23" s="74">
        <v>2</v>
      </c>
      <c r="AS23" s="63">
        <v>5</v>
      </c>
      <c r="AT23" s="74">
        <v>2</v>
      </c>
      <c r="AU23" s="58">
        <v>4</v>
      </c>
      <c r="AV23" s="20" t="str">
        <f t="shared" si="5"/>
        <v>Inglaterra</v>
      </c>
      <c r="AW23" s="21">
        <f>(IF(AND(AR23=AR$3, AT$3=AT23),3,IF(AND(AR$3&gt;AT$3, AR23&gt;AT23),2,IF(AND(AT$3&gt;AR$3,AT23&gt;AR23), 2, IF(AND(AT$3=AR$3, AT23=AR23),2,0))))+IF(AV23=AV$3,3,0))*IF(AR$3="",0,1)</f>
        <v>0</v>
      </c>
      <c r="AX23" s="25"/>
      <c r="AY23" s="74">
        <v>2</v>
      </c>
      <c r="AZ23" s="63"/>
      <c r="BA23" s="74">
        <v>0</v>
      </c>
      <c r="BB23" s="58"/>
      <c r="BC23" s="20" t="str">
        <f t="shared" si="6"/>
        <v>Suecia</v>
      </c>
      <c r="BD23" s="36">
        <f>(IF(AND(AY23=AY$3, BA$3=BA23),3,IF(AND(AY$3&gt;BA$3, AY23&gt;BA23),2,IF(AND(BA$3&gt;AY$3,BA23&gt;AY23), 2, IF(AND(BA$3=AY$3, BA23=AY23),2,0))))+IF(BC23=BC$3,3,0))*IF(AY$3="",0,1)</f>
        <v>0</v>
      </c>
    </row>
    <row r="24" spans="1:56" ht="15.75" x14ac:dyDescent="0.25">
      <c r="A24" s="15" t="str">
        <f>Participantes!B21</f>
        <v>Samantha Montero(Samantini)</v>
      </c>
      <c r="B24" s="74">
        <v>1</v>
      </c>
      <c r="C24" s="63"/>
      <c r="D24" s="74">
        <v>0</v>
      </c>
      <c r="E24" s="58"/>
      <c r="F24" s="20" t="str">
        <f t="shared" si="7"/>
        <v>Gales</v>
      </c>
      <c r="G24" s="21">
        <f>(IF(AND($B24=$B$3, $D$3=$D24),3,IF(AND($B$3&gt;$D$3, $B24&gt;$D24),2,IF(AND($D$3&gt;$B$3,$D24&gt;$B24), 2, IF(AND($D$3=$B$3, $D24=$B24),2,0))))+IF(F24=$F$3,3,0))*IF($B$3="",0,1)</f>
        <v>0</v>
      </c>
      <c r="H24" s="25"/>
      <c r="I24" s="74">
        <v>2</v>
      </c>
      <c r="J24" s="77"/>
      <c r="K24" s="86">
        <v>1</v>
      </c>
      <c r="L24" s="91"/>
      <c r="M24" s="21" t="str">
        <f t="shared" si="1"/>
        <v>Italia</v>
      </c>
      <c r="N24" s="21">
        <f>(IF(AND($I24=$I$3, $K$3=$K24),3,IF(AND($I$3&gt;$K$3, $I24&gt;$K24),2,IF(AND($K$3&gt;$I$3,$K24&gt;$I24), 2, IF(AND($K$3=$I$3, $K24=$I24),2,0))))+IF(M24=M$3,3,0))*IF($I$3="",0,1)</f>
        <v>0</v>
      </c>
      <c r="O24" s="25"/>
      <c r="P24" s="5">
        <v>2</v>
      </c>
      <c r="Q24" s="63"/>
      <c r="R24" s="74">
        <v>0</v>
      </c>
      <c r="S24" s="58"/>
      <c r="T24" s="21" t="str">
        <f t="shared" si="2"/>
        <v>Países Bajos</v>
      </c>
      <c r="U24" s="21">
        <f>(IF(AND(P24=P$3, R$3=R24),3,IF(AND(P$3&gt;R$3, P24&gt;R24),2,IF(AND(R$3&gt;P$3,R24&gt;P24), 2, IF(AND(R$3=P$3, R24=P24),2,0))))+IF(T24=T$3,3,0))*IF(P$3="",0,1)</f>
        <v>0</v>
      </c>
      <c r="V24" s="25"/>
      <c r="W24" s="74">
        <v>2</v>
      </c>
      <c r="X24" s="63">
        <v>3</v>
      </c>
      <c r="Y24" s="74">
        <v>2</v>
      </c>
      <c r="Z24" s="58">
        <v>4</v>
      </c>
      <c r="AA24" s="20" t="str">
        <f t="shared" si="3"/>
        <v>Portugal</v>
      </c>
      <c r="AB24" s="21">
        <f>(IF(AND(W24=W$3, Y$3=Y24),3,IF(AND(W$3&gt;Y$3, W24&gt;Y24),2,IF(AND(Y$3&gt;W$3,Y24&gt;W24), 2, IF(AND(Y$3=W$3, Y24=W24),2,0))))+IF(AA24=AA$3,3,0))*IF(W$3="",0,1)</f>
        <v>0</v>
      </c>
      <c r="AC24" s="25"/>
      <c r="AD24" s="74">
        <v>1</v>
      </c>
      <c r="AE24" s="63"/>
      <c r="AF24" s="74">
        <v>2</v>
      </c>
      <c r="AG24" s="58"/>
      <c r="AH24" s="20" t="str">
        <f t="shared" si="4"/>
        <v>España</v>
      </c>
      <c r="AI24" s="21">
        <f>(IF(AND(AD24=AD$3, AF$3=AF24),3,IF(AND(AD$3&gt;AF$3, AD24&gt;AF24),2,IF(AND(AF$3&gt;AD$3,AF24&gt;AD24), 2, IF(AND(AF$3=AD$3, AF24=AD24),2,0))))+IF(AH24=AH$3,3,0))*IF(AD$3="",0,1)</f>
        <v>0</v>
      </c>
      <c r="AJ24" s="25"/>
      <c r="AK24" s="74">
        <v>2</v>
      </c>
      <c r="AL24" s="63"/>
      <c r="AM24" s="86">
        <v>1</v>
      </c>
      <c r="AN24" s="82"/>
      <c r="AO24" s="31" t="str">
        <f t="shared" si="0"/>
        <v>Francia</v>
      </c>
      <c r="AP24" s="21">
        <f>(IF(AND(AK24=AK$3, AM$3=AM24),3,IF(AND(AK$3&gt;AM$3, AK24&gt;AM24),2,IF(AND(AM$3&gt;AK$3,AM24&gt;AK24), 2, IF(AND(AM$3=AK$3, AM24=AK24),2,0))))+IF(AO24=AO$3,3,0))*IF(AK$3="",0,1)</f>
        <v>0</v>
      </c>
      <c r="AQ24" s="25"/>
      <c r="AR24" s="74">
        <v>2</v>
      </c>
      <c r="AS24" s="63">
        <v>4</v>
      </c>
      <c r="AT24" s="74">
        <v>2</v>
      </c>
      <c r="AU24" s="58">
        <v>5</v>
      </c>
      <c r="AV24" s="20" t="str">
        <f t="shared" si="5"/>
        <v>Alemania</v>
      </c>
      <c r="AW24" s="21">
        <f>(IF(AND(AR24=AR$3, AT$3=AT24),3,IF(AND(AR$3&gt;AT$3, AR24&gt;AT24),2,IF(AND(AT$3&gt;AR$3,AT24&gt;AR24), 2, IF(AND(AT$3=AR$3, AT24=AR24),2,0))))+IF(AV24=AV$3,3,0))*IF(AR$3="",0,1)</f>
        <v>0</v>
      </c>
      <c r="AX24" s="25"/>
      <c r="AY24" s="74">
        <v>1</v>
      </c>
      <c r="AZ24" s="63"/>
      <c r="BA24" s="74">
        <v>0</v>
      </c>
      <c r="BB24" s="58"/>
      <c r="BC24" s="20" t="str">
        <f t="shared" si="6"/>
        <v>Suecia</v>
      </c>
      <c r="BD24" s="36">
        <f>(IF(AND(AY24=AY$3, BA$3=BA24),3,IF(AND(AY$3&gt;BA$3, AY24&gt;BA24),2,IF(AND(BA$3&gt;AY$3,BA24&gt;AY24), 2, IF(AND(BA$3=AY$3, BA24=AY24),2,0))))+IF(BC24=BC$3,3,0))*IF(AY$3="",0,1)</f>
        <v>0</v>
      </c>
    </row>
    <row r="25" spans="1:56" ht="15.75" x14ac:dyDescent="0.25">
      <c r="A25" s="15" t="str">
        <f>Participantes!B22</f>
        <v>Jafet M. Montero</v>
      </c>
      <c r="B25" s="74">
        <v>1</v>
      </c>
      <c r="C25" s="63"/>
      <c r="D25" s="74">
        <v>2</v>
      </c>
      <c r="E25" s="58"/>
      <c r="F25" s="20" t="str">
        <f t="shared" si="7"/>
        <v>Dinamarca</v>
      </c>
      <c r="G25" s="21">
        <f>(IF(AND($B25=$B$3, $D$3=$D25),3,IF(AND($B$3&gt;$D$3, $B25&gt;$D25),2,IF(AND($D$3&gt;$B$3,$D25&gt;$B25), 2, IF(AND($D$3=$B$3, $D25=$B25),2,0))))+IF(F25=$F$3,3,0))*IF($B$3="",0,1)</f>
        <v>0</v>
      </c>
      <c r="H25" s="25"/>
      <c r="I25" s="74">
        <v>2</v>
      </c>
      <c r="J25" s="77"/>
      <c r="K25" s="86">
        <v>0</v>
      </c>
      <c r="L25" s="91"/>
      <c r="M25" s="21" t="str">
        <f t="shared" si="1"/>
        <v>Italia</v>
      </c>
      <c r="N25" s="21">
        <f>(IF(AND($I25=$I$3, $K$3=$K25),3,IF(AND($I$3&gt;$K$3, $I25&gt;$K25),2,IF(AND($K$3&gt;$I$3,$K25&gt;$I25), 2, IF(AND($K$3=$I$3, $K25=$I25),2,0))))+IF(M25=M$3,3,0))*IF($I$3="",0,1)</f>
        <v>0</v>
      </c>
      <c r="O25" s="25"/>
      <c r="P25" s="5">
        <v>3</v>
      </c>
      <c r="Q25" s="63"/>
      <c r="R25" s="74">
        <v>2</v>
      </c>
      <c r="S25" s="58"/>
      <c r="T25" s="21" t="str">
        <f t="shared" si="2"/>
        <v>Países Bajos</v>
      </c>
      <c r="U25" s="21">
        <f>(IF(AND(P25=P$3, R$3=R25),3,IF(AND(P$3&gt;R$3, P25&gt;R25),2,IF(AND(R$3&gt;P$3,R25&gt;P25), 2, IF(AND(R$3=P$3, R25=P25),2,0))))+IF(T25=T$3,3,0))*IF(P$3="",0,1)</f>
        <v>0</v>
      </c>
      <c r="V25" s="25"/>
      <c r="W25" s="74">
        <v>2</v>
      </c>
      <c r="X25" s="63">
        <v>2</v>
      </c>
      <c r="Y25" s="74">
        <v>2</v>
      </c>
      <c r="Z25" s="58">
        <v>1</v>
      </c>
      <c r="AA25" s="20" t="str">
        <f t="shared" si="3"/>
        <v>Bélgica</v>
      </c>
      <c r="AB25" s="21">
        <f>(IF(AND(W25=W$3, Y$3=Y25),3,IF(AND(W$3&gt;Y$3, W25&gt;Y25),2,IF(AND(Y$3&gt;W$3,Y25&gt;W25), 2, IF(AND(Y$3=W$3, Y25=W25),2,0))))+IF(AA25=AA$3,3,0))*IF(W$3="",0,1)</f>
        <v>0</v>
      </c>
      <c r="AC25" s="25"/>
      <c r="AD25" s="74">
        <v>2</v>
      </c>
      <c r="AE25" s="63"/>
      <c r="AF25" s="74">
        <v>1</v>
      </c>
      <c r="AG25" s="58"/>
      <c r="AH25" s="20" t="str">
        <f t="shared" si="4"/>
        <v>Croacia</v>
      </c>
      <c r="AI25" s="21">
        <f>(IF(AND(AD25=AD$3, AF$3=AF25),3,IF(AND(AD$3&gt;AF$3, AD25&gt;AF25),2,IF(AND(AF$3&gt;AD$3,AF25&gt;AD25), 2, IF(AND(AF$3=AD$3, AF25=AD25),2,0))))+IF(AH25=AH$3,3,0))*IF(AD$3="",0,1)</f>
        <v>0</v>
      </c>
      <c r="AJ25" s="25"/>
      <c r="AK25" s="74">
        <v>2</v>
      </c>
      <c r="AL25" s="63"/>
      <c r="AM25" s="86">
        <v>1</v>
      </c>
      <c r="AN25" s="82"/>
      <c r="AO25" s="31" t="str">
        <f t="shared" si="0"/>
        <v>Francia</v>
      </c>
      <c r="AP25" s="21">
        <f>(IF(AND(AK25=AK$3, AM$3=AM25),3,IF(AND(AK$3&gt;AM$3, AK25&gt;AM25),2,IF(AND(AM$3&gt;AK$3,AM25&gt;AK25), 2, IF(AND(AM$3=AK$3, AM25=AK25),2,0))))+IF(AO25=AO$3,3,0))*IF(AK$3="",0,1)</f>
        <v>0</v>
      </c>
      <c r="AQ25" s="25"/>
      <c r="AR25" s="74">
        <v>1</v>
      </c>
      <c r="AS25" s="63"/>
      <c r="AT25" s="74">
        <v>2</v>
      </c>
      <c r="AU25" s="58"/>
      <c r="AV25" s="20" t="str">
        <f t="shared" si="5"/>
        <v>Alemania</v>
      </c>
      <c r="AW25" s="21">
        <f>(IF(AND(AR25=AR$3, AT$3=AT25),3,IF(AND(AR$3&gt;AT$3, AR25&gt;AT25),2,IF(AND(AT$3&gt;AR$3,AT25&gt;AR25), 2, IF(AND(AT$3=AR$3, AT25=AR25),2,0))))+IF(AV25=AV$3,3,0))*IF(AR$3="",0,1)</f>
        <v>0</v>
      </c>
      <c r="AX25" s="25"/>
      <c r="AY25" s="74">
        <v>2</v>
      </c>
      <c r="AZ25" s="63"/>
      <c r="BA25" s="74">
        <v>0</v>
      </c>
      <c r="BB25" s="58"/>
      <c r="BC25" s="20" t="str">
        <f t="shared" si="6"/>
        <v>Suecia</v>
      </c>
      <c r="BD25" s="36">
        <f>(IF(AND(AY25=AY$3, BA$3=BA25),3,IF(AND(AY$3&gt;BA$3, AY25&gt;BA25),2,IF(AND(BA$3&gt;AY$3,BA25&gt;AY25), 2, IF(AND(BA$3=AY$3, BA25=AY25),2,0))))+IF(BC25=BC$3,3,0))*IF(AY$3="",0,1)</f>
        <v>0</v>
      </c>
    </row>
    <row r="26" spans="1:56" ht="15.75" x14ac:dyDescent="0.25">
      <c r="A26" s="15" t="str">
        <f>Participantes!B23</f>
        <v>Jairo M. Montero</v>
      </c>
      <c r="B26" s="74">
        <v>1</v>
      </c>
      <c r="C26" s="63"/>
      <c r="D26" s="74">
        <v>3</v>
      </c>
      <c r="E26" s="58"/>
      <c r="F26" s="20" t="str">
        <f t="shared" si="7"/>
        <v>Dinamarca</v>
      </c>
      <c r="G26" s="21">
        <f>(IF(AND($B26=$B$3, $D$3=$D26),3,IF(AND($B$3&gt;$D$3, $B26&gt;$D26),2,IF(AND($D$3&gt;$B$3,$D26&gt;$B26), 2, IF(AND($D$3=$B$3, $D26=$B26),2,0))))+IF(F26=$F$3,3,0))*IF($B$3="",0,1)</f>
        <v>0</v>
      </c>
      <c r="H26" s="25"/>
      <c r="I26" s="74">
        <v>2</v>
      </c>
      <c r="J26" s="77"/>
      <c r="K26" s="86">
        <v>0</v>
      </c>
      <c r="L26" s="91"/>
      <c r="M26" s="21" t="str">
        <f t="shared" si="1"/>
        <v>Italia</v>
      </c>
      <c r="N26" s="21">
        <f>(IF(AND($I26=$I$3, $K$3=$K26),3,IF(AND($I$3&gt;$K$3, $I26&gt;$K26),2,IF(AND($K$3&gt;$I$3,$K26&gt;$I26), 2, IF(AND($K$3=$I$3, $K26=$I26),2,0))))+IF(M26=M$3,3,0))*IF($I$3="",0,1)</f>
        <v>0</v>
      </c>
      <c r="O26" s="25"/>
      <c r="P26" s="5">
        <v>3</v>
      </c>
      <c r="Q26" s="63"/>
      <c r="R26" s="74">
        <v>1</v>
      </c>
      <c r="S26" s="58"/>
      <c r="T26" s="21" t="str">
        <f t="shared" si="2"/>
        <v>Países Bajos</v>
      </c>
      <c r="U26" s="21">
        <f>(IF(AND(P26=P$3, R$3=R26),3,IF(AND(P$3&gt;R$3, P26&gt;R26),2,IF(AND(R$3&gt;P$3,R26&gt;P26), 2, IF(AND(R$3=P$3, R26=P26),2,0))))+IF(T26=T$3,3,0))*IF(P$3="",0,1)</f>
        <v>0</v>
      </c>
      <c r="V26" s="25"/>
      <c r="W26" s="74">
        <v>2</v>
      </c>
      <c r="X26" s="63">
        <v>4</v>
      </c>
      <c r="Y26" s="74">
        <v>2</v>
      </c>
      <c r="Z26" s="58">
        <v>2</v>
      </c>
      <c r="AA26" s="20" t="str">
        <f t="shared" si="3"/>
        <v>Bélgica</v>
      </c>
      <c r="AB26" s="21">
        <f>(IF(AND(W26=W$3, Y$3=Y26),3,IF(AND(W$3&gt;Y$3, W26&gt;Y26),2,IF(AND(Y$3&gt;W$3,Y26&gt;W26), 2, IF(AND(Y$3=W$3, Y26=W26),2,0))))+IF(AA26=AA$3,3,0))*IF(W$3="",0,1)</f>
        <v>0</v>
      </c>
      <c r="AC26" s="25"/>
      <c r="AD26" s="74">
        <v>3</v>
      </c>
      <c r="AE26" s="63"/>
      <c r="AF26" s="74">
        <v>2</v>
      </c>
      <c r="AG26" s="58"/>
      <c r="AH26" s="20" t="str">
        <f t="shared" si="4"/>
        <v>Croacia</v>
      </c>
      <c r="AI26" s="21">
        <f>(IF(AND(AD26=AD$3, AF$3=AF26),3,IF(AND(AD$3&gt;AF$3, AD26&gt;AF26),2,IF(AND(AF$3&gt;AD$3,AF26&gt;AD26), 2, IF(AND(AF$3=AD$3, AF26=AD26),2,0))))+IF(AH26=AH$3,3,0))*IF(AD$3="",0,1)</f>
        <v>0</v>
      </c>
      <c r="AJ26" s="25"/>
      <c r="AK26" s="74">
        <v>3</v>
      </c>
      <c r="AL26" s="63"/>
      <c r="AM26" s="86">
        <v>1</v>
      </c>
      <c r="AN26" s="82"/>
      <c r="AO26" s="31" t="str">
        <f t="shared" si="0"/>
        <v>Francia</v>
      </c>
      <c r="AP26" s="21">
        <f>(IF(AND(AK26=AK$3, AM$3=AM26),3,IF(AND(AK$3&gt;AM$3, AK26&gt;AM26),2,IF(AND(AM$3&gt;AK$3,AM26&gt;AK26), 2, IF(AND(AM$3=AK$3, AM26=AK26),2,0))))+IF(AO26=AO$3,3,0))*IF(AK$3="",0,1)</f>
        <v>0</v>
      </c>
      <c r="AQ26" s="25"/>
      <c r="AR26" s="74">
        <v>2</v>
      </c>
      <c r="AS26" s="63"/>
      <c r="AT26" s="74">
        <v>1</v>
      </c>
      <c r="AU26" s="58"/>
      <c r="AV26" s="20" t="str">
        <f t="shared" si="5"/>
        <v>Inglaterra</v>
      </c>
      <c r="AW26" s="21">
        <f>(IF(AND(AR26=AR$3, AT$3=AT26),3,IF(AND(AR$3&gt;AT$3, AR26&gt;AT26),2,IF(AND(AT$3&gt;AR$3,AT26&gt;AR26), 2, IF(AND(AT$3=AR$3, AT26=AR26),2,0))))+IF(AV26=AV$3,3,0))*IF(AR$3="",0,1)</f>
        <v>0</v>
      </c>
      <c r="AX26" s="25"/>
      <c r="AY26" s="74">
        <v>2</v>
      </c>
      <c r="AZ26" s="63"/>
      <c r="BA26" s="74">
        <v>0</v>
      </c>
      <c r="BB26" s="58"/>
      <c r="BC26" s="20" t="str">
        <f>IF(AY26&gt;BA26,AY$2,IF(BA26&gt;AY26,BA$2,IF(AZ26&gt;BB26,AY$1,BA$1)))</f>
        <v>Suecia</v>
      </c>
      <c r="BD26" s="36">
        <f>(IF(AND(AY26=AY$3, BA$3=BA26),3,IF(AND(AY$3&gt;BA$3, AY26&gt;BA26),2,IF(AND(BA$3&gt;AY$3,BA26&gt;AY26), 2, IF(AND(BA$3=AY$3, BA26=AY26),2,0))))+IF(BC26=BC$3,3,0))*IF(AY$3="",0,1)</f>
        <v>0</v>
      </c>
    </row>
    <row r="27" spans="1:56" ht="15.75" x14ac:dyDescent="0.25">
      <c r="A27" s="15" t="str">
        <f>Participantes!B24</f>
        <v>Sandra Badilla</v>
      </c>
      <c r="B27" s="74">
        <v>0</v>
      </c>
      <c r="C27" s="63"/>
      <c r="D27" s="74">
        <v>2</v>
      </c>
      <c r="E27" s="58"/>
      <c r="F27" s="20" t="str">
        <f t="shared" si="7"/>
        <v>Dinamarca</v>
      </c>
      <c r="G27" s="21">
        <f>(IF(AND($B27=$B$3, $D$3=$D27),3,IF(AND($B$3&gt;$D$3, $B27&gt;$D27),2,IF(AND($D$3&gt;$B$3,$D27&gt;$B27), 2, IF(AND($D$3=$B$3, $D27=$B27),2,0))))+IF(F27=$F$3,3,0))*IF($B$3="",0,1)</f>
        <v>0</v>
      </c>
      <c r="H27" s="25"/>
      <c r="I27" s="74">
        <v>3</v>
      </c>
      <c r="J27" s="77"/>
      <c r="K27" s="86">
        <v>0</v>
      </c>
      <c r="L27" s="91"/>
      <c r="M27" s="21" t="str">
        <f t="shared" si="1"/>
        <v>Italia</v>
      </c>
      <c r="N27" s="21">
        <f>(IF(AND($I27=$I$3, $K$3=$K27),3,IF(AND($I$3&gt;$K$3, $I27&gt;$K27),2,IF(AND($K$3&gt;$I$3,$K27&gt;$I27), 2, IF(AND($K$3=$I$3, $K27=$I27),2,0))))+IF(M27=M$3,3,0))*IF($I$3="",0,1)</f>
        <v>0</v>
      </c>
      <c r="O27" s="25"/>
      <c r="P27" s="5">
        <v>2</v>
      </c>
      <c r="Q27" s="63"/>
      <c r="R27" s="74">
        <v>0</v>
      </c>
      <c r="S27" s="58"/>
      <c r="T27" s="21" t="str">
        <f t="shared" si="2"/>
        <v>Países Bajos</v>
      </c>
      <c r="U27" s="21">
        <f>(IF(AND(P27=P$3, R$3=R27),3,IF(AND(P$3&gt;R$3, P27&gt;R27),2,IF(AND(R$3&gt;P$3,R27&gt;P27), 2, IF(AND(R$3=P$3, R27=P27),2,0))))+IF(T27=T$3,3,0))*IF(P$3="",0,1)</f>
        <v>0</v>
      </c>
      <c r="V27" s="25"/>
      <c r="W27" s="74">
        <v>1</v>
      </c>
      <c r="X27" s="63"/>
      <c r="Y27" s="74">
        <v>2</v>
      </c>
      <c r="Z27" s="58"/>
      <c r="AA27" s="20" t="str">
        <f t="shared" si="3"/>
        <v>Portugal</v>
      </c>
      <c r="AB27" s="21">
        <f>(IF(AND(W27=W$3, Y$3=Y27),3,IF(AND(W$3&gt;Y$3, W27&gt;Y27),2,IF(AND(Y$3&gt;W$3,Y27&gt;W27), 2, IF(AND(Y$3=W$3, Y27=W27),2,0))))+IF(AA27=AA$3,3,0))*IF(W$3="",0,1)</f>
        <v>0</v>
      </c>
      <c r="AC27" s="25"/>
      <c r="AD27" s="74">
        <v>0</v>
      </c>
      <c r="AE27" s="63"/>
      <c r="AF27" s="74">
        <v>2</v>
      </c>
      <c r="AG27" s="58"/>
      <c r="AH27" s="20" t="str">
        <f t="shared" si="4"/>
        <v>España</v>
      </c>
      <c r="AI27" s="21">
        <f>(IF(AND(AD27=AD$3, AF$3=AF27),3,IF(AND(AD$3&gt;AF$3, AD27&gt;AF27),2,IF(AND(AF$3&gt;AD$3,AF27&gt;AD27), 2, IF(AND(AF$3=AD$3, AF27=AD27),2,0))))+IF(AH27=AH$3,3,0))*IF(AD$3="",0,1)</f>
        <v>0</v>
      </c>
      <c r="AJ27" s="25"/>
      <c r="AK27" s="74">
        <v>2</v>
      </c>
      <c r="AL27" s="63"/>
      <c r="AM27" s="86">
        <v>1</v>
      </c>
      <c r="AN27" s="82"/>
      <c r="AO27" s="31" t="str">
        <f t="shared" si="0"/>
        <v>Francia</v>
      </c>
      <c r="AP27" s="21">
        <f>(IF(AND(AK27=AK$3, AM$3=AM27),3,IF(AND(AK$3&gt;AM$3, AK27&gt;AM27),2,IF(AND(AM$3&gt;AK$3,AM27&gt;AK27), 2, IF(AND(AM$3=AK$3, AM27=AK27),2,0))))+IF(AO27=AO$3,3,0))*IF(AK$3="",0,1)</f>
        <v>0</v>
      </c>
      <c r="AQ27" s="25"/>
      <c r="AR27" s="74">
        <v>1</v>
      </c>
      <c r="AS27" s="63"/>
      <c r="AT27" s="74">
        <v>2</v>
      </c>
      <c r="AU27" s="58"/>
      <c r="AV27" s="20" t="str">
        <f t="shared" si="5"/>
        <v>Alemania</v>
      </c>
      <c r="AW27" s="21">
        <f>(IF(AND(AR27=AR$3, AT$3=AT27),3,IF(AND(AR$3&gt;AT$3, AR27&gt;AT27),2,IF(AND(AT$3&gt;AR$3,AT27&gt;AR27), 2, IF(AND(AT$3=AR$3, AT27=AR27),2,0))))+IF(AV27=AV$3,3,0))*IF(AR$3="",0,1)</f>
        <v>0</v>
      </c>
      <c r="AX27" s="25"/>
      <c r="AY27" s="74">
        <v>2</v>
      </c>
      <c r="AZ27" s="63"/>
      <c r="BA27" s="74">
        <v>0</v>
      </c>
      <c r="BB27" s="58"/>
      <c r="BC27" s="20" t="str">
        <f t="shared" si="6"/>
        <v>Suecia</v>
      </c>
      <c r="BD27" s="36">
        <f>(IF(AND(AY27=AY$3, BA$3=BA27),3,IF(AND(AY$3&gt;BA$3, AY27&gt;BA27),2,IF(AND(BA$3&gt;AY$3,BA27&gt;AY27), 2, IF(AND(BA$3=AY$3, BA27=AY27),2,0))))+IF(BC27=BC$3,3,0))*IF(AY$3="",0,1)</f>
        <v>0</v>
      </c>
    </row>
    <row r="28" spans="1:56" ht="15.75" x14ac:dyDescent="0.25">
      <c r="A28" s="15" t="str">
        <f>Participantes!B25</f>
        <v>Sandra Badilla(Wayne 1)</v>
      </c>
      <c r="B28" s="74">
        <v>1</v>
      </c>
      <c r="C28" s="63"/>
      <c r="D28" s="74">
        <v>0</v>
      </c>
      <c r="E28" s="58"/>
      <c r="F28" s="20" t="str">
        <f t="shared" si="7"/>
        <v>Gales</v>
      </c>
      <c r="G28" s="21">
        <f>(IF(AND($B28=$B$3, $D$3=$D28),3,IF(AND($B$3&gt;$D$3, $B28&gt;$D28),2,IF(AND($D$3&gt;$B$3,$D28&gt;$B28), 2, IF(AND($D$3=$B$3, $D28=$B28),2,0))))+IF(F28=$F$3,3,0))*IF($B$3="",0,1)</f>
        <v>0</v>
      </c>
      <c r="H28" s="25"/>
      <c r="I28" s="74">
        <v>2</v>
      </c>
      <c r="J28" s="77"/>
      <c r="K28" s="86">
        <v>0</v>
      </c>
      <c r="L28" s="91"/>
      <c r="M28" s="21" t="str">
        <f t="shared" si="1"/>
        <v>Italia</v>
      </c>
      <c r="N28" s="21">
        <f>(IF(AND($I28=$I$3, $K$3=$K28),3,IF(AND($I$3&gt;$K$3, $I28&gt;$K28),2,IF(AND($K$3&gt;$I$3,$K28&gt;$I28), 2, IF(AND($K$3=$I$3, $K28=$I28),2,0))))+IF(M28=M$3,3,0))*IF($I$3="",0,1)</f>
        <v>0</v>
      </c>
      <c r="O28" s="25"/>
      <c r="P28" s="5">
        <v>2</v>
      </c>
      <c r="Q28" s="63"/>
      <c r="R28" s="74">
        <v>1</v>
      </c>
      <c r="S28" s="58"/>
      <c r="T28" s="21" t="str">
        <f t="shared" si="2"/>
        <v>Países Bajos</v>
      </c>
      <c r="U28" s="21">
        <f>(IF(AND(P28=P$3, R$3=R28),3,IF(AND(P$3&gt;R$3, P28&gt;R28),2,IF(AND(R$3&gt;P$3,R28&gt;P28), 2, IF(AND(R$3=P$3, R28=P28),2,0))))+IF(T28=T$3,3,0))*IF(P$3="",0,1)</f>
        <v>0</v>
      </c>
      <c r="V28" s="25"/>
      <c r="W28" s="74">
        <v>2</v>
      </c>
      <c r="X28" s="63"/>
      <c r="Y28" s="74">
        <v>3</v>
      </c>
      <c r="Z28" s="58"/>
      <c r="AA28" s="20" t="str">
        <f t="shared" si="3"/>
        <v>Portugal</v>
      </c>
      <c r="AB28" s="21">
        <f>(IF(AND(W28=W$3, Y$3=Y28),3,IF(AND(W$3&gt;Y$3, W28&gt;Y28),2,IF(AND(Y$3&gt;W$3,Y28&gt;W28), 2, IF(AND(Y$3=W$3, Y28=W28),2,0))))+IF(AA28=AA$3,3,0))*IF(W$3="",0,1)</f>
        <v>0</v>
      </c>
      <c r="AC28" s="25"/>
      <c r="AD28" s="74">
        <v>0</v>
      </c>
      <c r="AE28" s="63"/>
      <c r="AF28" s="74">
        <v>1</v>
      </c>
      <c r="AG28" s="58"/>
      <c r="AH28" s="20" t="str">
        <f t="shared" si="4"/>
        <v>España</v>
      </c>
      <c r="AI28" s="21">
        <f>(IF(AND(AD28=AD$3, AF$3=AF28),3,IF(AND(AD$3&gt;AF$3, AD28&gt;AF28),2,IF(AND(AF$3&gt;AD$3,AF28&gt;AD28), 2, IF(AND(AF$3=AD$3, AF28=AD28),2,0))))+IF(AH28=AH$3,3,0))*IF(AD$3="",0,1)</f>
        <v>0</v>
      </c>
      <c r="AJ28" s="25"/>
      <c r="AK28" s="74">
        <v>2</v>
      </c>
      <c r="AL28" s="63"/>
      <c r="AM28" s="86">
        <v>0</v>
      </c>
      <c r="AN28" s="82"/>
      <c r="AO28" s="31" t="str">
        <f t="shared" si="0"/>
        <v>Francia</v>
      </c>
      <c r="AP28" s="21">
        <f>(IF(AND(AK28=AK$3, AM$3=AM28),3,IF(AND(AK$3&gt;AM$3, AK28&gt;AM28),2,IF(AND(AM$3&gt;AK$3,AM28&gt;AK28), 2, IF(AND(AM$3=AK$3, AM28=AK28),2,0))))+IF(AO28=AO$3,3,0))*IF(AK$3="",0,1)</f>
        <v>0</v>
      </c>
      <c r="AQ28" s="25"/>
      <c r="AR28" s="74">
        <v>4</v>
      </c>
      <c r="AS28" s="63"/>
      <c r="AT28" s="74">
        <v>2</v>
      </c>
      <c r="AU28" s="58"/>
      <c r="AV28" s="20" t="str">
        <f t="shared" si="5"/>
        <v>Inglaterra</v>
      </c>
      <c r="AW28" s="21">
        <f>(IF(AND(AR28=AR$3, AT$3=AT28),3,IF(AND(AR$3&gt;AT$3, AR28&gt;AT28),2,IF(AND(AT$3&gt;AR$3,AT28&gt;AR28), 2, IF(AND(AT$3=AR$3, AT28=AR28),2,0))))+IF(AV28=AV$3,3,0))*IF(AR$3="",0,1)</f>
        <v>0</v>
      </c>
      <c r="AX28" s="25"/>
      <c r="AY28" s="74">
        <v>1</v>
      </c>
      <c r="AZ28" s="63"/>
      <c r="BA28" s="74">
        <v>2</v>
      </c>
      <c r="BB28" s="58"/>
      <c r="BC28" s="20" t="str">
        <f t="shared" si="6"/>
        <v>Ucrania</v>
      </c>
      <c r="BD28" s="36">
        <f>(IF(AND(AY28=AY$3, BA$3=BA28),3,IF(AND(AY$3&gt;BA$3, AY28&gt;BA28),2,IF(AND(BA$3&gt;AY$3,BA28&gt;AY28), 2, IF(AND(BA$3=AY$3, BA28=AY28),2,0))))+IF(BC28=BC$3,3,0))*IF(AY$3="",0,1)</f>
        <v>0</v>
      </c>
    </row>
    <row r="29" spans="1:56" ht="15.75" x14ac:dyDescent="0.25">
      <c r="A29" s="15" t="str">
        <f>Participantes!B26</f>
        <v>Sandra Badilla (Wayne2)</v>
      </c>
      <c r="B29" s="74">
        <v>1</v>
      </c>
      <c r="C29" s="63"/>
      <c r="D29" s="74">
        <v>0</v>
      </c>
      <c r="E29" s="58"/>
      <c r="F29" s="20" t="str">
        <f t="shared" si="7"/>
        <v>Gales</v>
      </c>
      <c r="G29" s="21">
        <f>(IF(AND($B29=$B$3, $D$3=$D29),3,IF(AND($B$3&gt;$D$3, $B29&gt;$D29),2,IF(AND($D$3&gt;$B$3,$D29&gt;$B29), 2, IF(AND($D$3=$B$3, $D29=$B29),2,0))))+IF(F29=$F$3,3,0))*IF($B$3="",0,1)</f>
        <v>0</v>
      </c>
      <c r="H29" s="25"/>
      <c r="I29" s="74">
        <v>2</v>
      </c>
      <c r="J29" s="77"/>
      <c r="K29" s="86">
        <v>0</v>
      </c>
      <c r="L29" s="91"/>
      <c r="M29" s="21" t="str">
        <f t="shared" si="1"/>
        <v>Italia</v>
      </c>
      <c r="N29" s="21">
        <f>(IF(AND($I29=$I$3, $K$3=$K29),3,IF(AND($I$3&gt;$K$3, $I29&gt;$K29),2,IF(AND($K$3&gt;$I$3,$K29&gt;$I29), 2, IF(AND($K$3=$I$3, $K29=$I29),2,0))))+IF(M29=M$3,3,0))*IF($I$3="",0,1)</f>
        <v>0</v>
      </c>
      <c r="O29" s="25"/>
      <c r="P29" s="5">
        <v>2</v>
      </c>
      <c r="Q29" s="63"/>
      <c r="R29" s="74">
        <v>1</v>
      </c>
      <c r="S29" s="58"/>
      <c r="T29" s="21" t="str">
        <f t="shared" si="2"/>
        <v>Países Bajos</v>
      </c>
      <c r="U29" s="21">
        <f>(IF(AND(P29=P$3, R$3=R29),3,IF(AND(P$3&gt;R$3, P29&gt;R29),2,IF(AND(R$3&gt;P$3,R29&gt;P29), 2, IF(AND(R$3=P$3, R29=P29),2,0))))+IF(T29=T$3,3,0))*IF(P$3="",0,1)</f>
        <v>0</v>
      </c>
      <c r="V29" s="25"/>
      <c r="W29" s="74">
        <v>1</v>
      </c>
      <c r="X29" s="63">
        <v>4</v>
      </c>
      <c r="Y29" s="74">
        <v>1</v>
      </c>
      <c r="Z29" s="58">
        <v>5</v>
      </c>
      <c r="AA29" s="20" t="str">
        <f t="shared" si="3"/>
        <v>Portugal</v>
      </c>
      <c r="AB29" s="21">
        <f>(IF(AND(W29=W$3, Y$3=Y29),3,IF(AND(W$3&gt;Y$3, W29&gt;Y29),2,IF(AND(Y$3&gt;W$3,Y29&gt;W29), 2, IF(AND(Y$3=W$3, Y29=W29),2,0))))+IF(AA29=AA$3,3,0))*IF(W$3="",0,1)</f>
        <v>0</v>
      </c>
      <c r="AC29" s="25"/>
      <c r="AD29" s="74">
        <v>1</v>
      </c>
      <c r="AE29" s="63">
        <v>4</v>
      </c>
      <c r="AF29" s="74">
        <v>1</v>
      </c>
      <c r="AG29" s="58">
        <v>5</v>
      </c>
      <c r="AH29" s="20" t="str">
        <f t="shared" si="4"/>
        <v>España</v>
      </c>
      <c r="AI29" s="21">
        <f>(IF(AND(AD29=AD$3, AF$3=AF29),3,IF(AND(AD$3&gt;AF$3, AD29&gt;AF29),2,IF(AND(AF$3&gt;AD$3,AF29&gt;AD29), 2, IF(AND(AF$3=AD$3, AF29=AD29),2,0))))+IF(AH29=AH$3,3,0))*IF(AD$3="",0,1)</f>
        <v>0</v>
      </c>
      <c r="AJ29" s="25"/>
      <c r="AK29" s="74">
        <v>2</v>
      </c>
      <c r="AL29" s="63"/>
      <c r="AM29" s="86">
        <v>0</v>
      </c>
      <c r="AN29" s="82"/>
      <c r="AO29" s="31" t="str">
        <f t="shared" si="0"/>
        <v>Francia</v>
      </c>
      <c r="AP29" s="21">
        <f>(IF(AND(AK29=AK$3, AM$3=AM29),3,IF(AND(AK$3&gt;AM$3, AK29&gt;AM29),2,IF(AND(AM$3&gt;AK$3,AM29&gt;AK29), 2, IF(AND(AM$3=AK$3, AM29=AK29),2,0))))+IF(AO29=AO$3,3,0))*IF(AK$3="",0,1)</f>
        <v>0</v>
      </c>
      <c r="AQ29" s="25"/>
      <c r="AR29" s="74">
        <v>2</v>
      </c>
      <c r="AS29" s="63">
        <v>5</v>
      </c>
      <c r="AT29" s="74">
        <v>2</v>
      </c>
      <c r="AU29" s="58">
        <v>4</v>
      </c>
      <c r="AV29" s="20" t="str">
        <f t="shared" si="5"/>
        <v>Inglaterra</v>
      </c>
      <c r="AW29" s="21">
        <f>(IF(AND(AR29=AR$3, AT$3=AT29),3,IF(AND(AR$3&gt;AT$3, AR29&gt;AT29),2,IF(AND(AT$3&gt;AR$3,AT29&gt;AR29), 2, IF(AND(AT$3=AR$3, AT29=AR29),2,0))))+IF(AV29=AV$3,3,0))*IF(AR$3="",0,1)</f>
        <v>0</v>
      </c>
      <c r="AX29" s="25"/>
      <c r="AY29" s="74">
        <v>2</v>
      </c>
      <c r="AZ29" s="63"/>
      <c r="BA29" s="74">
        <v>1</v>
      </c>
      <c r="BB29" s="58"/>
      <c r="BC29" s="20" t="str">
        <f t="shared" si="6"/>
        <v>Suecia</v>
      </c>
      <c r="BD29" s="36">
        <f>(IF(AND(AY29=AY$3, BA$3=BA29),3,IF(AND(AY$3&gt;BA$3, AY29&gt;BA29),2,IF(AND(BA$3&gt;AY$3,BA29&gt;AY29), 2, IF(AND(BA$3=AY$3, BA29=AY29),2,0))))+IF(BC29=BC$3,3,0))*IF(AY$3="",0,1)</f>
        <v>0</v>
      </c>
    </row>
  </sheetData>
  <mergeCells count="9">
    <mergeCell ref="AM1:AN1"/>
    <mergeCell ref="AK1:AL1"/>
    <mergeCell ref="AY1:AZ1"/>
    <mergeCell ref="BA1:BB1"/>
    <mergeCell ref="B1:C1"/>
    <mergeCell ref="D1:E1"/>
    <mergeCell ref="P1:Q1"/>
    <mergeCell ref="I1:J1"/>
    <mergeCell ref="K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0" zoomScaleNormal="80" workbookViewId="0">
      <selection activeCell="B3" sqref="B3"/>
    </sheetView>
  </sheetViews>
  <sheetFormatPr baseColWidth="10" defaultRowHeight="15" x14ac:dyDescent="0.25"/>
  <cols>
    <col min="1" max="1" width="27.7109375" style="22" customWidth="1"/>
    <col min="2" max="2" width="11.5703125" style="24" customWidth="1"/>
    <col min="3" max="3" width="12.85546875" style="24" customWidth="1"/>
    <col min="4" max="4" width="12.42578125" style="24" customWidth="1"/>
    <col min="5" max="5" width="11.85546875" style="24" customWidth="1"/>
    <col min="6" max="6" width="0.28515625" style="24" customWidth="1"/>
    <col min="7" max="7" width="12.5703125" style="22" customWidth="1"/>
    <col min="8" max="8" width="12.7109375" style="22" customWidth="1"/>
    <col min="9" max="9" width="13.85546875" style="24" customWidth="1"/>
    <col min="10" max="10" width="13.28515625" style="24" customWidth="1"/>
    <col min="11" max="11" width="0.28515625" style="24" customWidth="1"/>
    <col min="12" max="13" width="11.42578125" style="22"/>
    <col min="14" max="14" width="13.85546875" style="24" customWidth="1"/>
    <col min="15" max="15" width="13.28515625" style="24" customWidth="1"/>
    <col min="16" max="16" width="0.28515625" style="24" customWidth="1"/>
    <col min="17" max="17" width="11.42578125" style="22"/>
    <col min="18" max="18" width="15.140625" style="22" customWidth="1"/>
    <col min="19" max="19" width="13.85546875" style="24" customWidth="1"/>
    <col min="20" max="20" width="13.28515625" style="24" customWidth="1"/>
    <col min="21" max="16384" width="11.42578125" style="22"/>
  </cols>
  <sheetData>
    <row r="1" spans="1:23" s="4" customFormat="1" ht="18.75" x14ac:dyDescent="0.3">
      <c r="A1" s="41"/>
      <c r="B1" s="41" t="str">
        <f>IF(Octavos!M3="",CONCATENATE(MID(Octavos!I2,1,3),MID(Octavos!K2,1,3)),Octavos!M3)</f>
        <v>ItaAus</v>
      </c>
      <c r="C1" s="41" t="str">
        <f>IF(Octavos!F3="",CONCATENATE(MID(Octavos!B2,1,3),MID(Octavos!D2,1,3)),Octavos!F3)</f>
        <v>GalDin</v>
      </c>
      <c r="D1" s="41" t="s">
        <v>5</v>
      </c>
      <c r="E1" s="41" t="s">
        <v>6</v>
      </c>
      <c r="F1" s="41"/>
      <c r="G1" s="41" t="str">
        <f>IF(Octavos!AH3="",CONCATENATE(MID(Octavos!AD2,1,3),MID(Octavos!AF2,1,3)),Octavos!AH3)</f>
        <v>CroEsp</v>
      </c>
      <c r="H1" s="41" t="str">
        <f>IF(Octavos!AO3="",CONCATENATE(MID(Octavos!AK2,1,3),MID(Octavos!AM2,1,3)),Octavos!AO3)</f>
        <v>FraSui</v>
      </c>
      <c r="I1" s="41" t="s">
        <v>5</v>
      </c>
      <c r="J1" s="41" t="s">
        <v>6</v>
      </c>
      <c r="K1" s="41"/>
      <c r="L1" s="41" t="str">
        <f>IF(Octavos!AV3="",CONCATENATE(MID(Octavos!AR2,1,3),MID(Octavos!AT2,1,3)),Octavos!AV3)</f>
        <v>IngAle</v>
      </c>
      <c r="M1" s="41" t="str">
        <f>IF(Octavos!BC3="",CONCATENATE(MID(Octavos!AY2,1,3),MID(Octavos!BA2,1,3)),Octavos!BC3)</f>
        <v>SueUcr</v>
      </c>
      <c r="N1" s="41" t="s">
        <v>5</v>
      </c>
      <c r="O1" s="41" t="s">
        <v>6</v>
      </c>
      <c r="P1" s="41"/>
      <c r="Q1" s="41" t="str">
        <f>IF(Octavos!T3="",CONCATENATE(MID(Octavos!P2,1,3),MID(Octavos!R2,1,3)),Octavos!T3)</f>
        <v>PaíRep</v>
      </c>
      <c r="R1" s="41" t="str">
        <f>IF(Octavos!AA3="",CONCATENATE(MID(Octavos!W2,1,3),MID(Octavos!Y2,1,3)),Octavos!AA3)</f>
        <v>BélPor</v>
      </c>
      <c r="S1" s="41" t="s">
        <v>5</v>
      </c>
      <c r="T1" s="41" t="s">
        <v>6</v>
      </c>
    </row>
    <row r="2" spans="1:23" s="4" customFormat="1" ht="19.5" thickBot="1" x14ac:dyDescent="0.35">
      <c r="A2" s="38" t="s">
        <v>7</v>
      </c>
      <c r="B2" s="12"/>
      <c r="C2" s="33"/>
      <c r="D2" s="30" t="str">
        <f>IF(B2&gt;C2,$B$1,IF(C2&gt;B2,$C$1,""))</f>
        <v/>
      </c>
      <c r="E2" s="19"/>
      <c r="F2" s="39"/>
      <c r="G2" s="13"/>
      <c r="H2" s="33"/>
      <c r="I2" s="19" t="str">
        <f>IF(G2&gt;H2,$G$1,IF(H2&gt;G2,$H$1,""))</f>
        <v/>
      </c>
      <c r="J2" s="19"/>
      <c r="K2" s="39"/>
      <c r="L2" s="13"/>
      <c r="M2" s="33"/>
      <c r="N2" s="19" t="str">
        <f>IF(L2&gt;M2,$L$1,IF(M2&gt;L2,$M$1,""))</f>
        <v/>
      </c>
      <c r="O2" s="19"/>
      <c r="P2" s="39"/>
      <c r="Q2" s="13"/>
      <c r="R2" s="33"/>
      <c r="S2" s="19"/>
      <c r="T2" s="19"/>
    </row>
    <row r="3" spans="1:23" ht="15.75" thickTop="1" x14ac:dyDescent="0.25">
      <c r="A3" s="14" t="str">
        <f>Participantes!B1</f>
        <v>Alfredo Quintero 1</v>
      </c>
      <c r="B3" s="8" t="str">
        <f>IF(AND(Octavos!$T$3=Octavos!$M4,Octavos!$T$3=Octavos!$F4,Octavos!$M$3&lt;&gt;""),Mcuartos!B3,"")</f>
        <v/>
      </c>
      <c r="C3" s="8" t="str">
        <f>IF(AND(Octavos!$M$3=Octavos!$M4,Octavos!$F$3=Octavos!$F4),Mcuartos!C3,"")</f>
        <v/>
      </c>
      <c r="D3" s="31" t="str">
        <f>IF(B3&gt;C3,$B$1,IF(C3&gt;B3,$C$1,IF(IFERROR(SEARCH(Mcuartos!J3,CONCATENATE(Cuartos!B$1,Cuartos!C$1)),0)=0,"",Mcuartos!J3)))</f>
        <v/>
      </c>
      <c r="E3" s="20">
        <f>(IF(AND($B3=$B$2, $C$2=$C3),3,IF(AND($B$2&gt;$C$2, $B3&gt;$C3),2,IF(AND($C$2&gt;$B$2,$C3&gt;$B3), 2, IF(AND($C$2=$B$2, $C3=$B3),2,0))))+IF(TRIM(D3)=TRIM($D$2),3,0))*IF($B$2="",0,1)</f>
        <v>0</v>
      </c>
      <c r="F3" s="26"/>
      <c r="G3" s="28" t="str">
        <f>IF(AND(Octavos!$AH$3=Octavos!$AH4,Octavos!$AO$3=Octavos!$AO4),Mcuartos!D3,"")</f>
        <v/>
      </c>
      <c r="H3" s="28" t="str">
        <f>IF(AND(Octavos!$AH$3=Octavos!$AH4,Octavos!$AO$3=Octavos!$AO4),Mcuartos!E3,"")</f>
        <v/>
      </c>
      <c r="I3" s="21" t="str">
        <f>IF(G3&gt;H3,$G$1,IF(H3&gt;G3,$H$1,IF(IFERROR(SEARCH(Mcuartos!K3,CONCATENATE(Cuartos!G$1,Cuartos!H$1)),0)=0,"",Mcuartos!K3)))</f>
        <v/>
      </c>
      <c r="J3" s="20">
        <f>(IF(AND($G3=$G$2, $H$2=$H3),3,IF(AND($G$2&gt;$H$2, $G3&gt;$H3),2,IF(AND($H$2&gt;$G$2,$H3&gt;$G3), 2, IF(AND($H$2=$G$2, $H3=$G3),2,0))))+IF(TRIM(I3)=TRIM(I$2),3,0))*IF($G$2="",0,1)</f>
        <v>0</v>
      </c>
      <c r="K3" s="26"/>
      <c r="L3" s="28" t="str">
        <f>IF(AND(Octavos!$AV$3=Octavos!$AV4,Octavos!$BC$3=Octavos!$BC4),Mcuartos!F3,"")</f>
        <v/>
      </c>
      <c r="M3" s="28" t="str">
        <f>IF(AND(Octavos!$AV$3=Octavos!$AV4,Octavos!$BC$3=Octavos!$BC4),Mcuartos!G3,"")</f>
        <v/>
      </c>
      <c r="N3" s="20" t="str">
        <f>IF(L3&gt;M3,$L$1,IF(M3&gt;L3,$M$1,IF(IFERROR(SEARCH(Mcuartos!L3,CONCATENATE(Cuartos!L$1,Cuartos!M$1)),0)=0,"",Mcuartos!L3)))</f>
        <v/>
      </c>
      <c r="O3" s="20">
        <f>(IF(AND(Q3=Q$2, R$2=R3),3,IF(AND(Q$2&gt;R$2, Q3&gt;R3),2,IF(AND(R$2&gt;Q$2,R3&gt;Q3), 2, IF(AND(R$2=Q$2, R3=Q3),2,0))))+IF(TRIM(S3)=TRIM(S$2),3,0))*IF(Q$2="",0,1)</f>
        <v>0</v>
      </c>
      <c r="P3" s="26"/>
      <c r="Q3" s="28" t="str">
        <f>IF(AND(Octavos!$T$3=Octavos!$T4,Octavos!$AA$3=Octavos!$AA4),Mcuartos!H3,"")</f>
        <v/>
      </c>
      <c r="R3" s="28" t="str">
        <f>IF(AND(Octavos!$T$3=Octavos!$T4,Octavos!$AA$3=Octavos!$AA4),Mcuartos!I3,"")</f>
        <v/>
      </c>
      <c r="S3" s="20" t="str">
        <f>IF(Q3&gt;R3,$Q$1,IF(R3&gt;Q3,$R$1,IF(IFERROR(SEARCH(Mcuartos!M3,CONCATENATE(Cuartos!Q$1,Cuartos!R$1)),0)=0,"",Mcuartos!M3)))</f>
        <v/>
      </c>
      <c r="T3" s="20">
        <f>IF(AND(Q3=Q$2, R$2=R3),3,IF(AND(Q$2&gt;R$2, Q3&gt;R3),2,IF(AND(R$2&gt;Q$2,R3&gt;Q3), 2, IF(AND(R$2=Q$2, R3=Q3),2,0))))*IF(Q3="",0,1)+IF(TRIM(S3)=TRIM(S$2),3,0)*IF(S3="",0,1)</f>
        <v>0</v>
      </c>
    </row>
    <row r="4" spans="1:23" x14ac:dyDescent="0.25">
      <c r="A4" s="14" t="str">
        <f>Participantes!B2</f>
        <v>Alfredo Quintero 2</v>
      </c>
      <c r="B4" s="8" t="str">
        <f>IF(AND(Octavos!$M$3=Octavos!$M5,Octavos!$F$3=Octavos!$F5),Mcuartos!B4,"")</f>
        <v/>
      </c>
      <c r="C4" s="8" t="str">
        <f>IF(AND(Octavos!$M$3=Octavos!$M5,Octavos!$F$3=Octavos!$F5),Mcuartos!C4,"")</f>
        <v/>
      </c>
      <c r="D4" s="31" t="str">
        <f>IF(B4&gt;C4,$B$1,IF(C4&gt;B4,$C$1,IF(IFERROR(SEARCH(Mcuartos!J4,CONCATENATE(Cuartos!B$1,Cuartos!C$1)),0)=0,"",Mcuartos!J4)))</f>
        <v/>
      </c>
      <c r="E4" s="20">
        <f t="shared" ref="E4:E28" si="0">(IF(AND($B4=$B$2, $C$2=$C4),3,IF(AND($B$2&gt;$C$2, $B4&gt;$C4),2,IF(AND($C$2&gt;$B$2,$C4&gt;$B4), 2, IF(AND($C$2=$B$2, $C4=$B4),2,0))))+IF(TRIM(D4)=TRIM($D$2),3,0))*IF($B$2="",0,1)</f>
        <v>0</v>
      </c>
      <c r="F4" s="26"/>
      <c r="G4" s="28" t="str">
        <f>IF(AND(Octavos!$AH$3=Octavos!$AH5,Octavos!$AO$3=Octavos!$AO5),Mcuartos!D4,"")</f>
        <v/>
      </c>
      <c r="H4" s="28" t="str">
        <f>IF(AND(Octavos!$AH$3=Octavos!$AH5,Octavos!$AO$3=Octavos!$AO5),Mcuartos!E4,"")</f>
        <v/>
      </c>
      <c r="I4" s="21" t="str">
        <f>IF(G4&gt;H4,$G$1,IF(H4&gt;G4,$H$1,IF(IFERROR(SEARCH(Mcuartos!K4,CONCATENATE(Cuartos!G$1,Cuartos!H$1)),0)=0,"",Mcuartos!K4)))</f>
        <v/>
      </c>
      <c r="J4" s="20">
        <f t="shared" ref="J4:J28" si="1">(IF(AND($G4=$G$2, $H$2=$H4),3,IF(AND($G$2&gt;$H$2, $G4&gt;$H4),2,IF(AND($H$2&gt;$G$2,$H4&gt;$G4), 2, IF(AND($H$2=$G$2, $H4=$G4),2,0))))+IF(TRIM(I4)=TRIM(I$2),3,0))*IF($G$2="",0,1)</f>
        <v>0</v>
      </c>
      <c r="K4" s="26"/>
      <c r="L4" s="28" t="str">
        <f>IF(AND(Octavos!$AV$3=Octavos!$AV5,Octavos!$BC$3=Octavos!$BC5),Mcuartos!F4,"")</f>
        <v/>
      </c>
      <c r="M4" s="28" t="str">
        <f>IF(AND(Octavos!$AV$3=Octavos!$AV5,Octavos!$BC$3=Octavos!$BC5),Mcuartos!G4,"")</f>
        <v/>
      </c>
      <c r="N4" s="20" t="str">
        <f>IF(L4&gt;M4,$L$1,IF(M4&gt;L4,$M$1,IF(IFERROR(SEARCH(Mcuartos!L4,CONCATENATE(Cuartos!L$1,Cuartos!M$1)),0)=0,"",Mcuartos!L4)))</f>
        <v/>
      </c>
      <c r="O4" s="20">
        <f t="shared" ref="O4:O28" si="2">(IF(AND(L4=L$2, M$2=M4),3,IF(AND(L$2&gt;M$2, L4&gt;M4),2,IF(AND(M$2&gt;L$2,M4&gt;L4), 2, IF(AND(M$2=L$2, M4=L4),2,0))))+IF(TRIM(N4)=TRIM(N$2),3,0))*IF(L$2="",0,1)</f>
        <v>0</v>
      </c>
      <c r="P4" s="26"/>
      <c r="Q4" s="28" t="str">
        <f>IF(AND(Octavos!$T$3=Octavos!$T5,Octavos!$AA$3=Octavos!$AA5),Mcuartos!H4,"")</f>
        <v/>
      </c>
      <c r="R4" s="28" t="str">
        <f>IF(AND(Octavos!$T$3=Octavos!$T5,Octavos!$AA$3=Octavos!$AA5),Mcuartos!I4,"")</f>
        <v/>
      </c>
      <c r="S4" s="20" t="str">
        <f>IF(Q4&gt;R4,$Q$1,IF(R4&gt;Q4,$R$1,IF(IFERROR(SEARCH(Mcuartos!M4,CONCATENATE(Cuartos!Q$1,Cuartos!R$1)),0)=0,"",Mcuartos!M4)))</f>
        <v/>
      </c>
      <c r="T4" s="20">
        <f t="shared" ref="T4:T28" si="3">IF(AND(Q4=Q$2, R$2=R4),3,IF(AND(Q$2&gt;R$2, Q4&gt;R4),2,IF(AND(R$2&gt;Q$2,R4&gt;Q4), 2, IF(AND(R$2=Q$2, R4=Q4),2,0))))*IF(Q4="",0,1)+IF(TRIM(S4)=TRIM(S$2),3,0)*IF(S4="",0,1)</f>
        <v>0</v>
      </c>
    </row>
    <row r="5" spans="1:23" x14ac:dyDescent="0.25">
      <c r="A5" s="14" t="str">
        <f>Participantes!B3</f>
        <v>Andres Corcho</v>
      </c>
      <c r="B5" s="8" t="str">
        <f>IF(AND(Octavos!$M$3=Octavos!$M6,Octavos!$F$3=Octavos!$F6),Mcuartos!B5,"")</f>
        <v/>
      </c>
      <c r="C5" s="8" t="str">
        <f>IF(AND(Octavos!$M$3=Octavos!$M6,Octavos!$F$3=Octavos!$F6),Mcuartos!C5,"")</f>
        <v/>
      </c>
      <c r="D5" s="31" t="str">
        <f>IF(B5&gt;C5,$B$1,IF(C5&gt;B5,$C$1,IF(IFERROR(SEARCH(Mcuartos!J5,CONCATENATE(Cuartos!B$1,Cuartos!C$1)),0)=0,"",Mcuartos!J5)))</f>
        <v/>
      </c>
      <c r="E5" s="20">
        <f t="shared" si="0"/>
        <v>0</v>
      </c>
      <c r="F5" s="25"/>
      <c r="G5" s="28" t="str">
        <f>IF(AND(Octavos!$AH$3=Octavos!$AH6,Octavos!$AO$3=Octavos!$AO6),Mcuartos!D5,"")</f>
        <v/>
      </c>
      <c r="H5" s="28" t="str">
        <f>IF(AND(Octavos!$AH$3=Octavos!$AH6,Octavos!$AO$3=Octavos!$AO6),Mcuartos!E5,"")</f>
        <v/>
      </c>
      <c r="I5" s="21" t="str">
        <f>IF(G5&gt;H5,$G$1,IF(H5&gt;G5,$H$1,IF(IFERROR(SEARCH(Mcuartos!K5,CONCATENATE(Cuartos!G$1,Cuartos!H$1)),0)=0,"",Mcuartos!K5)))</f>
        <v/>
      </c>
      <c r="J5" s="20">
        <f t="shared" si="1"/>
        <v>0</v>
      </c>
      <c r="K5" s="25"/>
      <c r="L5" s="28" t="str">
        <f>IF(AND(Octavos!$AV$3=Octavos!$AV6,Octavos!$BC$3=Octavos!$BC6),Mcuartos!F5,"")</f>
        <v/>
      </c>
      <c r="M5" s="28" t="str">
        <f>IF(AND(Octavos!$AV$3=Octavos!$AV6,Octavos!$BC$3=Octavos!$BC6),Mcuartos!G5,"")</f>
        <v/>
      </c>
      <c r="N5" s="20" t="str">
        <f>IF(L5&gt;M5,$L$1,IF(M5&gt;L5,$M$1,IF(IFERROR(SEARCH(Mcuartos!L5,CONCATENATE(Cuartos!L$1,Cuartos!M$1)),0)=0,"",Mcuartos!L5)))</f>
        <v/>
      </c>
      <c r="O5" s="20">
        <f t="shared" si="2"/>
        <v>0</v>
      </c>
      <c r="P5" s="25"/>
      <c r="Q5" s="28" t="str">
        <f>IF(AND(Octavos!$T$3=Octavos!$T6,Octavos!$AA$3=Octavos!$AA6),Mcuartos!H5,"")</f>
        <v/>
      </c>
      <c r="R5" s="28" t="str">
        <f>IF(AND(Octavos!$T$3=Octavos!$T6,Octavos!$AA$3=Octavos!$AA6),Mcuartos!I5,"")</f>
        <v/>
      </c>
      <c r="S5" s="20" t="str">
        <f>IF(Q5&gt;R5,$Q$1,IF(R5&gt;Q5,$R$1,IF(IFERROR(SEARCH(Mcuartos!M5,CONCATENATE(Cuartos!Q$1,Cuartos!R$1)),0)=0,"",Mcuartos!M5)))</f>
        <v/>
      </c>
      <c r="T5" s="20">
        <f t="shared" si="3"/>
        <v>0</v>
      </c>
    </row>
    <row r="6" spans="1:23" x14ac:dyDescent="0.25">
      <c r="A6" s="14" t="str">
        <f>Participantes!B4</f>
        <v>Antonio Barahona</v>
      </c>
      <c r="B6" s="8" t="str">
        <f>IF(AND(Octavos!$M$3=Octavos!$M7,Octavos!$F$3=Octavos!$F7),Mcuartos!B6,"")</f>
        <v/>
      </c>
      <c r="C6" s="8" t="str">
        <f>IF(AND(Octavos!$M$3=Octavos!$M7,Octavos!$F$3=Octavos!$F7),Mcuartos!C6,"")</f>
        <v/>
      </c>
      <c r="D6" s="31" t="str">
        <f>IF(B6&gt;C6,$B$1,IF(C6&gt;B6,$C$1,IF(IFERROR(SEARCH(Mcuartos!J6,CONCATENATE(Cuartos!B$1,Cuartos!C$1)),0)=0,"",Mcuartos!J6)))</f>
        <v/>
      </c>
      <c r="E6" s="20">
        <f t="shared" si="0"/>
        <v>0</v>
      </c>
      <c r="F6" s="25"/>
      <c r="G6" s="28" t="str">
        <f>IF(AND(Octavos!$AH$3=Octavos!$AH7,Octavos!$AO$3=Octavos!$AO7),Mcuartos!D6,"")</f>
        <v/>
      </c>
      <c r="H6" s="28" t="str">
        <f>IF(AND(Octavos!$AH$3=Octavos!$AH7,Octavos!$AO$3=Octavos!$AO7),Mcuartos!E6,"")</f>
        <v/>
      </c>
      <c r="I6" s="21" t="str">
        <f>IF(G6&gt;H6,$G$1,IF(H6&gt;G6,$H$1,IF(IFERROR(SEARCH(Mcuartos!K6,CONCATENATE(Cuartos!G$1,Cuartos!H$1)),0)=0,"",Mcuartos!K6)))</f>
        <v/>
      </c>
      <c r="J6" s="20">
        <f t="shared" si="1"/>
        <v>0</v>
      </c>
      <c r="K6" s="25"/>
      <c r="L6" s="28" t="str">
        <f>IF(AND(Octavos!$AV$3=Octavos!$AV7,Octavos!$BC$3=Octavos!$BC7),Mcuartos!F6,"")</f>
        <v/>
      </c>
      <c r="M6" s="28" t="str">
        <f>IF(AND(Octavos!$AV$3=Octavos!$AV7,Octavos!$BC$3=Octavos!$BC7),Mcuartos!G6,"")</f>
        <v/>
      </c>
      <c r="N6" s="20" t="str">
        <f>IF(L6&gt;M6,$L$1,IF(M6&gt;L6,$M$1,IF(IFERROR(SEARCH(Mcuartos!L6,CONCATENATE(Cuartos!L$1,Cuartos!M$1)),0)=0,"",Mcuartos!L6)))</f>
        <v/>
      </c>
      <c r="O6" s="20">
        <f t="shared" si="2"/>
        <v>0</v>
      </c>
      <c r="P6" s="25"/>
      <c r="Q6" s="28" t="str">
        <f>IF(AND(Octavos!$T$3=Octavos!$T7,Octavos!$AA$3=Octavos!$AA7),Mcuartos!H6,"")</f>
        <v/>
      </c>
      <c r="R6" s="28" t="str">
        <f>IF(AND(Octavos!$T$3=Octavos!$T7,Octavos!$AA$3=Octavos!$AA7),Mcuartos!I6,"")</f>
        <v/>
      </c>
      <c r="S6" s="20" t="str">
        <f>IF(Q6&gt;R6,$Q$1,IF(R6&gt;Q6,$R$1,IF(IFERROR(SEARCH(Mcuartos!M6,CONCATENATE(Cuartos!Q$1,Cuartos!R$1)),0)=0,"",Mcuartos!M6)))</f>
        <v/>
      </c>
      <c r="T6" s="20">
        <f t="shared" si="3"/>
        <v>0</v>
      </c>
      <c r="W6" s="22" t="e">
        <f>SEARCH(Mcuartos!J3,C1)</f>
        <v>#VALUE!</v>
      </c>
    </row>
    <row r="7" spans="1:23" x14ac:dyDescent="0.25">
      <c r="A7" s="14" t="str">
        <f>Participantes!B5</f>
        <v>Billis Cedeño</v>
      </c>
      <c r="B7" s="8" t="str">
        <f>IF(AND(Octavos!$M$3=Octavos!$M8,Octavos!$F$3=Octavos!$F8),Mcuartos!B7,"")</f>
        <v/>
      </c>
      <c r="C7" s="8" t="str">
        <f>IF(AND(Octavos!$M$3=Octavos!$M8,Octavos!$F$3=Octavos!$F8),Mcuartos!C7,"")</f>
        <v/>
      </c>
      <c r="D7" s="31" t="str">
        <f>IF(B7&gt;C7,$B$1,IF(C7&gt;B7,$C$1,IF(IFERROR(SEARCH(Mcuartos!J7,CONCATENATE(Cuartos!B$1,Cuartos!C$1)),0)=0,"",Mcuartos!J7)))</f>
        <v/>
      </c>
      <c r="E7" s="20">
        <f t="shared" si="0"/>
        <v>0</v>
      </c>
      <c r="F7" s="25"/>
      <c r="G7" s="28" t="str">
        <f>IF(AND(Octavos!$AH$3=Octavos!$AH8,Octavos!$AO$3=Octavos!$AO8),Mcuartos!D7,"")</f>
        <v/>
      </c>
      <c r="H7" s="28" t="str">
        <f>IF(AND(Octavos!$AH$3=Octavos!$AH8,Octavos!$AO$3=Octavos!$AO8),Mcuartos!E7,"")</f>
        <v/>
      </c>
      <c r="I7" s="21" t="str">
        <f>IF(G7&gt;H7,$G$1,IF(H7&gt;G7,$H$1,IF(IFERROR(SEARCH(Mcuartos!K7,CONCATENATE(Cuartos!G$1,Cuartos!H$1)),0)=0,"",Mcuartos!K7)))</f>
        <v/>
      </c>
      <c r="J7" s="20">
        <f t="shared" si="1"/>
        <v>0</v>
      </c>
      <c r="K7" s="25"/>
      <c r="L7" s="28" t="str">
        <f>IF(AND(Octavos!$AV$3=Octavos!$AV8,Octavos!$BC$3=Octavos!$BC8),Mcuartos!F7,"")</f>
        <v/>
      </c>
      <c r="M7" s="28" t="str">
        <f>IF(AND(Octavos!$AV$3=Octavos!$AV8,Octavos!$BC$3=Octavos!$BC8),Mcuartos!G7,"")</f>
        <v/>
      </c>
      <c r="N7" s="20" t="str">
        <f>IF(L7&gt;M7,$L$1,IF(M7&gt;L7,$M$1,IF(IFERROR(SEARCH(Mcuartos!L7,CONCATENATE(Cuartos!L$1,Cuartos!M$1)),0)=0,"",Mcuartos!L7)))</f>
        <v/>
      </c>
      <c r="O7" s="20">
        <f t="shared" si="2"/>
        <v>0</v>
      </c>
      <c r="P7" s="25"/>
      <c r="Q7" s="28" t="str">
        <f>IF(AND(Octavos!$T$3=Octavos!$T8,Octavos!$AA$3=Octavos!$AA8),Mcuartos!H7,"")</f>
        <v/>
      </c>
      <c r="R7" s="28" t="str">
        <f>IF(AND(Octavos!$T$3=Octavos!$T8,Octavos!$AA$3=Octavos!$AA8),Mcuartos!I7,"")</f>
        <v/>
      </c>
      <c r="S7" s="20" t="str">
        <f>IF(Q7&gt;R7,$Q$1,IF(R7&gt;Q7,$R$1,IF(IFERROR(SEARCH(Mcuartos!M7,CONCATENATE(Cuartos!Q$1,Cuartos!R$1)),0)=0,"",Mcuartos!M7)))</f>
        <v/>
      </c>
      <c r="T7" s="20">
        <f t="shared" si="3"/>
        <v>0</v>
      </c>
    </row>
    <row r="8" spans="1:23" x14ac:dyDescent="0.25">
      <c r="A8" s="14" t="str">
        <f>Participantes!B6</f>
        <v>Effie Latouche</v>
      </c>
      <c r="B8" s="8" t="str">
        <f>IF(AND(Octavos!$M$3=Octavos!$M9,Octavos!$F$3=Octavos!$F9),Mcuartos!B8,"")</f>
        <v/>
      </c>
      <c r="C8" s="8" t="str">
        <f>IF(AND(Octavos!$M$3=Octavos!$M9,Octavos!$F$3=Octavos!$F9),Mcuartos!C8,"")</f>
        <v/>
      </c>
      <c r="D8" s="31" t="str">
        <f>IF(B8&gt;C8,$B$1,IF(C8&gt;B8,$C$1,IF(IFERROR(SEARCH(Mcuartos!J8,CONCATENATE(Cuartos!B$1,Cuartos!C$1)),0)=0,"",Mcuartos!J8)))</f>
        <v/>
      </c>
      <c r="E8" s="20">
        <f t="shared" si="0"/>
        <v>0</v>
      </c>
      <c r="F8" s="25"/>
      <c r="G8" s="28" t="str">
        <f>IF(AND(Octavos!$AH$3=Octavos!$AH9,Octavos!$AO$3=Octavos!$AO9),Mcuartos!D8,"")</f>
        <v/>
      </c>
      <c r="H8" s="28" t="str">
        <f>IF(AND(Octavos!$AH$3=Octavos!$AH9,Octavos!$AO$3=Octavos!$AO9),Mcuartos!E8,"")</f>
        <v/>
      </c>
      <c r="I8" s="21" t="str">
        <f>IF(G8&gt;H8,$G$1,IF(H8&gt;G8,$H$1,IF(IFERROR(SEARCH(Mcuartos!K8,CONCATENATE(Cuartos!G$1,Cuartos!H$1)),0)=0,"",Mcuartos!K8)))</f>
        <v/>
      </c>
      <c r="J8" s="20">
        <f t="shared" si="1"/>
        <v>0</v>
      </c>
      <c r="K8" s="25"/>
      <c r="L8" s="28" t="str">
        <f>IF(AND(Octavos!$AV$3=Octavos!$AV9,Octavos!$BC$3=Octavos!$BC9),Mcuartos!F8,"")</f>
        <v/>
      </c>
      <c r="M8" s="28" t="str">
        <f>IF(AND(Octavos!$AV$3=Octavos!$AV9,Octavos!$BC$3=Octavos!$BC9),Mcuartos!G8,"")</f>
        <v/>
      </c>
      <c r="N8" s="20" t="str">
        <f>IF(L8&gt;M8,$L$1,IF(M8&gt;L8,$M$1,IF(IFERROR(SEARCH(Mcuartos!L8,CONCATENATE(Cuartos!L$1,Cuartos!M$1)),0)=0,"",Mcuartos!L8)))</f>
        <v/>
      </c>
      <c r="O8" s="20">
        <f t="shared" si="2"/>
        <v>0</v>
      </c>
      <c r="P8" s="25"/>
      <c r="Q8" s="28" t="str">
        <f>IF(AND(Octavos!$T$3=Octavos!$T9,Octavos!$AA$3=Octavos!$AA9),Mcuartos!H8,"")</f>
        <v/>
      </c>
      <c r="R8" s="28" t="str">
        <f>IF(AND(Octavos!$T$3=Octavos!$T9,Octavos!$AA$3=Octavos!$AA9),Mcuartos!I8,"")</f>
        <v/>
      </c>
      <c r="S8" s="20" t="str">
        <f>IF(Q8&gt;R8,$Q$1,IF(R8&gt;Q8,$R$1,IF(IFERROR(SEARCH(Mcuartos!M8,CONCATENATE(Cuartos!Q$1,Cuartos!R$1)),0)=0,"",Mcuartos!M8)))</f>
        <v/>
      </c>
      <c r="T8" s="20">
        <f t="shared" si="3"/>
        <v>0</v>
      </c>
    </row>
    <row r="9" spans="1:23" x14ac:dyDescent="0.25">
      <c r="A9" s="14" t="str">
        <f>Participantes!B7</f>
        <v>Jose Caballero 1</v>
      </c>
      <c r="B9" s="8" t="str">
        <f>IF(AND(Octavos!$M$3=Octavos!$M10,Octavos!$F$3=Octavos!$F10),Mcuartos!B9,"")</f>
        <v/>
      </c>
      <c r="C9" s="8" t="str">
        <f>IF(AND(Octavos!$M$3=Octavos!$M10,Octavos!$F$3=Octavos!$F10),Mcuartos!C9,"")</f>
        <v/>
      </c>
      <c r="D9" s="31" t="str">
        <f>IF(B9&gt;C9,$B$1,IF(C9&gt;B9,$C$1,IF(IFERROR(SEARCH(Mcuartos!J9,CONCATENATE(Cuartos!B$1,Cuartos!C$1)),0)=0,"",Mcuartos!J9)))</f>
        <v/>
      </c>
      <c r="E9" s="20">
        <f t="shared" si="0"/>
        <v>0</v>
      </c>
      <c r="F9" s="25"/>
      <c r="G9" s="28" t="str">
        <f>IF(AND(Octavos!$AH$3=Octavos!$AH10,Octavos!$AO$3=Octavos!$AO10),Mcuartos!D9,"")</f>
        <v/>
      </c>
      <c r="H9" s="28" t="str">
        <f>IF(AND(Octavos!$AH$3=Octavos!$AH10,Octavos!$AO$3=Octavos!$AO10),Mcuartos!E9,"")</f>
        <v/>
      </c>
      <c r="I9" s="21" t="str">
        <f>IF(G9&gt;H9,$G$1,IF(H9&gt;G9,$H$1,IF(IFERROR(SEARCH(Mcuartos!K9,CONCATENATE(Cuartos!G$1,Cuartos!H$1)),0)=0,"",Mcuartos!K9)))</f>
        <v/>
      </c>
      <c r="J9" s="20">
        <f t="shared" si="1"/>
        <v>0</v>
      </c>
      <c r="K9" s="25"/>
      <c r="L9" s="28" t="str">
        <f>IF(AND(Octavos!$AV$3=Octavos!$AV10,Octavos!$BC$3=Octavos!$BC10),Mcuartos!F9,"")</f>
        <v/>
      </c>
      <c r="M9" s="28" t="str">
        <f>IF(AND(Octavos!$AV$3=Octavos!$AV10,Octavos!$BC$3=Octavos!$BC10),Mcuartos!G9,"")</f>
        <v/>
      </c>
      <c r="N9" s="20" t="str">
        <f>IF(L9&gt;M9,$L$1,IF(M9&gt;L9,$M$1,IF(IFERROR(SEARCH(Mcuartos!L9,CONCATENATE(Cuartos!L$1,Cuartos!M$1)),0)=0,"",Mcuartos!L9)))</f>
        <v/>
      </c>
      <c r="O9" s="20">
        <f t="shared" si="2"/>
        <v>0</v>
      </c>
      <c r="P9" s="25"/>
      <c r="Q9" s="28" t="str">
        <f>IF(AND(Octavos!$T$3=Octavos!$T10,Octavos!$AA$3=Octavos!$AA10),Mcuartos!H9,"")</f>
        <v/>
      </c>
      <c r="R9" s="28" t="str">
        <f>IF(AND(Octavos!$T$3=Octavos!$T10,Octavos!$AA$3=Octavos!$AA10),Mcuartos!I9,"")</f>
        <v/>
      </c>
      <c r="S9" s="20" t="str">
        <f>IF(Q9&gt;R9,$Q$1,IF(R9&gt;Q9,$R$1,IF(IFERROR(SEARCH(Mcuartos!M9,CONCATENATE(Cuartos!Q$1,Cuartos!R$1)),0)=0,"",Mcuartos!M9)))</f>
        <v/>
      </c>
      <c r="T9" s="20">
        <f t="shared" si="3"/>
        <v>0</v>
      </c>
    </row>
    <row r="10" spans="1:23" x14ac:dyDescent="0.25">
      <c r="A10" s="14" t="str">
        <f>Participantes!B8</f>
        <v>Jose Caballero 2 (Betito)</v>
      </c>
      <c r="B10" s="8" t="str">
        <f>IF(AND(Octavos!$M$3=Octavos!$M11,Octavos!$F$3=Octavos!$F11),Mcuartos!B10,"")</f>
        <v/>
      </c>
      <c r="C10" s="8" t="str">
        <f>IF(AND(Octavos!$M$3=Octavos!$M11,Octavos!$F$3=Octavos!$F11),Mcuartos!C10,"")</f>
        <v/>
      </c>
      <c r="D10" s="31" t="str">
        <f>IF(B10&gt;C10,$B$1,IF(C10&gt;B10,$C$1,IF(IFERROR(SEARCH(Mcuartos!J10,CONCATENATE(Cuartos!B$1,Cuartos!C$1)),0)=0,"",Mcuartos!J10)))</f>
        <v/>
      </c>
      <c r="E10" s="20">
        <f t="shared" si="0"/>
        <v>0</v>
      </c>
      <c r="F10" s="25"/>
      <c r="G10" s="28" t="str">
        <f>IF(AND(Octavos!$AH$3=Octavos!$AH11,Octavos!$AO$3=Octavos!$AO11),Mcuartos!D10,"")</f>
        <v/>
      </c>
      <c r="H10" s="28" t="str">
        <f>IF(AND(Octavos!$AH$3=Octavos!$AH11,Octavos!$AO$3=Octavos!$AO11),Mcuartos!E10,"")</f>
        <v/>
      </c>
      <c r="I10" s="21" t="str">
        <f>IF(G10&gt;H10,$G$1,IF(H10&gt;G10,$H$1,IF(IFERROR(SEARCH(Mcuartos!K10,CONCATENATE(Cuartos!G$1,Cuartos!H$1)),0)=0,"",Mcuartos!K10)))</f>
        <v/>
      </c>
      <c r="J10" s="20">
        <f t="shared" si="1"/>
        <v>0</v>
      </c>
      <c r="K10" s="25"/>
      <c r="L10" s="28" t="str">
        <f>IF(AND(Octavos!$AV$3=Octavos!$AV11,Octavos!$BC$3=Octavos!$BC11),Mcuartos!F10,"")</f>
        <v/>
      </c>
      <c r="M10" s="28" t="str">
        <f>IF(AND(Octavos!$AV$3=Octavos!$AV11,Octavos!$BC$3=Octavos!$BC11),Mcuartos!G10,"")</f>
        <v/>
      </c>
      <c r="N10" s="20" t="str">
        <f>IF(L10&gt;M10,$L$1,IF(M10&gt;L10,$M$1,IF(IFERROR(SEARCH(Mcuartos!L10,CONCATENATE(Cuartos!L$1,Cuartos!M$1)),0)=0,"",Mcuartos!L10)))</f>
        <v/>
      </c>
      <c r="O10" s="20">
        <f t="shared" si="2"/>
        <v>0</v>
      </c>
      <c r="P10" s="25"/>
      <c r="Q10" s="28" t="str">
        <f>IF(AND(Octavos!$T$3=Octavos!$T11,Octavos!$AA$3=Octavos!$AA11),Mcuartos!H10,"")</f>
        <v/>
      </c>
      <c r="R10" s="28" t="str">
        <f>IF(AND(Octavos!$T$3=Octavos!$T11,Octavos!$AA$3=Octavos!$AA11),Mcuartos!I10,"")</f>
        <v/>
      </c>
      <c r="S10" s="20" t="str">
        <f>IF(Q10&gt;R10,$Q$1,IF(R10&gt;Q10,$R$1,IF(IFERROR(SEARCH(Mcuartos!M10,CONCATENATE(Cuartos!Q$1,Cuartos!R$1)),0)=0,"",Mcuartos!M10)))</f>
        <v/>
      </c>
      <c r="T10" s="20">
        <f t="shared" si="3"/>
        <v>0</v>
      </c>
    </row>
    <row r="11" spans="1:23" x14ac:dyDescent="0.25">
      <c r="A11" s="14" t="str">
        <f>Participantes!B9</f>
        <v>Juan Manuel Rojas</v>
      </c>
      <c r="B11" s="8" t="str">
        <f>IF(AND(Octavos!$M$3=Octavos!$M12,Octavos!$F$3=Octavos!$F12),Mcuartos!B11,"")</f>
        <v/>
      </c>
      <c r="C11" s="8" t="str">
        <f>IF(AND(Octavos!$M$3=Octavos!$M12,Octavos!$F$3=Octavos!$F12),Mcuartos!C11,"")</f>
        <v/>
      </c>
      <c r="D11" s="31" t="str">
        <f>IF(B11&gt;C11,$B$1,IF(C11&gt;B11,$C$1,IF(IFERROR(SEARCH(Mcuartos!J11,CONCATENATE(Cuartos!B$1,Cuartos!C$1)),0)=0,"",Mcuartos!J11)))</f>
        <v/>
      </c>
      <c r="E11" s="20">
        <f t="shared" si="0"/>
        <v>0</v>
      </c>
      <c r="F11" s="25"/>
      <c r="G11" s="28" t="str">
        <f>IF(AND(Octavos!$AH$3=Octavos!$AH12,Octavos!$AO$3=Octavos!$AO12),Mcuartos!D11,"")</f>
        <v/>
      </c>
      <c r="H11" s="28" t="str">
        <f>IF(AND(Octavos!$AH$3=Octavos!$AH12,Octavos!$AO$3=Octavos!$AO12),Mcuartos!E11,"")</f>
        <v/>
      </c>
      <c r="I11" s="21" t="str">
        <f>IF(G11&gt;H11,$G$1,IF(H11&gt;G11,$H$1,IF(IFERROR(SEARCH(Mcuartos!K11,CONCATENATE(Cuartos!G$1,Cuartos!H$1)),0)=0,"",Mcuartos!K11)))</f>
        <v/>
      </c>
      <c r="J11" s="20">
        <f t="shared" si="1"/>
        <v>0</v>
      </c>
      <c r="K11" s="25"/>
      <c r="L11" s="28" t="str">
        <f>IF(AND(Octavos!$AV$3=Octavos!$AV12,Octavos!$BC$3=Octavos!$BC12),Mcuartos!F11,"")</f>
        <v/>
      </c>
      <c r="M11" s="28" t="str">
        <f>IF(AND(Octavos!$AV$3=Octavos!$AV12,Octavos!$BC$3=Octavos!$BC12),Mcuartos!G11,"")</f>
        <v/>
      </c>
      <c r="N11" s="20" t="str">
        <f>IF(L11&gt;M11,$L$1,IF(M11&gt;L11,$M$1,IF(IFERROR(SEARCH(Mcuartos!L11,CONCATENATE(Cuartos!L$1,Cuartos!M$1)),0)=0,"",Mcuartos!L11)))</f>
        <v/>
      </c>
      <c r="O11" s="20">
        <f t="shared" si="2"/>
        <v>0</v>
      </c>
      <c r="P11" s="25"/>
      <c r="Q11" s="28" t="str">
        <f>IF(AND(Octavos!$T$3=Octavos!$T12,Octavos!$AA$3=Octavos!$AA12),Mcuartos!H11,"")</f>
        <v/>
      </c>
      <c r="R11" s="28" t="str">
        <f>IF(AND(Octavos!$T$3=Octavos!$T12,Octavos!$AA$3=Octavos!$AA12),Mcuartos!I11,"")</f>
        <v/>
      </c>
      <c r="S11" s="20" t="str">
        <f>IF(Q11&gt;R11,$Q$1,IF(R11&gt;Q11,$R$1,IF(IFERROR(SEARCH(Mcuartos!M11,CONCATENATE(Cuartos!Q$1,Cuartos!R$1)),0)=0,"",Mcuartos!M11)))</f>
        <v/>
      </c>
      <c r="T11" s="20">
        <f t="shared" si="3"/>
        <v>0</v>
      </c>
    </row>
    <row r="12" spans="1:23" x14ac:dyDescent="0.25">
      <c r="A12" s="14" t="str">
        <f>Participantes!B10</f>
        <v>July Batista</v>
      </c>
      <c r="B12" s="8" t="str">
        <f>IF(AND(Octavos!$M$3=Octavos!$M13,Octavos!$F$3=Octavos!$F13),Mcuartos!B12,"")</f>
        <v/>
      </c>
      <c r="C12" s="8" t="str">
        <f>IF(AND(Octavos!$M$3=Octavos!$M13,Octavos!$F$3=Octavos!$F13),Mcuartos!C12,"")</f>
        <v/>
      </c>
      <c r="D12" s="31" t="str">
        <f>IF(B12&gt;C12,$B$1,IF(C12&gt;B12,$C$1,IF(IFERROR(SEARCH(Mcuartos!J12,CONCATENATE(Cuartos!B$1,Cuartos!C$1)),0)=0,"",Mcuartos!J12)))</f>
        <v/>
      </c>
      <c r="E12" s="20">
        <f t="shared" si="0"/>
        <v>0</v>
      </c>
      <c r="F12" s="25"/>
      <c r="G12" s="28" t="str">
        <f>IF(AND(Octavos!$AH$3=Octavos!$AH13,Octavos!$AO$3=Octavos!$AO13),Mcuartos!D12,"")</f>
        <v/>
      </c>
      <c r="H12" s="28" t="str">
        <f>IF(AND(Octavos!$AH$3=Octavos!$AH13,Octavos!$AO$3=Octavos!$AO13),Mcuartos!E12,"")</f>
        <v/>
      </c>
      <c r="I12" s="21" t="str">
        <f>IF(G12&gt;H12,$G$1,IF(H12&gt;G12,$H$1,IF(IFERROR(SEARCH(Mcuartos!K12,CONCATENATE(Cuartos!G$1,Cuartos!H$1)),0)=0,"",Mcuartos!K12)))</f>
        <v/>
      </c>
      <c r="J12" s="20">
        <f t="shared" si="1"/>
        <v>0</v>
      </c>
      <c r="K12" s="25"/>
      <c r="L12" s="28" t="str">
        <f>IF(AND(Octavos!$AV$3=Octavos!$AV13,Octavos!$BC$3=Octavos!$BC13),Mcuartos!F12,"")</f>
        <v/>
      </c>
      <c r="M12" s="28" t="str">
        <f>IF(AND(Octavos!$AV$3=Octavos!$AV13,Octavos!$BC$3=Octavos!$BC13),Mcuartos!G12,"")</f>
        <v/>
      </c>
      <c r="N12" s="20" t="str">
        <f>IF(L12&gt;M12,$L$1,IF(M12&gt;L12,$M$1,IF(IFERROR(SEARCH(Mcuartos!L12,CONCATENATE(Cuartos!L$1,Cuartos!M$1)),0)=0,"",Mcuartos!L12)))</f>
        <v/>
      </c>
      <c r="O12" s="20">
        <f t="shared" si="2"/>
        <v>0</v>
      </c>
      <c r="P12" s="25"/>
      <c r="Q12" s="28" t="str">
        <f>IF(AND(Octavos!$T$3=Octavos!$T13,Octavos!$AA$3=Octavos!$AA13),Mcuartos!H12,"")</f>
        <v/>
      </c>
      <c r="R12" s="28" t="str">
        <f>IF(AND(Octavos!$T$3=Octavos!$T13,Octavos!$AA$3=Octavos!$AA13),Mcuartos!I12,"")</f>
        <v/>
      </c>
      <c r="S12" s="20" t="str">
        <f>IF(Q12&gt;R12,$Q$1,IF(R12&gt;Q12,$R$1,IF(IFERROR(SEARCH(Mcuartos!M12,CONCATENATE(Cuartos!Q$1,Cuartos!R$1)),0)=0,"",Mcuartos!M12)))</f>
        <v/>
      </c>
      <c r="T12" s="20">
        <f t="shared" si="3"/>
        <v>0</v>
      </c>
    </row>
    <row r="13" spans="1:23" x14ac:dyDescent="0.25">
      <c r="A13" s="14" t="str">
        <f>Participantes!B11</f>
        <v>Luis Médica</v>
      </c>
      <c r="B13" s="8" t="str">
        <f>IF(AND(Octavos!$M$3=Octavos!$M14,Octavos!$F$3=Octavos!$F14),Mcuartos!B13,"")</f>
        <v/>
      </c>
      <c r="C13" s="8" t="str">
        <f>IF(AND(Octavos!$M$3=Octavos!$M14,Octavos!$F$3=Octavos!$F14),Mcuartos!C13,"")</f>
        <v/>
      </c>
      <c r="D13" s="31" t="str">
        <f>IF(B13&gt;C13,$B$1,IF(C13&gt;B13,$C$1,IF(IFERROR(SEARCH(Mcuartos!J13,CONCATENATE(Cuartos!B$1,Cuartos!C$1)),0)=0,"",Mcuartos!J13)))</f>
        <v/>
      </c>
      <c r="E13" s="20">
        <f t="shared" si="0"/>
        <v>0</v>
      </c>
      <c r="F13" s="25"/>
      <c r="G13" s="28" t="str">
        <f>IF(AND(Octavos!$AH$3=Octavos!$AH14,Octavos!$AO$3=Octavos!$AO14),Mcuartos!D13,"")</f>
        <v/>
      </c>
      <c r="H13" s="28" t="str">
        <f>IF(AND(Octavos!$AH$3=Octavos!$AH14,Octavos!$AO$3=Octavos!$AO14),Mcuartos!E13,"")</f>
        <v/>
      </c>
      <c r="I13" s="21" t="str">
        <f>IF(G13&gt;H13,$G$1,IF(H13&gt;G13,$H$1,IF(IFERROR(SEARCH(Mcuartos!K13,CONCATENATE(Cuartos!G$1,Cuartos!H$1)),0)=0,"",Mcuartos!K13)))</f>
        <v/>
      </c>
      <c r="J13" s="20">
        <f t="shared" si="1"/>
        <v>0</v>
      </c>
      <c r="K13" s="25"/>
      <c r="L13" s="28" t="str">
        <f>IF(AND(Octavos!$AV$3=Octavos!$AV14,Octavos!$BC$3=Octavos!$BC14),Mcuartos!F13,"")</f>
        <v/>
      </c>
      <c r="M13" s="28" t="str">
        <f>IF(AND(Octavos!$AV$3=Octavos!$AV14,Octavos!$BC$3=Octavos!$BC14),Mcuartos!G13,"")</f>
        <v/>
      </c>
      <c r="N13" s="20" t="str">
        <f>IF(L13&gt;M13,$L$1,IF(M13&gt;L13,$M$1,IF(IFERROR(SEARCH(Mcuartos!L13,CONCATENATE(Cuartos!L$1,Cuartos!M$1)),0)=0,"",Mcuartos!L13)))</f>
        <v/>
      </c>
      <c r="O13" s="20">
        <f t="shared" si="2"/>
        <v>0</v>
      </c>
      <c r="P13" s="25"/>
      <c r="Q13" s="28" t="str">
        <f>IF(AND(Octavos!$T$3=Octavos!$T14,Octavos!$AA$3=Octavos!$AA14),Mcuartos!H13,"")</f>
        <v/>
      </c>
      <c r="R13" s="28" t="str">
        <f>IF(AND(Octavos!$T$3=Octavos!$T14,Octavos!$AA$3=Octavos!$AA14),Mcuartos!I13,"")</f>
        <v/>
      </c>
      <c r="S13" s="20" t="str">
        <f>IF(Q13&gt;R13,$Q$1,IF(R13&gt;Q13,$R$1,IF(IFERROR(SEARCH(Mcuartos!M13,CONCATENATE(Cuartos!Q$1,Cuartos!R$1)),0)=0,"",Mcuartos!M13)))</f>
        <v/>
      </c>
      <c r="T13" s="20">
        <f t="shared" si="3"/>
        <v>0</v>
      </c>
    </row>
    <row r="14" spans="1:23" x14ac:dyDescent="0.25">
      <c r="A14" s="14" t="str">
        <f>Participantes!B12</f>
        <v>Mileny Acosta</v>
      </c>
      <c r="B14" s="8" t="str">
        <f>IF(AND(Octavos!$M$3=Octavos!$M15,Octavos!$F$3=Octavos!$F15),Mcuartos!B14,"")</f>
        <v/>
      </c>
      <c r="C14" s="8" t="str">
        <f>IF(AND(Octavos!$M$3=Octavos!$M15,Octavos!$F$3=Octavos!$F15),Mcuartos!C14,"")</f>
        <v/>
      </c>
      <c r="D14" s="31" t="str">
        <f>IF(B14&gt;C14,$B$1,IF(C14&gt;B14,$C$1,IF(IFERROR(SEARCH(Mcuartos!J14,CONCATENATE(Cuartos!B$1,Cuartos!C$1)),0)=0,"",Mcuartos!J14)))</f>
        <v/>
      </c>
      <c r="E14" s="20">
        <f t="shared" si="0"/>
        <v>0</v>
      </c>
      <c r="F14" s="25"/>
      <c r="G14" s="28" t="str">
        <f>IF(AND(Octavos!$AH$3=Octavos!$AH15,Octavos!$AO$3=Octavos!$AO15),Mcuartos!D14,"")</f>
        <v/>
      </c>
      <c r="H14" s="28" t="str">
        <f>IF(AND(Octavos!$AH$3=Octavos!$AH15,Octavos!$AO$3=Octavos!$AO15),Mcuartos!E14,"")</f>
        <v/>
      </c>
      <c r="I14" s="21" t="str">
        <f>IF(G14&gt;H14,$G$1,IF(H14&gt;G14,$H$1,IF(IFERROR(SEARCH(Mcuartos!K14,CONCATENATE(Cuartos!G$1,Cuartos!H$1)),0)=0,"",Mcuartos!K14)))</f>
        <v/>
      </c>
      <c r="J14" s="20">
        <f t="shared" si="1"/>
        <v>0</v>
      </c>
      <c r="K14" s="25"/>
      <c r="L14" s="28" t="str">
        <f>IF(AND(Octavos!$AV$3=Octavos!$AV15,Octavos!$BC$3=Octavos!$BC15),Mcuartos!F14,"")</f>
        <v/>
      </c>
      <c r="M14" s="28" t="str">
        <f>IF(AND(Octavos!$AV$3=Octavos!$AV15,Octavos!$BC$3=Octavos!$BC15),Mcuartos!G14,"")</f>
        <v/>
      </c>
      <c r="N14" s="20" t="str">
        <f>IF(L14&gt;M14,$L$1,IF(M14&gt;L14,$M$1,IF(IFERROR(SEARCH(Mcuartos!L14,CONCATENATE(Cuartos!L$1,Cuartos!M$1)),0)=0,"",Mcuartos!L14)))</f>
        <v/>
      </c>
      <c r="O14" s="20">
        <f t="shared" si="2"/>
        <v>0</v>
      </c>
      <c r="P14" s="25"/>
      <c r="Q14" s="28" t="str">
        <f>IF(AND(Octavos!$T$3=Octavos!$T15,Octavos!$AA$3=Octavos!$AA15),Mcuartos!H14,"")</f>
        <v/>
      </c>
      <c r="R14" s="28" t="str">
        <f>IF(AND(Octavos!$T$3=Octavos!$T15,Octavos!$AA$3=Octavos!$AA15),Mcuartos!I14,"")</f>
        <v/>
      </c>
      <c r="S14" s="20" t="str">
        <f>IF(Q14&gt;R14,$Q$1,IF(R14&gt;Q14,$R$1,IF(IFERROR(SEARCH(Mcuartos!M14,CONCATENATE(Cuartos!Q$1,Cuartos!R$1)),0)=0,"",Mcuartos!M14)))</f>
        <v/>
      </c>
      <c r="T14" s="20">
        <f t="shared" si="3"/>
        <v>0</v>
      </c>
    </row>
    <row r="15" spans="1:23" x14ac:dyDescent="0.25">
      <c r="A15" s="14" t="str">
        <f>Participantes!B13</f>
        <v>Mileny E. Acosta CF</v>
      </c>
      <c r="B15" s="8" t="str">
        <f>IF(AND(Octavos!$M$3=Octavos!$M16,Octavos!$F$3=Octavos!$F16),Mcuartos!B15,"")</f>
        <v/>
      </c>
      <c r="C15" s="8" t="str">
        <f>IF(AND(Octavos!$M$3=Octavos!$M16,Octavos!$F$3=Octavos!$F16),Mcuartos!C15,"")</f>
        <v/>
      </c>
      <c r="D15" s="31" t="str">
        <f>IF(B15&gt;C15,$B$1,IF(C15&gt;B15,$C$1,IF(IFERROR(SEARCH(Mcuartos!J15,CONCATENATE(Cuartos!B$1,Cuartos!C$1)),0)=0,"",Mcuartos!J15)))</f>
        <v/>
      </c>
      <c r="E15" s="20">
        <f t="shared" si="0"/>
        <v>0</v>
      </c>
      <c r="F15" s="25"/>
      <c r="G15" s="28" t="str">
        <f>IF(AND(Octavos!$AH$3=Octavos!$AH16,Octavos!$AO$3=Octavos!$AO16),Mcuartos!D15,"")</f>
        <v/>
      </c>
      <c r="H15" s="28" t="str">
        <f>IF(AND(Octavos!$AH$3=Octavos!$AH16,Octavos!$AO$3=Octavos!$AO16),Mcuartos!E15,"")</f>
        <v/>
      </c>
      <c r="I15" s="21" t="str">
        <f>IF(G15&gt;H15,$G$1,IF(H15&gt;G15,$H$1,IF(IFERROR(SEARCH(Mcuartos!K15,CONCATENATE(Cuartos!G$1,Cuartos!H$1)),0)=0,"",Mcuartos!K15)))</f>
        <v/>
      </c>
      <c r="J15" s="20">
        <f t="shared" si="1"/>
        <v>0</v>
      </c>
      <c r="K15" s="25"/>
      <c r="L15" s="28" t="str">
        <f>IF(AND(Octavos!$AV$3=Octavos!$AV16,Octavos!$BC$3=Octavos!$BC16),Mcuartos!F15,"")</f>
        <v/>
      </c>
      <c r="M15" s="28" t="str">
        <f>IF(AND(Octavos!$AV$3=Octavos!$AV16,Octavos!$BC$3=Octavos!$BC16),Mcuartos!G15,"")</f>
        <v/>
      </c>
      <c r="N15" s="20" t="str">
        <f>IF(L15&gt;M15,$L$1,IF(M15&gt;L15,$M$1,IF(IFERROR(SEARCH(Mcuartos!L15,CONCATENATE(Cuartos!L$1,Cuartos!M$1)),0)=0,"",Mcuartos!L15)))</f>
        <v/>
      </c>
      <c r="O15" s="20">
        <f t="shared" si="2"/>
        <v>0</v>
      </c>
      <c r="P15" s="25"/>
      <c r="Q15" s="28" t="str">
        <f>IF(AND(Octavos!$T$3=Octavos!$T16,Octavos!$AA$3=Octavos!$AA16),Mcuartos!H15,"")</f>
        <v/>
      </c>
      <c r="R15" s="28" t="str">
        <f>IF(AND(Octavos!$T$3=Octavos!$T16,Octavos!$AA$3=Octavos!$AA16),Mcuartos!I15,"")</f>
        <v/>
      </c>
      <c r="S15" s="20" t="str">
        <f>IF(Q15&gt;R15,$Q$1,IF(R15&gt;Q15,$R$1,IF(IFERROR(SEARCH(Mcuartos!M15,CONCATENATE(Cuartos!Q$1,Cuartos!R$1)),0)=0,"",Mcuartos!M15)))</f>
        <v/>
      </c>
      <c r="T15" s="20">
        <f t="shared" si="3"/>
        <v>0</v>
      </c>
    </row>
    <row r="16" spans="1:23" x14ac:dyDescent="0.25">
      <c r="A16" s="14" t="str">
        <f>Participantes!B14</f>
        <v>Oliver Amaya</v>
      </c>
      <c r="B16" s="8" t="str">
        <f>IF(AND(Octavos!$M$3=Octavos!$M17,Octavos!$F$3=Octavos!$F17),Mcuartos!B16,"")</f>
        <v/>
      </c>
      <c r="C16" s="8" t="str">
        <f>IF(AND(Octavos!$M$3=Octavos!$M17,Octavos!$F$3=Octavos!$F17),Mcuartos!C16,"")</f>
        <v/>
      </c>
      <c r="D16" s="31" t="str">
        <f>IF(B16&gt;C16,$B$1,IF(C16&gt;B16,$C$1,IF(IFERROR(SEARCH(Mcuartos!J16,CONCATENATE(Cuartos!B$1,Cuartos!C$1)),0)=0,"",Mcuartos!J16)))</f>
        <v/>
      </c>
      <c r="E16" s="20">
        <f t="shared" si="0"/>
        <v>0</v>
      </c>
      <c r="F16" s="25"/>
      <c r="G16" s="28" t="str">
        <f>IF(AND(Octavos!$AH$3=Octavos!$AH17,Octavos!$AO$3=Octavos!$AO17),Mcuartos!D16,"")</f>
        <v/>
      </c>
      <c r="H16" s="28" t="str">
        <f>IF(AND(Octavos!$AH$3=Octavos!$AH17,Octavos!$AO$3=Octavos!$AO17),Mcuartos!E16,"")</f>
        <v/>
      </c>
      <c r="I16" s="21" t="str">
        <f>IF(G16&gt;H16,$G$1,IF(H16&gt;G16,$H$1,IF(IFERROR(SEARCH(Mcuartos!K16,CONCATENATE(Cuartos!G$1,Cuartos!H$1)),0)=0,"",Mcuartos!K16)))</f>
        <v/>
      </c>
      <c r="J16" s="20">
        <f t="shared" si="1"/>
        <v>0</v>
      </c>
      <c r="K16" s="25"/>
      <c r="L16" s="28" t="str">
        <f>IF(AND(Octavos!$AV$3=Octavos!$AV17,Octavos!$BC$3=Octavos!$BC17),Mcuartos!F16,"")</f>
        <v/>
      </c>
      <c r="M16" s="28" t="str">
        <f>IF(AND(Octavos!$AV$3=Octavos!$AV17,Octavos!$BC$3=Octavos!$BC17),Mcuartos!G16,"")</f>
        <v/>
      </c>
      <c r="N16" s="20" t="str">
        <f>IF(L16&gt;M16,$L$1,IF(M16&gt;L16,$M$1,IF(IFERROR(SEARCH(Mcuartos!L16,CONCATENATE(Cuartos!L$1,Cuartos!M$1)),0)=0,"",Mcuartos!L16)))</f>
        <v/>
      </c>
      <c r="O16" s="20">
        <f t="shared" si="2"/>
        <v>0</v>
      </c>
      <c r="P16" s="25"/>
      <c r="Q16" s="28" t="str">
        <f>IF(AND(Octavos!$T$3=Octavos!$T17,Octavos!$AA$3=Octavos!$AA17),Mcuartos!H16,"")</f>
        <v/>
      </c>
      <c r="R16" s="28" t="str">
        <f>IF(AND(Octavos!$T$3=Octavos!$T17,Octavos!$AA$3=Octavos!$AA17),Mcuartos!I16,"")</f>
        <v/>
      </c>
      <c r="S16" s="20" t="str">
        <f>IF(Q16&gt;R16,$Q$1,IF(R16&gt;Q16,$R$1,IF(IFERROR(SEARCH(Mcuartos!M16,CONCATENATE(Cuartos!Q$1,Cuartos!R$1)),0)=0,"",Mcuartos!M16)))</f>
        <v/>
      </c>
      <c r="T16" s="20">
        <f t="shared" si="3"/>
        <v>0</v>
      </c>
    </row>
    <row r="17" spans="1:23" s="23" customFormat="1" x14ac:dyDescent="0.25">
      <c r="A17" s="14" t="str">
        <f>Participantes!B15</f>
        <v>Oliver Amaya</v>
      </c>
      <c r="B17" s="8" t="str">
        <f>IF(AND(Octavos!$M$3=Octavos!$M18,Octavos!$F$3=Octavos!$F18),Mcuartos!B17,"")</f>
        <v/>
      </c>
      <c r="C17" s="8" t="str">
        <f>IF(AND(Octavos!$M$3=Octavos!$M18,Octavos!$F$3=Octavos!$F18),Mcuartos!C17,"")</f>
        <v/>
      </c>
      <c r="D17" s="31" t="str">
        <f>IF(B17&gt;C17,$B$1,IF(C17&gt;B17,$C$1,IF(IFERROR(SEARCH(Mcuartos!J17,CONCATENATE(Cuartos!B$1,Cuartos!C$1)),0)=0,"",Mcuartos!J17)))</f>
        <v/>
      </c>
      <c r="E17" s="20">
        <f t="shared" si="0"/>
        <v>0</v>
      </c>
      <c r="F17" s="25"/>
      <c r="G17" s="28" t="str">
        <f>IF(AND(Octavos!$AH$3=Octavos!$AH18,Octavos!$AO$3=Octavos!$AO18),Mcuartos!D17,"")</f>
        <v/>
      </c>
      <c r="H17" s="28" t="str">
        <f>IF(AND(Octavos!$AH$3=Octavos!$AH18,Octavos!$AO$3=Octavos!$AO18),Mcuartos!E17,"")</f>
        <v/>
      </c>
      <c r="I17" s="21" t="str">
        <f>IF(G17&gt;H17,$G$1,IF(H17&gt;G17,$H$1,IF(IFERROR(SEARCH(Mcuartos!K17,CONCATENATE(Cuartos!G$1,Cuartos!H$1)),0)=0,"",Mcuartos!K17)))</f>
        <v/>
      </c>
      <c r="J17" s="20">
        <f t="shared" si="1"/>
        <v>0</v>
      </c>
      <c r="K17" s="25"/>
      <c r="L17" s="28" t="str">
        <f>IF(AND(Octavos!$AV$3=Octavos!$AV18,Octavos!$BC$3=Octavos!$BC18),Mcuartos!F17,"")</f>
        <v/>
      </c>
      <c r="M17" s="28" t="str">
        <f>IF(AND(Octavos!$AV$3=Octavos!$AV18,Octavos!$BC$3=Octavos!$BC18),Mcuartos!G17,"")</f>
        <v/>
      </c>
      <c r="N17" s="20" t="str">
        <f>IF(L17&gt;M17,$L$1,IF(M17&gt;L17,$M$1,IF(IFERROR(SEARCH(Mcuartos!L17,CONCATENATE(Cuartos!L$1,Cuartos!M$1)),0)=0,"",Mcuartos!L17)))</f>
        <v/>
      </c>
      <c r="O17" s="20">
        <f t="shared" si="2"/>
        <v>0</v>
      </c>
      <c r="P17" s="25"/>
      <c r="Q17" s="28" t="str">
        <f>IF(AND(Octavos!$T$3=Octavos!$T18,Octavos!$AA$3=Octavos!$AA18),Mcuartos!H17,"")</f>
        <v/>
      </c>
      <c r="R17" s="28" t="str">
        <f>IF(AND(Octavos!$T$3=Octavos!$T18,Octavos!$AA$3=Octavos!$AA18),Mcuartos!I17,"")</f>
        <v/>
      </c>
      <c r="S17" s="20" t="str">
        <f>IF(Q17&gt;R17,$Q$1,IF(R17&gt;Q17,$R$1,IF(IFERROR(SEARCH(Mcuartos!M17,CONCATENATE(Cuartos!Q$1,Cuartos!R$1)),0)=0,"",Mcuartos!M17)))</f>
        <v/>
      </c>
      <c r="T17" s="20">
        <f t="shared" si="3"/>
        <v>0</v>
      </c>
    </row>
    <row r="18" spans="1:23" x14ac:dyDescent="0.25">
      <c r="A18" s="14" t="str">
        <f>Participantes!B16</f>
        <v>Osvaldo Solanilla</v>
      </c>
      <c r="B18" s="8" t="str">
        <f>IF(AND(Octavos!$M$3=Octavos!$M19,Octavos!$F$3=Octavos!$F19),Mcuartos!B18,"")</f>
        <v/>
      </c>
      <c r="C18" s="8" t="str">
        <f>IF(AND(Octavos!$M$3=Octavos!$M19,Octavos!$F$3=Octavos!$F19),Mcuartos!C18,"")</f>
        <v/>
      </c>
      <c r="D18" s="31" t="str">
        <f>IF(B18&gt;C18,$B$1,IF(C18&gt;B18,$C$1,IF(IFERROR(SEARCH(Mcuartos!J18,CONCATENATE(Cuartos!B$1,Cuartos!C$1)),0)=0,"",Mcuartos!J18)))</f>
        <v/>
      </c>
      <c r="E18" s="20">
        <f t="shared" si="0"/>
        <v>0</v>
      </c>
      <c r="F18" s="25"/>
      <c r="G18" s="28" t="str">
        <f>IF(AND(Octavos!$AH$3=Octavos!$AH19,Octavos!$AO$3=Octavos!$AO19),Mcuartos!D18,"")</f>
        <v/>
      </c>
      <c r="H18" s="28" t="str">
        <f>IF(AND(Octavos!$AH$3=Octavos!$AH19,Octavos!$AO$3=Octavos!$AO19),Mcuartos!E18,"")</f>
        <v/>
      </c>
      <c r="I18" s="21" t="str">
        <f>IF(G18&gt;H18,$G$1,IF(H18&gt;G18,$H$1,IF(IFERROR(SEARCH(Mcuartos!K18,CONCATENATE(Cuartos!G$1,Cuartos!H$1)),0)=0,"",Mcuartos!K18)))</f>
        <v/>
      </c>
      <c r="J18" s="20">
        <f t="shared" si="1"/>
        <v>0</v>
      </c>
      <c r="K18" s="25"/>
      <c r="L18" s="28" t="str">
        <f>IF(AND(Octavos!$AV$3=Octavos!$AV19,Octavos!$BC$3=Octavos!$BC19),Mcuartos!F18,"")</f>
        <v/>
      </c>
      <c r="M18" s="28" t="str">
        <f>IF(AND(Octavos!$AV$3=Octavos!$AV19,Octavos!$BC$3=Octavos!$BC19),Mcuartos!G18,"")</f>
        <v/>
      </c>
      <c r="N18" s="20" t="str">
        <f>IF(L18&gt;M18,$L$1,IF(M18&gt;L18,$M$1,IF(IFERROR(SEARCH(Mcuartos!L18,CONCATENATE(Cuartos!L$1,Cuartos!M$1)),0)=0,"",Mcuartos!L18)))</f>
        <v/>
      </c>
      <c r="O18" s="20">
        <f t="shared" si="2"/>
        <v>0</v>
      </c>
      <c r="P18" s="25"/>
      <c r="Q18" s="28" t="str">
        <f>IF(AND(Octavos!$T$3=Octavos!$T19,Octavos!$AA$3=Octavos!$AA19),Mcuartos!H18,"")</f>
        <v/>
      </c>
      <c r="R18" s="28" t="str">
        <f>IF(AND(Octavos!$T$3=Octavos!$T19,Octavos!$AA$3=Octavos!$AA19),Mcuartos!I18,"")</f>
        <v/>
      </c>
      <c r="S18" s="20" t="str">
        <f>IF(Q18&gt;R18,$Q$1,IF(R18&gt;Q18,$R$1,IF(IFERROR(SEARCH(Mcuartos!M18,CONCATENATE(Cuartos!Q$1,Cuartos!R$1)),0)=0,"",Mcuartos!M18)))</f>
        <v/>
      </c>
      <c r="T18" s="20">
        <f t="shared" si="3"/>
        <v>0</v>
      </c>
    </row>
    <row r="19" spans="1:23" x14ac:dyDescent="0.25">
      <c r="A19" s="14" t="str">
        <f>Participantes!B17</f>
        <v>Radames Guerrero 1</v>
      </c>
      <c r="B19" s="8" t="str">
        <f>IF(AND(Octavos!$M$3=Octavos!$M20,Octavos!$F$3=Octavos!$F20),Mcuartos!B19,"")</f>
        <v/>
      </c>
      <c r="C19" s="8" t="str">
        <f>IF(AND(Octavos!$M$3=Octavos!$M20,Octavos!$F$3=Octavos!$F20),Mcuartos!C19,"")</f>
        <v/>
      </c>
      <c r="D19" s="31" t="str">
        <f>IF(B19&gt;C19,$B$1,IF(C19&gt;B19,$C$1,IF(IFERROR(SEARCH(Mcuartos!J19,CONCATENATE(Cuartos!B$1,Cuartos!C$1)),0)=0,"",Mcuartos!J19)))</f>
        <v/>
      </c>
      <c r="E19" s="20">
        <f t="shared" si="0"/>
        <v>0</v>
      </c>
      <c r="F19" s="25"/>
      <c r="G19" s="28" t="str">
        <f>IF(AND(Octavos!$AH$3=Octavos!$AH20,Octavos!$AO$3=Octavos!$AO20),Mcuartos!D19,"")</f>
        <v/>
      </c>
      <c r="H19" s="28" t="str">
        <f>IF(AND(Octavos!$AH$3=Octavos!$AH20,Octavos!$AO$3=Octavos!$AO20),Mcuartos!E19,"")</f>
        <v/>
      </c>
      <c r="I19" s="21" t="str">
        <f>IF(G19&gt;H19,$G$1,IF(H19&gt;G19,$H$1,IF(IFERROR(SEARCH(Mcuartos!K19,CONCATENATE(Cuartos!G$1,Cuartos!H$1)),0)=0,"",Mcuartos!K19)))</f>
        <v/>
      </c>
      <c r="J19" s="20">
        <f t="shared" si="1"/>
        <v>0</v>
      </c>
      <c r="K19" s="25"/>
      <c r="L19" s="28" t="str">
        <f>IF(AND(Octavos!$AV$3=Octavos!$AV20,Octavos!$BC$3=Octavos!$BC20),Mcuartos!F19,"")</f>
        <v/>
      </c>
      <c r="M19" s="28" t="str">
        <f>IF(AND(Octavos!$AV$3=Octavos!$AV20,Octavos!$BC$3=Octavos!$BC20),Mcuartos!G19,"")</f>
        <v/>
      </c>
      <c r="N19" s="20" t="str">
        <f>IF(L19&gt;M19,$L$1,IF(M19&gt;L19,$M$1,IF(IFERROR(SEARCH(Mcuartos!L19,CONCATENATE(Cuartos!L$1,Cuartos!M$1)),0)=0,"",Mcuartos!L19)))</f>
        <v/>
      </c>
      <c r="O19" s="20">
        <f t="shared" si="2"/>
        <v>0</v>
      </c>
      <c r="P19" s="25"/>
      <c r="Q19" s="28" t="str">
        <f>IF(AND(Octavos!$T$3=Octavos!$T20,Octavos!$AA$3=Octavos!$AA20),Mcuartos!H19,"")</f>
        <v/>
      </c>
      <c r="R19" s="28" t="str">
        <f>IF(AND(Octavos!$T$3=Octavos!$T20,Octavos!$AA$3=Octavos!$AA20),Mcuartos!I19,"")</f>
        <v/>
      </c>
      <c r="S19" s="20" t="str">
        <f>IF(Q19&gt;R19,$Q$1,IF(R19&gt;Q19,$R$1,IF(IFERROR(SEARCH(Mcuartos!M19,CONCATENATE(Cuartos!Q$1,Cuartos!R$1)),0)=0,"",Mcuartos!M19)))</f>
        <v/>
      </c>
      <c r="T19" s="20">
        <f t="shared" si="3"/>
        <v>0</v>
      </c>
    </row>
    <row r="20" spans="1:23" x14ac:dyDescent="0.25">
      <c r="A20" s="14" t="str">
        <f>Participantes!B18</f>
        <v>Radames Guerrero 2</v>
      </c>
      <c r="B20" s="8" t="str">
        <f>IF(AND(Octavos!$M$3=Octavos!$M21,Octavos!$F$3=Octavos!$F21),Mcuartos!B20,"")</f>
        <v/>
      </c>
      <c r="C20" s="8" t="str">
        <f>IF(AND(Octavos!$M$3=Octavos!$M21,Octavos!$F$3=Octavos!$F21),Mcuartos!C20,"")</f>
        <v/>
      </c>
      <c r="D20" s="31" t="str">
        <f>IF(B20&gt;C20,$B$1,IF(C20&gt;B20,$C$1,IF(IFERROR(SEARCH(Mcuartos!J20,CONCATENATE(Cuartos!B$1,Cuartos!C$1)),0)=0,"",Mcuartos!J20)))</f>
        <v/>
      </c>
      <c r="E20" s="20">
        <f t="shared" si="0"/>
        <v>0</v>
      </c>
      <c r="F20" s="25"/>
      <c r="G20" s="28" t="str">
        <f>IF(AND(Octavos!$AH$3=Octavos!$AH21,Octavos!$AO$3=Octavos!$AO21),Mcuartos!D20,"")</f>
        <v/>
      </c>
      <c r="H20" s="28" t="str">
        <f>IF(AND(Octavos!$AH$3=Octavos!$AH21,Octavos!$AO$3=Octavos!$AO21),Mcuartos!E20,"")</f>
        <v/>
      </c>
      <c r="I20" s="21" t="str">
        <f>IF(G20&gt;H20,$G$1,IF(H20&gt;G20,$H$1,IF(IFERROR(SEARCH(Mcuartos!K20,CONCATENATE(Cuartos!G$1,Cuartos!H$1)),0)=0,"",Mcuartos!K20)))</f>
        <v/>
      </c>
      <c r="J20" s="20">
        <f t="shared" si="1"/>
        <v>0</v>
      </c>
      <c r="K20" s="25"/>
      <c r="L20" s="28" t="str">
        <f>IF(AND(Octavos!$AV$3=Octavos!$AV21,Octavos!$BC$3=Octavos!$BC21),Mcuartos!F20,"")</f>
        <v/>
      </c>
      <c r="M20" s="28" t="str">
        <f>IF(AND(Octavos!$AV$3=Octavos!$AV21,Octavos!$BC$3=Octavos!$BC21),Mcuartos!G20,"")</f>
        <v/>
      </c>
      <c r="N20" s="20" t="str">
        <f>IF(L20&gt;M20,$L$1,IF(M20&gt;L20,$M$1,IF(IFERROR(SEARCH(Mcuartos!L20,CONCATENATE(Cuartos!L$1,Cuartos!M$1)),0)=0,"",Mcuartos!L20)))</f>
        <v/>
      </c>
      <c r="O20" s="20">
        <f t="shared" si="2"/>
        <v>0</v>
      </c>
      <c r="P20" s="25"/>
      <c r="Q20" s="28" t="str">
        <f>IF(AND(Octavos!$T$3=Octavos!$T21,Octavos!$AA$3=Octavos!$AA21),Mcuartos!H20,"")</f>
        <v/>
      </c>
      <c r="R20" s="28" t="str">
        <f>IF(AND(Octavos!$T$3=Octavos!$T21,Octavos!$AA$3=Octavos!$AA21),Mcuartos!I20,"")</f>
        <v/>
      </c>
      <c r="S20" s="20" t="str">
        <f>IF(Q20&gt;R20,$Q$1,IF(R20&gt;Q20,$R$1,IF(IFERROR(SEARCH(Mcuartos!M20,CONCATENATE(Cuartos!Q$1,Cuartos!R$1)),0)=0,"",Mcuartos!M20)))</f>
        <v/>
      </c>
      <c r="T20" s="20">
        <f t="shared" si="3"/>
        <v>0</v>
      </c>
    </row>
    <row r="21" spans="1:23" x14ac:dyDescent="0.25">
      <c r="A21" s="14" t="str">
        <f>Participantes!B19</f>
        <v>Rodrigo Palavicini</v>
      </c>
      <c r="B21" s="8" t="str">
        <f>IF(AND(Octavos!$M$3=Octavos!$M22,Octavos!$F$3=Octavos!$F22),Mcuartos!B21,"")</f>
        <v/>
      </c>
      <c r="C21" s="8" t="str">
        <f>IF(AND(Octavos!$M$3=Octavos!$M22,Octavos!$F$3=Octavos!$F22),Mcuartos!C21,"")</f>
        <v/>
      </c>
      <c r="D21" s="31" t="str">
        <f>IF(B21&gt;C21,$B$1,IF(C21&gt;B21,$C$1,IF(IFERROR(SEARCH(Mcuartos!J21,CONCATENATE(Cuartos!B$1,Cuartos!C$1)),0)=0,"",Mcuartos!J21)))</f>
        <v/>
      </c>
      <c r="E21" s="20">
        <f t="shared" si="0"/>
        <v>0</v>
      </c>
      <c r="F21" s="25"/>
      <c r="G21" s="28" t="str">
        <f>IF(AND(Octavos!$AH$3=Octavos!$AH22,Octavos!$AO$3=Octavos!$AO22),Mcuartos!D21,"")</f>
        <v/>
      </c>
      <c r="H21" s="28" t="str">
        <f>IF(AND(Octavos!$AH$3=Octavos!$AH22,Octavos!$AO$3=Octavos!$AO22),Mcuartos!E21,"")</f>
        <v/>
      </c>
      <c r="I21" s="21" t="str">
        <f>IF(G21&gt;H21,$G$1,IF(H21&gt;G21,$H$1,IF(IFERROR(SEARCH(Mcuartos!K21,CONCATENATE(Cuartos!G$1,Cuartos!H$1)),0)=0,"",Mcuartos!K21)))</f>
        <v/>
      </c>
      <c r="J21" s="20">
        <f t="shared" si="1"/>
        <v>0</v>
      </c>
      <c r="K21" s="25"/>
      <c r="L21" s="28" t="str">
        <f>IF(AND(Octavos!$AV$3=Octavos!$AV22,Octavos!$BC$3=Octavos!$BC22),Mcuartos!F21,"")</f>
        <v/>
      </c>
      <c r="M21" s="28" t="str">
        <f>IF(AND(Octavos!$AV$3=Octavos!$AV22,Octavos!$BC$3=Octavos!$BC22),Mcuartos!G21,"")</f>
        <v/>
      </c>
      <c r="N21" s="20" t="str">
        <f>IF(L21&gt;M21,$L$1,IF(M21&gt;L21,$M$1,IF(IFERROR(SEARCH(Mcuartos!L21,CONCATENATE(Cuartos!L$1,Cuartos!M$1)),0)=0,"",Mcuartos!L21)))</f>
        <v/>
      </c>
      <c r="O21" s="20">
        <f t="shared" si="2"/>
        <v>0</v>
      </c>
      <c r="P21" s="25"/>
      <c r="Q21" s="28" t="str">
        <f>IF(AND(Octavos!$T$3=Octavos!$T22,Octavos!$AA$3=Octavos!$AA22),Mcuartos!H21,"")</f>
        <v/>
      </c>
      <c r="R21" s="28" t="str">
        <f>IF(AND(Octavos!$T$3=Octavos!$T22,Octavos!$AA$3=Octavos!$AA22),Mcuartos!I21,"")</f>
        <v/>
      </c>
      <c r="S21" s="20" t="str">
        <f>IF(Q21&gt;R21,$Q$1,IF(R21&gt;Q21,$R$1,IF(IFERROR(SEARCH(Mcuartos!M21,CONCATENATE(Cuartos!Q$1,Cuartos!R$1)),0)=0,"",Mcuartos!M21)))</f>
        <v/>
      </c>
      <c r="T21" s="20">
        <f t="shared" si="3"/>
        <v>0</v>
      </c>
    </row>
    <row r="22" spans="1:23" x14ac:dyDescent="0.25">
      <c r="A22" s="14" t="str">
        <f>Participantes!B20</f>
        <v>Samantha Montero</v>
      </c>
      <c r="B22" s="8" t="str">
        <f>IF(AND(Octavos!$M$3=Octavos!$M23,Octavos!$F$3=Octavos!$F23),Mcuartos!B22,"")</f>
        <v/>
      </c>
      <c r="C22" s="8" t="str">
        <f>IF(AND(Octavos!$M$3=Octavos!$M23,Octavos!$F$3=Octavos!$F23),Mcuartos!C22,"")</f>
        <v/>
      </c>
      <c r="D22" s="31" t="str">
        <f>IF(B22&gt;C22,$B$1,IF(C22&gt;B22,$C$1,IF(IFERROR(SEARCH(Mcuartos!J22,CONCATENATE(Cuartos!B$1,Cuartos!C$1)),0)=0,"",Mcuartos!J22)))</f>
        <v/>
      </c>
      <c r="E22" s="20">
        <f t="shared" si="0"/>
        <v>0</v>
      </c>
      <c r="F22" s="25"/>
      <c r="G22" s="28" t="str">
        <f>IF(AND(Octavos!$AH$3=Octavos!$AH23,Octavos!$AO$3=Octavos!$AO23),Mcuartos!D22,"")</f>
        <v/>
      </c>
      <c r="H22" s="28" t="str">
        <f>IF(AND(Octavos!$AH$3=Octavos!$AH23,Octavos!$AO$3=Octavos!$AO23),Mcuartos!E22,"")</f>
        <v/>
      </c>
      <c r="I22" s="21" t="str">
        <f>IF(G22&gt;H22,$G$1,IF(H22&gt;G22,$H$1,IF(IFERROR(SEARCH(Mcuartos!K22,CONCATENATE(Cuartos!G$1,Cuartos!H$1)),0)=0,"",Mcuartos!K22)))</f>
        <v/>
      </c>
      <c r="J22" s="20">
        <f t="shared" si="1"/>
        <v>0</v>
      </c>
      <c r="K22" s="25"/>
      <c r="L22" s="28" t="str">
        <f>IF(AND(Octavos!$AV$3=Octavos!$AV23,Octavos!$BC$3=Octavos!$BC23),Mcuartos!F22,"")</f>
        <v/>
      </c>
      <c r="M22" s="28" t="str">
        <f>IF(AND(Octavos!$AV$3=Octavos!$AV23,Octavos!$BC$3=Octavos!$BC23),Mcuartos!G22,"")</f>
        <v/>
      </c>
      <c r="N22" s="20" t="str">
        <f>IF(L22&gt;M22,$L$1,IF(M22&gt;L22,$M$1,IF(IFERROR(SEARCH(Mcuartos!L22,CONCATENATE(Cuartos!L$1,Cuartos!M$1)),0)=0,"",Mcuartos!L22)))</f>
        <v/>
      </c>
      <c r="O22" s="20">
        <f t="shared" si="2"/>
        <v>0</v>
      </c>
      <c r="P22" s="25"/>
      <c r="Q22" s="28" t="str">
        <f>IF(AND(Octavos!$T$3=Octavos!$T23,Octavos!$AA$3=Octavos!$AA23),Mcuartos!H22,"")</f>
        <v/>
      </c>
      <c r="R22" s="28" t="str">
        <f>IF(AND(Octavos!$T$3=Octavos!$T23,Octavos!$AA$3=Octavos!$AA23),Mcuartos!I22,"")</f>
        <v/>
      </c>
      <c r="S22" s="20" t="str">
        <f>IF(Q22&gt;R22,$Q$1,IF(R22&gt;Q22,$R$1,IF(IFERROR(SEARCH(Mcuartos!M22,CONCATENATE(Cuartos!Q$1,Cuartos!R$1)),0)=0,"",Mcuartos!M22)))</f>
        <v/>
      </c>
      <c r="T22" s="20">
        <f t="shared" si="3"/>
        <v>0</v>
      </c>
    </row>
    <row r="23" spans="1:23" x14ac:dyDescent="0.25">
      <c r="A23" s="14" t="str">
        <f>Participantes!B21</f>
        <v>Samantha Montero(Samantini)</v>
      </c>
      <c r="B23" s="8" t="str">
        <f>IF(AND(Octavos!$M$3=Octavos!$M24,Octavos!$F$3=Octavos!$F24),Mcuartos!B23,"")</f>
        <v/>
      </c>
      <c r="C23" s="8" t="str">
        <f>IF(AND(Octavos!$M$3=Octavos!$M24,Octavos!$F$3=Octavos!$F24),Mcuartos!C23,"")</f>
        <v/>
      </c>
      <c r="D23" s="31" t="str">
        <f>IF(B23&gt;C23,$B$1,IF(C23&gt;B23,$C$1,IF(IFERROR(SEARCH(Mcuartos!J23,CONCATENATE(Cuartos!B$1,Cuartos!C$1)),0)=0,"",Mcuartos!J23)))</f>
        <v/>
      </c>
      <c r="E23" s="20">
        <f t="shared" si="0"/>
        <v>0</v>
      </c>
      <c r="F23" s="25"/>
      <c r="G23" s="28" t="str">
        <f>IF(AND(Octavos!$AH$3=Octavos!$AH24,Octavos!$AO$3=Octavos!$AO24),Mcuartos!D23,"")</f>
        <v/>
      </c>
      <c r="H23" s="28" t="str">
        <f>IF(AND(Octavos!$AH$3=Octavos!$AH24,Octavos!$AO$3=Octavos!$AO24),Mcuartos!E23,"")</f>
        <v/>
      </c>
      <c r="I23" s="21" t="str">
        <f>IF(G23&gt;H23,$G$1,IF(H23&gt;G23,$H$1,IF(IFERROR(SEARCH(Mcuartos!K23,CONCATENATE(Cuartos!G$1,Cuartos!H$1)),0)=0,"",Mcuartos!K23)))</f>
        <v/>
      </c>
      <c r="J23" s="20">
        <f t="shared" si="1"/>
        <v>0</v>
      </c>
      <c r="K23" s="25"/>
      <c r="L23" s="28" t="str">
        <f>IF(AND(Octavos!$AV$3=Octavos!$AV24,Octavos!$BC$3=Octavos!$BC24),Mcuartos!F23,"")</f>
        <v/>
      </c>
      <c r="M23" s="28" t="str">
        <f>IF(AND(Octavos!$AV$3=Octavos!$AV24,Octavos!$BC$3=Octavos!$BC24),Mcuartos!G23,"")</f>
        <v/>
      </c>
      <c r="N23" s="20" t="str">
        <f>IF(L23&gt;M23,$L$1,IF(M23&gt;L23,$M$1,IF(IFERROR(SEARCH(Mcuartos!L23,CONCATENATE(Cuartos!L$1,Cuartos!M$1)),0)=0,"",Mcuartos!L23)))</f>
        <v/>
      </c>
      <c r="O23" s="20">
        <f t="shared" si="2"/>
        <v>0</v>
      </c>
      <c r="P23" s="25"/>
      <c r="Q23" s="28" t="str">
        <f>IF(AND(Octavos!$T$3=Octavos!$T24,Octavos!$AA$3=Octavos!$AA24),Mcuartos!H23,"")</f>
        <v/>
      </c>
      <c r="R23" s="28" t="str">
        <f>IF(AND(Octavos!$T$3=Octavos!$T24,Octavos!$AA$3=Octavos!$AA24),Mcuartos!I23,"")</f>
        <v/>
      </c>
      <c r="S23" s="20" t="str">
        <f>IF(Q23&gt;R23,$Q$1,IF(R23&gt;Q23,$R$1,IF(IFERROR(SEARCH(Mcuartos!M23,CONCATENATE(Cuartos!Q$1,Cuartos!R$1)),0)=0,"",Mcuartos!M23)))</f>
        <v/>
      </c>
      <c r="T23" s="20">
        <f t="shared" si="3"/>
        <v>0</v>
      </c>
    </row>
    <row r="24" spans="1:23" x14ac:dyDescent="0.25">
      <c r="A24" s="14" t="str">
        <f>Participantes!B22</f>
        <v>Jafet M. Montero</v>
      </c>
      <c r="B24" s="8" t="str">
        <f>IF(AND(Octavos!$M$3=Octavos!$M25,Octavos!$F$3=Octavos!$F25),Mcuartos!B24,"")</f>
        <v/>
      </c>
      <c r="C24" s="8" t="str">
        <f>IF(AND(Octavos!$M$3=Octavos!$M25,Octavos!$F$3=Octavos!$F25),Mcuartos!C24,"")</f>
        <v/>
      </c>
      <c r="D24" s="31" t="str">
        <f>IF(B24&gt;C24,$B$1,IF(C24&gt;B24,$C$1,IF(IFERROR(SEARCH(Mcuartos!J24,CONCATENATE(Cuartos!B$1,Cuartos!C$1)),0)=0,"",Mcuartos!J24)))</f>
        <v/>
      </c>
      <c r="E24" s="20">
        <f t="shared" si="0"/>
        <v>0</v>
      </c>
      <c r="F24" s="25"/>
      <c r="G24" s="28" t="str">
        <f>IF(AND(Octavos!$AH$3=Octavos!$AH25,Octavos!$AO$3=Octavos!$AO25),Mcuartos!D24,"")</f>
        <v/>
      </c>
      <c r="H24" s="28" t="str">
        <f>IF(AND(Octavos!$AH$3=Octavos!$AH25,Octavos!$AO$3=Octavos!$AO25),Mcuartos!E24,"")</f>
        <v/>
      </c>
      <c r="I24" s="21" t="str">
        <f>IF(G24&gt;H24,$G$1,IF(H24&gt;G24,$H$1,IF(IFERROR(SEARCH(Mcuartos!K24,CONCATENATE(Cuartos!G$1,Cuartos!H$1)),0)=0,"",Mcuartos!K24)))</f>
        <v/>
      </c>
      <c r="J24" s="20">
        <f t="shared" si="1"/>
        <v>0</v>
      </c>
      <c r="K24" s="25"/>
      <c r="L24" s="28" t="str">
        <f>IF(AND(Octavos!$AV$3=Octavos!$AV25,Octavos!$BC$3=Octavos!$BC25),Mcuartos!F24,"")</f>
        <v/>
      </c>
      <c r="M24" s="28" t="str">
        <f>IF(AND(Octavos!$AV$3=Octavos!$AV25,Octavos!$BC$3=Octavos!$BC25),Mcuartos!G24,"")</f>
        <v/>
      </c>
      <c r="N24" s="20" t="str">
        <f>IF(L24&gt;M24,$L$1,IF(M24&gt;L24,$M$1,IF(IFERROR(SEARCH(Mcuartos!L24,CONCATENATE(Cuartos!L$1,Cuartos!M$1)),0)=0,"",Mcuartos!L24)))</f>
        <v/>
      </c>
      <c r="O24" s="20">
        <f t="shared" si="2"/>
        <v>0</v>
      </c>
      <c r="P24" s="25"/>
      <c r="Q24" s="28" t="str">
        <f>IF(AND(Octavos!$T$3=Octavos!$T25,Octavos!$AA$3=Octavos!$AA25),Mcuartos!H24,"")</f>
        <v/>
      </c>
      <c r="R24" s="28" t="str">
        <f>IF(AND(Octavos!$T$3=Octavos!$T25,Octavos!$AA$3=Octavos!$AA25),Mcuartos!I24,"")</f>
        <v/>
      </c>
      <c r="S24" s="20" t="str">
        <f>IF(Q24&gt;R24,$Q$1,IF(R24&gt;Q24,$R$1,IF(IFERROR(SEARCH(Mcuartos!M24,CONCATENATE(Cuartos!Q$1,Cuartos!R$1)),0)=0,"",Mcuartos!M24)))</f>
        <v/>
      </c>
      <c r="T24" s="20">
        <f t="shared" si="3"/>
        <v>0</v>
      </c>
      <c r="W24" s="22" t="str">
        <f>IF(AND(Octavos!$M$3=Octavos!$M25,Octavos!$F$3=Octavos!$F25),IF(Mcuartos!B24=0,"",Mcuartos!B24),"")</f>
        <v/>
      </c>
    </row>
    <row r="25" spans="1:23" x14ac:dyDescent="0.25">
      <c r="A25" s="14" t="str">
        <f>Participantes!B23</f>
        <v>Jairo M. Montero</v>
      </c>
      <c r="B25" s="8" t="str">
        <f>IF(AND(Octavos!$M$3=Octavos!$M26,Octavos!$F$3=Octavos!$F26),Mcuartos!B25,"")</f>
        <v/>
      </c>
      <c r="C25" s="8" t="str">
        <f>IF(AND(Octavos!$M$3=Octavos!$M26,Octavos!$F$3=Octavos!$F26),Mcuartos!C25,"")</f>
        <v/>
      </c>
      <c r="D25" s="31" t="str">
        <f>IF(B25&gt;C25,$B$1,IF(C25&gt;B25,$C$1,IF(IFERROR(SEARCH(Mcuartos!J25,CONCATENATE(Cuartos!B$1,Cuartos!C$1)),0)=0,"",Mcuartos!J25)))</f>
        <v/>
      </c>
      <c r="E25" s="20">
        <f t="shared" si="0"/>
        <v>0</v>
      </c>
      <c r="F25" s="25"/>
      <c r="G25" s="28" t="str">
        <f>IF(AND(Octavos!$AH$3=Octavos!$AH26,Octavos!$AO$3=Octavos!$AO26),Mcuartos!D25,"")</f>
        <v/>
      </c>
      <c r="H25" s="28" t="str">
        <f>IF(AND(Octavos!$AH$3=Octavos!$AH26,Octavos!$AO$3=Octavos!$AO26),Mcuartos!E25,"")</f>
        <v/>
      </c>
      <c r="I25" s="21" t="str">
        <f>IF(G25&gt;H25,$G$1,IF(H25&gt;G25,$H$1,IF(IFERROR(SEARCH(Mcuartos!K25,CONCATENATE(Cuartos!G$1,Cuartos!H$1)),0)=0,"",Mcuartos!K25)))</f>
        <v/>
      </c>
      <c r="J25" s="20">
        <f t="shared" si="1"/>
        <v>0</v>
      </c>
      <c r="K25" s="25"/>
      <c r="L25" s="28" t="str">
        <f>IF(AND(Octavos!$AV$3=Octavos!$AV26,Octavos!$BC$3=Octavos!$BC26),Mcuartos!F25,"")</f>
        <v/>
      </c>
      <c r="M25" s="28" t="str">
        <f>IF(AND(Octavos!$AV$3=Octavos!$AV26,Octavos!$BC$3=Octavos!$BC26),Mcuartos!G25,"")</f>
        <v/>
      </c>
      <c r="N25" s="20" t="str">
        <f>IF(L25&gt;M25,$L$1,IF(M25&gt;L25,$M$1,IF(IFERROR(SEARCH(Mcuartos!L25,CONCATENATE(Cuartos!L$1,Cuartos!M$1)),0)=0,"",Mcuartos!L25)))</f>
        <v/>
      </c>
      <c r="O25" s="20">
        <f t="shared" si="2"/>
        <v>0</v>
      </c>
      <c r="P25" s="25"/>
      <c r="Q25" s="28" t="str">
        <f>IF(AND(Octavos!$T$3=Octavos!$T26,Octavos!$AA$3=Octavos!$AA26),Mcuartos!H25,"")</f>
        <v/>
      </c>
      <c r="R25" s="28" t="str">
        <f>IF(AND(Octavos!$T$3=Octavos!$T26,Octavos!$AA$3=Octavos!$AA26),Mcuartos!I25,"")</f>
        <v/>
      </c>
      <c r="S25" s="20" t="str">
        <f>IF(Q25&gt;R25,$Q$1,IF(R25&gt;Q25,$R$1,IF(IFERROR(SEARCH(Mcuartos!M25,CONCATENATE(Cuartos!Q$1,Cuartos!R$1)),0)=0,"",Mcuartos!M25)))</f>
        <v/>
      </c>
      <c r="T25" s="20">
        <f t="shared" si="3"/>
        <v>0</v>
      </c>
    </row>
    <row r="26" spans="1:23" x14ac:dyDescent="0.25">
      <c r="A26" s="14" t="str">
        <f>Participantes!B24</f>
        <v>Sandra Badilla</v>
      </c>
      <c r="B26" s="8" t="str">
        <f>IF(AND(Octavos!$M$3=Octavos!$M27,Octavos!$F$3=Octavos!$F27),Mcuartos!B26,"")</f>
        <v/>
      </c>
      <c r="C26" s="8" t="str">
        <f>IF(AND(Octavos!$M$3=Octavos!$M27,Octavos!$F$3=Octavos!$F27),Mcuartos!C26,"")</f>
        <v/>
      </c>
      <c r="D26" s="31" t="str">
        <f>IF(B26&gt;C26,$B$1,IF(C26&gt;B26,$C$1,IF(IFERROR(SEARCH(Mcuartos!J26,CONCATENATE(Cuartos!B$1,Cuartos!C$1)),0)=0,"",Mcuartos!J26)))</f>
        <v/>
      </c>
      <c r="E26" s="20">
        <f t="shared" si="0"/>
        <v>0</v>
      </c>
      <c r="F26" s="25"/>
      <c r="G26" s="28" t="str">
        <f>IF(AND(Octavos!$AH$3=Octavos!$AH27,Octavos!$AO$3=Octavos!$AO27),Mcuartos!D26,"")</f>
        <v/>
      </c>
      <c r="H26" s="28" t="str">
        <f>IF(AND(Octavos!$AH$3=Octavos!$AH27,Octavos!$AO$3=Octavos!$AO27),Mcuartos!E26,"")</f>
        <v/>
      </c>
      <c r="I26" s="21" t="str">
        <f>IF(G26&gt;H26,$G$1,IF(H26&gt;G26,$H$1,IF(IFERROR(SEARCH(Mcuartos!K26,CONCATENATE(Cuartos!G$1,Cuartos!H$1)),0)=0,"",Mcuartos!K26)))</f>
        <v/>
      </c>
      <c r="J26" s="20">
        <f t="shared" si="1"/>
        <v>0</v>
      </c>
      <c r="K26" s="25"/>
      <c r="L26" s="28" t="str">
        <f>IF(AND(Octavos!$AV$3=Octavos!$AV27,Octavos!$BC$3=Octavos!$BC27),Mcuartos!F26,"")</f>
        <v/>
      </c>
      <c r="M26" s="28" t="str">
        <f>IF(AND(Octavos!$AV$3=Octavos!$AV27,Octavos!$BC$3=Octavos!$BC27),Mcuartos!G26,"")</f>
        <v/>
      </c>
      <c r="N26" s="20" t="str">
        <f>IF(L26&gt;M26,$L$1,IF(M26&gt;L26,$M$1,IF(IFERROR(SEARCH(Mcuartos!L26,CONCATENATE(Cuartos!L$1,Cuartos!M$1)),0)=0,"",Mcuartos!L26)))</f>
        <v/>
      </c>
      <c r="O26" s="20">
        <f t="shared" si="2"/>
        <v>0</v>
      </c>
      <c r="P26" s="25"/>
      <c r="Q26" s="28" t="str">
        <f>IF(AND(Octavos!$T$3=Octavos!$T27,Octavos!$AA$3=Octavos!$AA27),Mcuartos!H26,"")</f>
        <v/>
      </c>
      <c r="R26" s="28" t="str">
        <f>IF(AND(Octavos!$T$3=Octavos!$T27,Octavos!$AA$3=Octavos!$AA27),Mcuartos!I26,"")</f>
        <v/>
      </c>
      <c r="S26" s="20" t="str">
        <f>IF(Q26&gt;R26,$Q$1,IF(R26&gt;Q26,$R$1,IF(IFERROR(SEARCH(Mcuartos!M26,CONCATENATE(Cuartos!Q$1,Cuartos!R$1)),0)=0,"",Mcuartos!M26)))</f>
        <v/>
      </c>
      <c r="T26" s="20">
        <f t="shared" si="3"/>
        <v>0</v>
      </c>
    </row>
    <row r="27" spans="1:23" x14ac:dyDescent="0.25">
      <c r="A27" s="14" t="str">
        <f>Participantes!B25</f>
        <v>Sandra Badilla(Wayne 1)</v>
      </c>
      <c r="B27" s="8" t="str">
        <f>IF(AND(Octavos!$M$3=Octavos!$M28,Octavos!$F$3=Octavos!$F28),Mcuartos!B27,"")</f>
        <v/>
      </c>
      <c r="C27" s="8" t="str">
        <f>IF(AND(Octavos!$M$3=Octavos!$M28,Octavos!$F$3=Octavos!$F28),Mcuartos!C27,"")</f>
        <v/>
      </c>
      <c r="D27" s="31" t="str">
        <f>IF(B27&gt;C27,$B$1,IF(C27&gt;B27,$C$1,IF(IFERROR(SEARCH(Mcuartos!J27,CONCATENATE(Cuartos!B$1,Cuartos!C$1)),0)=0,"",Mcuartos!J27)))</f>
        <v/>
      </c>
      <c r="E27" s="20">
        <f t="shared" si="0"/>
        <v>0</v>
      </c>
      <c r="F27" s="25"/>
      <c r="G27" s="28" t="str">
        <f>IF(AND(Octavos!$AH$3=Octavos!$AH28,Octavos!$AO$3=Octavos!$AO28),Mcuartos!D27,"")</f>
        <v/>
      </c>
      <c r="H27" s="28" t="str">
        <f>IF(AND(Octavos!$AH$3=Octavos!$AH28,Octavos!$AO$3=Octavos!$AO28),Mcuartos!E27,"")</f>
        <v/>
      </c>
      <c r="I27" s="21" t="str">
        <f>IF(G27&gt;H27,$G$1,IF(H27&gt;G27,$H$1,IF(IFERROR(SEARCH(Mcuartos!K27,CONCATENATE(Cuartos!G$1,Cuartos!H$1)),0)=0,"",Mcuartos!K27)))</f>
        <v/>
      </c>
      <c r="J27" s="20">
        <f t="shared" si="1"/>
        <v>0</v>
      </c>
      <c r="K27" s="25"/>
      <c r="L27" s="28" t="str">
        <f>IF(AND(Octavos!$AV$3=Octavos!$AV28,Octavos!$BC$3=Octavos!$BC28),Mcuartos!F27,"")</f>
        <v/>
      </c>
      <c r="M27" s="28" t="str">
        <f>IF(AND(Octavos!$AV$3=Octavos!$AV28,Octavos!$BC$3=Octavos!$BC28),Mcuartos!G27,"")</f>
        <v/>
      </c>
      <c r="N27" s="20" t="str">
        <f>IF(L27&gt;M27,$L$1,IF(M27&gt;L27,$M$1,IF(IFERROR(SEARCH(Mcuartos!L27,CONCATENATE(Cuartos!L$1,Cuartos!M$1)),0)=0,"",Mcuartos!L27)))</f>
        <v/>
      </c>
      <c r="O27" s="20">
        <f t="shared" si="2"/>
        <v>0</v>
      </c>
      <c r="P27" s="25"/>
      <c r="Q27" s="28" t="str">
        <f>IF(AND(Octavos!$T$3=Octavos!$T28,Octavos!$AA$3=Octavos!$AA28),Mcuartos!H27,"")</f>
        <v/>
      </c>
      <c r="R27" s="28" t="str">
        <f>IF(AND(Octavos!$T$3=Octavos!$T28,Octavos!$AA$3=Octavos!$AA28),Mcuartos!I27,"")</f>
        <v/>
      </c>
      <c r="S27" s="20" t="str">
        <f>IF(Q27&gt;R27,$Q$1,IF(R27&gt;Q27,$R$1,IF(IFERROR(SEARCH(Mcuartos!M27,CONCATENATE(Cuartos!Q$1,Cuartos!R$1)),0)=0,"",Mcuartos!M27)))</f>
        <v/>
      </c>
      <c r="T27" s="20">
        <f t="shared" si="3"/>
        <v>0</v>
      </c>
    </row>
    <row r="28" spans="1:23" x14ac:dyDescent="0.25">
      <c r="A28" s="14" t="str">
        <f>Participantes!B26</f>
        <v>Sandra Badilla (Wayne2)</v>
      </c>
      <c r="B28" s="8" t="str">
        <f>IF(AND(Octavos!$M$3=Octavos!$M29,Octavos!$F$3=Octavos!$F29),Mcuartos!B28,"")</f>
        <v/>
      </c>
      <c r="C28" s="8" t="str">
        <f>IF(AND(Octavos!$M$3=Octavos!$M29,Octavos!$F$3=Octavos!$F29),Mcuartos!C28,"")</f>
        <v/>
      </c>
      <c r="D28" s="31" t="str">
        <f>IF(B28&gt;C28,$B$1,IF(C28&gt;B28,$C$1,IF(IFERROR(SEARCH(Mcuartos!J28,CONCATENATE(Cuartos!B$1,Cuartos!C$1)),0)=0,"",Mcuartos!J28)))</f>
        <v/>
      </c>
      <c r="E28" s="20">
        <f t="shared" si="0"/>
        <v>0</v>
      </c>
      <c r="F28" s="25"/>
      <c r="G28" s="28" t="str">
        <f>IF(AND(Octavos!$AH$3=Octavos!$AH29,Octavos!$AO$3=Octavos!$AO29),Mcuartos!D28,"")</f>
        <v/>
      </c>
      <c r="H28" s="28" t="str">
        <f>IF(AND(Octavos!$AH$3=Octavos!$AH29,Octavos!$AO$3=Octavos!$AO29),Mcuartos!E28,"")</f>
        <v/>
      </c>
      <c r="I28" s="21" t="str">
        <f>IF(G28&gt;H28,$G$1,IF(H28&gt;G28,$H$1,IF(IFERROR(SEARCH(Mcuartos!K28,CONCATENATE(Cuartos!G$1,Cuartos!H$1)),0)=0,"",Mcuartos!K28)))</f>
        <v/>
      </c>
      <c r="J28" s="20">
        <f t="shared" si="1"/>
        <v>0</v>
      </c>
      <c r="K28" s="25"/>
      <c r="L28" s="28" t="str">
        <f>IF(AND(Octavos!$AV$3=Octavos!$AV29,Octavos!$BC$3=Octavos!$BC29),Mcuartos!F28,"")</f>
        <v/>
      </c>
      <c r="M28" s="28" t="str">
        <f>IF(AND(Octavos!$AV$3=Octavos!$AV29,Octavos!$BC$3=Octavos!$BC29),Mcuartos!G28,"")</f>
        <v/>
      </c>
      <c r="N28" s="20" t="str">
        <f>IF(L28&gt;M28,$L$1,IF(M28&gt;L28,$M$1,IF(IFERROR(SEARCH(Mcuartos!L28,CONCATENATE(Cuartos!L$1,Cuartos!M$1)),0)=0,"",Mcuartos!L28)))</f>
        <v/>
      </c>
      <c r="O28" s="20">
        <f t="shared" si="2"/>
        <v>0</v>
      </c>
      <c r="P28" s="25"/>
      <c r="Q28" s="28" t="str">
        <f>IF(AND(Octavos!$T$3=Octavos!$T29,Octavos!$AA$3=Octavos!$AA29),Mcuartos!H28,"")</f>
        <v/>
      </c>
      <c r="R28" s="28" t="str">
        <f>IF(AND(Octavos!$T$3=Octavos!$T29,Octavos!$AA$3=Octavos!$AA29),Mcuartos!I28,"")</f>
        <v/>
      </c>
      <c r="S28" s="20" t="str">
        <f>IF(Q28&gt;R28,$Q$1,IF(R28&gt;Q28,$R$1,IF(IFERROR(SEARCH(Mcuartos!M28,CONCATENATE(Cuartos!Q$1,Cuartos!R$1)),0)=0,"",Mcuartos!M28)))</f>
        <v/>
      </c>
      <c r="T28" s="20">
        <f t="shared" si="3"/>
        <v>0</v>
      </c>
    </row>
    <row r="29" spans="1:23" x14ac:dyDescent="0.25">
      <c r="N29" s="24" t="str">
        <f>IF(L29&gt;M29,L$1,IF(M29&gt;L29,M$1,""))</f>
        <v/>
      </c>
      <c r="R29" s="22" t="s">
        <v>47</v>
      </c>
    </row>
  </sheetData>
  <pageMargins left="0.7" right="0.7" top="0.75" bottom="0.75" header="0.3" footer="0.3"/>
  <pageSetup orientation="portrait" r:id="rId1"/>
  <ignoredErrors>
    <ignoredError sqref="N3 N4:N28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80" zoomScaleNormal="80" workbookViewId="0">
      <selection activeCell="P4" sqref="P4"/>
    </sheetView>
  </sheetViews>
  <sheetFormatPr baseColWidth="10" defaultRowHeight="15" x14ac:dyDescent="0.25"/>
  <cols>
    <col min="1" max="1" width="27.7109375" style="22" customWidth="1"/>
    <col min="2" max="2" width="20.7109375" style="24" customWidth="1"/>
    <col min="3" max="3" width="14.42578125" style="24" customWidth="1"/>
    <col min="4" max="4" width="12.42578125" style="24" customWidth="1"/>
    <col min="5" max="5" width="11.85546875" style="24" customWidth="1"/>
    <col min="6" max="6" width="0.28515625" style="24" customWidth="1"/>
    <col min="7" max="7" width="16.7109375" style="22" customWidth="1"/>
    <col min="8" max="8" width="12.7109375" style="22" customWidth="1"/>
    <col min="9" max="9" width="13.85546875" style="24" customWidth="1"/>
    <col min="10" max="10" width="13.28515625" style="24" customWidth="1"/>
    <col min="11" max="11" width="0.28515625" style="24" customWidth="1"/>
    <col min="12" max="13" width="0" style="22" hidden="1" customWidth="1"/>
    <col min="14" max="16384" width="11.42578125" style="22"/>
  </cols>
  <sheetData>
    <row r="1" spans="1:13" s="4" customFormat="1" ht="18.75" x14ac:dyDescent="0.3">
      <c r="A1" s="41"/>
      <c r="B1" s="41" t="str">
        <f>IF(Cuartos!D2="",CONCATENATE(Cuartos!B1,Cuartos!C1),Cuartos!D2)</f>
        <v>ItaAusGalDin</v>
      </c>
      <c r="C1" s="41" t="str">
        <f>IF(Cuartos!I2="",CONCATENATE(Cuartos!G1,Cuartos!H1),Cuartos!I2)</f>
        <v>CroEspFraSui</v>
      </c>
      <c r="D1" s="41" t="s">
        <v>5</v>
      </c>
      <c r="E1" s="41" t="s">
        <v>6</v>
      </c>
      <c r="F1" s="41"/>
      <c r="G1" s="41" t="str">
        <f>IF(Cuartos!S2="",CONCATENATE(Cuartos!Q1,Cuartos!R1),Cuartos!S2)</f>
        <v>PaíRepBélPor</v>
      </c>
      <c r="H1" s="41" t="str">
        <f>IF(Cuartos!N2="",CONCATENATE(Cuartos!L1,Cuartos!M1),Cuartos!N2)</f>
        <v>IngAleSueUcr</v>
      </c>
      <c r="I1" s="41" t="s">
        <v>5</v>
      </c>
      <c r="J1" s="41" t="s">
        <v>6</v>
      </c>
      <c r="K1" s="27"/>
    </row>
    <row r="2" spans="1:13" s="4" customFormat="1" ht="19.5" thickBot="1" x14ac:dyDescent="0.35">
      <c r="A2" s="38" t="s">
        <v>7</v>
      </c>
      <c r="B2" s="12" t="s">
        <v>64</v>
      </c>
      <c r="C2" s="33" t="s">
        <v>64</v>
      </c>
      <c r="D2" s="30" t="str">
        <f>IF(B2&gt;C2,$B$1,IF(C2&gt;B2,$C$1,""))</f>
        <v/>
      </c>
      <c r="E2" s="19"/>
      <c r="F2" s="39"/>
      <c r="G2" s="13" t="s">
        <v>64</v>
      </c>
      <c r="H2" s="33" t="s">
        <v>64</v>
      </c>
      <c r="I2" s="19"/>
      <c r="J2" s="19"/>
      <c r="K2" s="39"/>
      <c r="L2" s="4" t="str">
        <f t="shared" ref="L2:L28" si="0">IF(B1=D2, C1, B1)</f>
        <v>ItaAusGalDin</v>
      </c>
      <c r="M2" s="4" t="str">
        <f t="shared" ref="M2:M28" si="1">IF(G1=I2, G1, H1)</f>
        <v>IngAleSueUcr</v>
      </c>
    </row>
    <row r="3" spans="1:13" ht="15.75" thickTop="1" x14ac:dyDescent="0.25">
      <c r="A3" s="14" t="str">
        <f>Participantes!B1</f>
        <v>Alfredo Quintero 1</v>
      </c>
      <c r="B3" s="8" t="str">
        <f>IF(AND(TRIM(Cuartos!$D$2)=TRIM(Cuartos!$D3),TRIM(Cuartos!$I$2)=TRIM(Cuartos!$I3),TRIM(Cuartos!$D$2)&lt;&gt;""),Msemis!B3,"")</f>
        <v/>
      </c>
      <c r="C3" s="8" t="str">
        <f>IF(AND(TRIM(Cuartos!$D$2)=TRIM(Cuartos!$D3),TRIM(Cuartos!$I$2)=TRIM(Cuartos!$I3),TRIM(Cuartos!$D$2)&lt;&gt;""),Msemis!C3,"")</f>
        <v/>
      </c>
      <c r="D3" s="31" t="str">
        <f>IF(B3&gt;C3,$B$1,IF(C3&gt;B3,$C$1,IF(IFERROR(SEARCH(Msemis!F3,CONCATENATE(Semis!B$1,Semis!C$1)),0)=0,"",Msemis!F3)))</f>
        <v/>
      </c>
      <c r="E3" s="20">
        <f t="shared" ref="E3:E28" si="2">IF(AND($B3=$B$2, $C$2=$C3),3,IF(AND($B$2&gt;$C$2, $B3&gt;$C3),2,IF(AND($C$2&gt;$B$2,$C3&gt;$B3), 2, IF(AND($C$2=$B$2, $C3=$B3),2,0))))*IF(B3="",0,1)+IF(TRIM(D3)=TRIM($D$2),3,0)*IF(TRIM(D3)="",0,1)</f>
        <v>0</v>
      </c>
      <c r="F3" s="26"/>
      <c r="G3" s="28" t="str">
        <f>IF(AND(TRIM(Cuartos!$S$2)=TRIM(Cuartos!$S3),TRIM(Cuartos!$N$2)=TRIM(Cuartos!$N3),TRIM(Cuartos!$S$2)&lt;&gt;""),Msemis!D3,"")</f>
        <v/>
      </c>
      <c r="H3" s="28" t="str">
        <f>IF(AND(TRIM(Cuartos!$S$2)=TRIM(Cuartos!$S3),TRIM(Cuartos!$N$2)=TRIM(Cuartos!$N3),TRIM(Cuartos!$S$2)&lt;&gt;""),Msemis!E3,"")</f>
        <v/>
      </c>
      <c r="I3" s="21" t="str">
        <f>IF(G3&gt;H3,$G$1,IF(H3&gt;G3,$H$1,IF(IFERROR(SEARCH(Msemis!G3,CONCATENATE(Semis!G$1,Semis!H$1)),0)=0,"",Msemis!G3)))</f>
        <v/>
      </c>
      <c r="J3" s="20">
        <f>IF(AND($G3=$G$2, $H$2=$H3),3,IF(AND($G$2&gt;$H$2, $G3&gt;$H3),2,IF(AND($H$2&gt;$G$2,$H3&gt;$G3), 2, IF(AND($H$2=$G$2, $H3=$G3),2,0))))*IF(G3="",0,1)+IF(I3=I$2,3,0)*IF(I3="",0,1)</f>
        <v>0</v>
      </c>
      <c r="K3" s="26"/>
      <c r="L3" s="22" t="str">
        <f t="shared" si="0"/>
        <v xml:space="preserve"> </v>
      </c>
      <c r="M3" s="22" t="str">
        <f t="shared" si="1"/>
        <v xml:space="preserve"> </v>
      </c>
    </row>
    <row r="4" spans="1:13" x14ac:dyDescent="0.25">
      <c r="A4" s="14" t="str">
        <f>Participantes!B2</f>
        <v>Alfredo Quintero 2</v>
      </c>
      <c r="B4" s="8" t="str">
        <f>IF(AND(TRIM(Cuartos!$D$2)=TRIM(Cuartos!$D4),TRIM(Cuartos!$I$2)=TRIM(Cuartos!$I4),TRIM(Cuartos!$D$2)&lt;&gt;""),Msemis!B4,"")</f>
        <v/>
      </c>
      <c r="C4" s="8" t="str">
        <f>IF(AND(TRIM(Cuartos!$D$2)=TRIM(Cuartos!$D4),TRIM(Cuartos!$I$2)=TRIM(Cuartos!$I4),TRIM(Cuartos!$D$2)&lt;&gt;""),Msemis!C4,"")</f>
        <v/>
      </c>
      <c r="D4" s="31" t="str">
        <f>IF(B4&gt;C4,$B$1,IF(C4&gt;B4,$C$1,IF(IFERROR(SEARCH(Msemis!F4,CONCATENATE(Semis!B$1,Semis!C$1)),0)=0,"",Msemis!F4)))</f>
        <v/>
      </c>
      <c r="E4" s="20">
        <f t="shared" si="2"/>
        <v>0</v>
      </c>
      <c r="F4" s="26"/>
      <c r="G4" s="28" t="str">
        <f>IF(AND(TRIM(Cuartos!$S$2)=TRIM(Cuartos!$S4),TRIM(Cuartos!$N$2)=TRIM(Cuartos!$N4),TRIM(Cuartos!$S$2)&lt;&gt;""),Msemis!D4,"")</f>
        <v/>
      </c>
      <c r="H4" s="28" t="str">
        <f>IF(AND(TRIM(Cuartos!$S$2)=TRIM(Cuartos!$S4),TRIM(Cuartos!$N$2)=TRIM(Cuartos!$N4),TRIM(Cuartos!$S$2)&lt;&gt;""),Msemis!E4,"")</f>
        <v/>
      </c>
      <c r="I4" s="21" t="str">
        <f>IF(G4&gt;H4,$G$1,IF(H4&gt;G4,$H$1,IF(IFERROR(SEARCH(Msemis!G4,CONCATENATE(Semis!G$1,Semis!H$1)),0)=0,"",Msemis!G4)))</f>
        <v/>
      </c>
      <c r="J4" s="20">
        <f t="shared" ref="J4:J28" si="3">IF(AND($G4=$G$2, $H$2=$H4),3,IF(AND($G$2&gt;$H$2, $G4&gt;$H4),2,IF(AND($H$2&gt;$G$2,$H4&gt;$G4), 2, IF(AND($H$2=$G$2, $H4=$G4),2,0))))*IF(G4="",0,1)+IF(I4=I$2,3,0)*IF(I4="",0,1)</f>
        <v>0</v>
      </c>
      <c r="K4" s="26"/>
      <c r="L4" s="22" t="str">
        <f t="shared" si="0"/>
        <v/>
      </c>
      <c r="M4" s="22" t="str">
        <f t="shared" si="1"/>
        <v/>
      </c>
    </row>
    <row r="5" spans="1:13" x14ac:dyDescent="0.25">
      <c r="A5" s="14" t="str">
        <f>Participantes!B3</f>
        <v>Andres Corcho</v>
      </c>
      <c r="B5" s="8" t="str">
        <f>IF(AND(TRIM(Cuartos!$D$2)=TRIM(Cuartos!$D5),TRIM(Cuartos!$I$2)=TRIM(Cuartos!$I5),TRIM(Cuartos!$D$2)&lt;&gt;""),Msemis!B5,"")</f>
        <v/>
      </c>
      <c r="C5" s="8" t="str">
        <f>IF(AND(TRIM(Cuartos!$D$2)=TRIM(Cuartos!$D5),TRIM(Cuartos!$I$2)=TRIM(Cuartos!$I5),TRIM(Cuartos!$D$2)&lt;&gt;""),Msemis!C5,"")</f>
        <v/>
      </c>
      <c r="D5" s="31" t="str">
        <f>IF(B5&gt;C5,$B$1,IF(C5&gt;B5,$C$1,IF(IFERROR(SEARCH(Msemis!F5,CONCATENATE(Semis!B$1,Semis!C$1)),0)=0,"",Msemis!F5)))</f>
        <v/>
      </c>
      <c r="E5" s="20">
        <f t="shared" si="2"/>
        <v>0</v>
      </c>
      <c r="F5" s="25"/>
      <c r="G5" s="28" t="str">
        <f>IF(AND(TRIM(Cuartos!$S$2)=TRIM(Cuartos!$S5),TRIM(Cuartos!$N$2)=TRIM(Cuartos!$N5),TRIM(Cuartos!$S$2)&lt;&gt;""),Msemis!D5,"")</f>
        <v/>
      </c>
      <c r="H5" s="28" t="str">
        <f>IF(AND(TRIM(Cuartos!$S$2)=TRIM(Cuartos!$S5),TRIM(Cuartos!$N$2)=TRIM(Cuartos!$N5),TRIM(Cuartos!$S$2)&lt;&gt;""),Msemis!E5,"")</f>
        <v/>
      </c>
      <c r="I5" s="21" t="str">
        <f>IF(G5&gt;H5,$G$1,IF(H5&gt;G5,$H$1,IF(IFERROR(SEARCH(Msemis!G5,CONCATENATE(Semis!G$1,Semis!H$1)),0)=0,"",Msemis!G5)))</f>
        <v/>
      </c>
      <c r="J5" s="20">
        <f t="shared" si="3"/>
        <v>0</v>
      </c>
      <c r="K5" s="25"/>
      <c r="L5" s="22" t="str">
        <f t="shared" si="0"/>
        <v/>
      </c>
      <c r="M5" s="22" t="str">
        <f t="shared" si="1"/>
        <v/>
      </c>
    </row>
    <row r="6" spans="1:13" x14ac:dyDescent="0.25">
      <c r="A6" s="14" t="str">
        <f>Participantes!B4</f>
        <v>Antonio Barahona</v>
      </c>
      <c r="B6" s="8" t="str">
        <f>IF(AND(TRIM(Cuartos!$D$2)=TRIM(Cuartos!$D6),TRIM(Cuartos!$I$2)=TRIM(Cuartos!$I6),TRIM(Cuartos!$D$2)&lt;&gt;""),Msemis!B6,"")</f>
        <v/>
      </c>
      <c r="C6" s="8" t="str">
        <f>IF(AND(TRIM(Cuartos!$D$2)=TRIM(Cuartos!$D6),TRIM(Cuartos!$I$2)=TRIM(Cuartos!$I6),TRIM(Cuartos!$D$2)&lt;&gt;""),Msemis!C6,"")</f>
        <v/>
      </c>
      <c r="D6" s="31" t="str">
        <f>IF(B6&gt;C6,$B$1,IF(C6&gt;B6,$C$1,IF(IFERROR(SEARCH(Msemis!F6,CONCATENATE(Semis!B$1,Semis!C$1)),0)=0,"",Msemis!F6)))</f>
        <v/>
      </c>
      <c r="E6" s="20">
        <f t="shared" si="2"/>
        <v>0</v>
      </c>
      <c r="F6" s="25"/>
      <c r="G6" s="28" t="str">
        <f>IF(AND(TRIM(Cuartos!$S$2)=TRIM(Cuartos!$S6),TRIM(Cuartos!$N$2)=TRIM(Cuartos!$N6),TRIM(Cuartos!$S$2)&lt;&gt;""),Msemis!D6,"")</f>
        <v/>
      </c>
      <c r="H6" s="28" t="str">
        <f>IF(AND(TRIM(Cuartos!$S$2)=TRIM(Cuartos!$S6),TRIM(Cuartos!$N$2)=TRIM(Cuartos!$N6),TRIM(Cuartos!$S$2)&lt;&gt;""),Msemis!E6,"")</f>
        <v/>
      </c>
      <c r="I6" s="21" t="str">
        <f>IF(G6&gt;H6,$G$1,IF(H6&gt;G6,$H$1,IF(IFERROR(SEARCH(Msemis!G6,CONCATENATE(Semis!G$1,Semis!H$1)),0)=0,"",Msemis!G6)))</f>
        <v/>
      </c>
      <c r="J6" s="20">
        <f t="shared" si="3"/>
        <v>0</v>
      </c>
      <c r="K6" s="25"/>
      <c r="L6" s="22" t="str">
        <f t="shared" si="0"/>
        <v/>
      </c>
      <c r="M6" s="22" t="str">
        <f t="shared" si="1"/>
        <v/>
      </c>
    </row>
    <row r="7" spans="1:13" x14ac:dyDescent="0.25">
      <c r="A7" s="14" t="str">
        <f>Participantes!B5</f>
        <v>Billis Cedeño</v>
      </c>
      <c r="B7" s="8" t="str">
        <f>IF(AND(TRIM(Cuartos!$D$2)=TRIM(Cuartos!$D7),TRIM(Cuartos!$I$2)=TRIM(Cuartos!$I7),TRIM(Cuartos!$D$2)&lt;&gt;""),Msemis!B7,"")</f>
        <v/>
      </c>
      <c r="C7" s="8" t="str">
        <f>IF(AND(TRIM(Cuartos!$D$2)=TRIM(Cuartos!$D7),TRIM(Cuartos!$I$2)=TRIM(Cuartos!$I7),TRIM(Cuartos!$D$2)&lt;&gt;""),Msemis!C7,"")</f>
        <v/>
      </c>
      <c r="D7" s="31" t="str">
        <f>IF(B7&gt;C7,$B$1,IF(C7&gt;B7,$C$1,IF(IFERROR(SEARCH(Msemis!F7,CONCATENATE(Semis!B$1,Semis!C$1)),0)=0,"",Msemis!F7)))</f>
        <v/>
      </c>
      <c r="E7" s="20">
        <f t="shared" si="2"/>
        <v>0</v>
      </c>
      <c r="F7" s="25"/>
      <c r="G7" s="28" t="str">
        <f>IF(AND(TRIM(Cuartos!$S$2)=TRIM(Cuartos!$S7),TRIM(Cuartos!$N$2)=TRIM(Cuartos!$N7),TRIM(Cuartos!$S$2)&lt;&gt;""),Msemis!D7,"")</f>
        <v/>
      </c>
      <c r="H7" s="28" t="str">
        <f>IF(AND(TRIM(Cuartos!$S$2)=TRIM(Cuartos!$S7),TRIM(Cuartos!$N$2)=TRIM(Cuartos!$N7),TRIM(Cuartos!$S$2)&lt;&gt;""),Msemis!E7,"")</f>
        <v/>
      </c>
      <c r="I7" s="21" t="str">
        <f>IF(G7&gt;H7,$G$1,IF(H7&gt;G7,$H$1,IF(IFERROR(SEARCH(Msemis!G7,CONCATENATE(Semis!G$1,Semis!H$1)),0)=0,"",Msemis!G7)))</f>
        <v/>
      </c>
      <c r="J7" s="20">
        <f t="shared" si="3"/>
        <v>0</v>
      </c>
      <c r="K7" s="25"/>
      <c r="L7" s="22" t="str">
        <f t="shared" si="0"/>
        <v/>
      </c>
      <c r="M7" s="22" t="str">
        <f t="shared" si="1"/>
        <v/>
      </c>
    </row>
    <row r="8" spans="1:13" x14ac:dyDescent="0.25">
      <c r="A8" s="14" t="str">
        <f>Participantes!B6</f>
        <v>Effie Latouche</v>
      </c>
      <c r="B8" s="8" t="str">
        <f>IF(AND(TRIM(Cuartos!$D$2)=TRIM(Cuartos!$D8),TRIM(Cuartos!$I$2)=TRIM(Cuartos!$I8),TRIM(Cuartos!$D$2)&lt;&gt;""),Msemis!B8,"")</f>
        <v/>
      </c>
      <c r="C8" s="8" t="str">
        <f>IF(AND(TRIM(Cuartos!$D$2)=TRIM(Cuartos!$D8),TRIM(Cuartos!$I$2)=TRIM(Cuartos!$I8),TRIM(Cuartos!$D$2)&lt;&gt;""),Msemis!C8,"")</f>
        <v/>
      </c>
      <c r="D8" s="31" t="str">
        <f>IF(B8&gt;C8,$B$1,IF(C8&gt;B8,$C$1,IF(IFERROR(SEARCH(Msemis!F8,CONCATENATE(Semis!B$1,Semis!C$1)),0)=0,"",Msemis!F8)))</f>
        <v/>
      </c>
      <c r="E8" s="20">
        <f t="shared" si="2"/>
        <v>0</v>
      </c>
      <c r="F8" s="25"/>
      <c r="G8" s="28" t="str">
        <f>IF(AND(TRIM(Cuartos!$S$2)=TRIM(Cuartos!$S8),TRIM(Cuartos!$N$2)=TRIM(Cuartos!$N8),TRIM(Cuartos!$S$2)&lt;&gt;""),Msemis!D8,"")</f>
        <v/>
      </c>
      <c r="H8" s="28" t="str">
        <f>IF(AND(TRIM(Cuartos!$S$2)=TRIM(Cuartos!$S8),TRIM(Cuartos!$N$2)=TRIM(Cuartos!$N8),TRIM(Cuartos!$S$2)&lt;&gt;""),Msemis!E8,"")</f>
        <v/>
      </c>
      <c r="I8" s="21" t="str">
        <f>IF(G8&gt;H8,$G$1,IF(H8&gt;G8,$H$1,IF(IFERROR(SEARCH(Msemis!G8,CONCATENATE(Semis!G$1,Semis!H$1)),0)=0,"",Msemis!G8)))</f>
        <v/>
      </c>
      <c r="J8" s="20">
        <f t="shared" si="3"/>
        <v>0</v>
      </c>
      <c r="K8" s="25"/>
      <c r="L8" s="22" t="str">
        <f t="shared" si="0"/>
        <v/>
      </c>
      <c r="M8" s="22" t="str">
        <f t="shared" si="1"/>
        <v/>
      </c>
    </row>
    <row r="9" spans="1:13" x14ac:dyDescent="0.25">
      <c r="A9" s="14" t="str">
        <f>Participantes!B7</f>
        <v>Jose Caballero 1</v>
      </c>
      <c r="B9" s="8" t="str">
        <f>IF(AND(TRIM(Cuartos!$D$2)=TRIM(Cuartos!$D9),TRIM(Cuartos!$I$2)=TRIM(Cuartos!$I9),TRIM(Cuartos!$D$2)&lt;&gt;""),Msemis!B9,"")</f>
        <v/>
      </c>
      <c r="C9" s="8" t="str">
        <f>IF(AND(TRIM(Cuartos!$D$2)=TRIM(Cuartos!$D9),TRIM(Cuartos!$I$2)=TRIM(Cuartos!$I9),TRIM(Cuartos!$D$2)&lt;&gt;""),Msemis!C9,"")</f>
        <v/>
      </c>
      <c r="D9" s="31" t="str">
        <f>IF(B9&gt;C9,$B$1,IF(C9&gt;B9,$C$1,IF(IFERROR(SEARCH(Msemis!F9,CONCATENATE(Semis!B$1,Semis!C$1)),0)=0,"",Msemis!F9)))</f>
        <v/>
      </c>
      <c r="E9" s="20">
        <f t="shared" si="2"/>
        <v>0</v>
      </c>
      <c r="F9" s="25"/>
      <c r="G9" s="28" t="str">
        <f>IF(AND(TRIM(Cuartos!$S$2)=TRIM(Cuartos!$S9),TRIM(Cuartos!$N$2)=TRIM(Cuartos!$N9),TRIM(Cuartos!$S$2)&lt;&gt;""),Msemis!D9,"")</f>
        <v/>
      </c>
      <c r="H9" s="28" t="str">
        <f>IF(AND(TRIM(Cuartos!$S$2)=TRIM(Cuartos!$S9),TRIM(Cuartos!$N$2)=TRIM(Cuartos!$N9),TRIM(Cuartos!$S$2)&lt;&gt;""),Msemis!E9,"")</f>
        <v/>
      </c>
      <c r="I9" s="21" t="str">
        <f>IF(G9&gt;H9,$G$1,IF(H9&gt;G9,$H$1,IF(IFERROR(SEARCH(Msemis!G9,CONCATENATE(Semis!G$1,Semis!H$1)),0)=0,"",Msemis!G9)))</f>
        <v/>
      </c>
      <c r="J9" s="20">
        <f t="shared" si="3"/>
        <v>0</v>
      </c>
      <c r="K9" s="25"/>
      <c r="L9" s="22" t="str">
        <f t="shared" si="0"/>
        <v/>
      </c>
      <c r="M9" s="22" t="str">
        <f t="shared" si="1"/>
        <v/>
      </c>
    </row>
    <row r="10" spans="1:13" x14ac:dyDescent="0.25">
      <c r="A10" s="14" t="str">
        <f>Participantes!B8</f>
        <v>Jose Caballero 2 (Betito)</v>
      </c>
      <c r="B10" s="8" t="str">
        <f>IF(AND(TRIM(Cuartos!$D$2)=TRIM(Cuartos!$D10),TRIM(Cuartos!$I$2)=TRIM(Cuartos!$I10),TRIM(Cuartos!$D$2)&lt;&gt;""),Msemis!B10,"")</f>
        <v/>
      </c>
      <c r="C10" s="8" t="str">
        <f>IF(AND(TRIM(Cuartos!$D$2)=TRIM(Cuartos!$D10),TRIM(Cuartos!$I$2)=TRIM(Cuartos!$I10),TRIM(Cuartos!$D$2)&lt;&gt;""),Msemis!C10,"")</f>
        <v/>
      </c>
      <c r="D10" s="31" t="str">
        <f>IF(B10&gt;C10,$B$1,IF(C10&gt;B10,$C$1,IF(IFERROR(SEARCH(Msemis!F10,CONCATENATE(Semis!B$1,Semis!C$1)),0)=0,"",Msemis!F10)))</f>
        <v/>
      </c>
      <c r="E10" s="20">
        <f t="shared" si="2"/>
        <v>0</v>
      </c>
      <c r="F10" s="25"/>
      <c r="G10" s="28" t="str">
        <f>IF(AND(TRIM(Cuartos!$S$2)=TRIM(Cuartos!$S10),TRIM(Cuartos!$N$2)=TRIM(Cuartos!$N10),TRIM(Cuartos!$S$2)&lt;&gt;""),Msemis!D10,"")</f>
        <v/>
      </c>
      <c r="H10" s="28" t="str">
        <f>IF(AND(TRIM(Cuartos!$S$2)=TRIM(Cuartos!$S10),TRIM(Cuartos!$N$2)=TRIM(Cuartos!$N10),TRIM(Cuartos!$S$2)&lt;&gt;""),Msemis!E10,"")</f>
        <v/>
      </c>
      <c r="I10" s="21" t="str">
        <f>IF(G10&gt;H10,$G$1,IF(H10&gt;G10,$H$1,IF(IFERROR(SEARCH(Msemis!G10,CONCATENATE(Semis!G$1,Semis!H$1)),0)=0,"",Msemis!G10)))</f>
        <v/>
      </c>
      <c r="J10" s="20">
        <f t="shared" si="3"/>
        <v>0</v>
      </c>
      <c r="K10" s="25"/>
      <c r="L10" s="22" t="str">
        <f t="shared" si="0"/>
        <v/>
      </c>
      <c r="M10" s="22" t="str">
        <f t="shared" si="1"/>
        <v/>
      </c>
    </row>
    <row r="11" spans="1:13" x14ac:dyDescent="0.25">
      <c r="A11" s="14" t="str">
        <f>Participantes!B9</f>
        <v>Juan Manuel Rojas</v>
      </c>
      <c r="B11" s="8" t="str">
        <f>IF(AND(TRIM(Cuartos!$D$2)=TRIM(Cuartos!$D11),TRIM(Cuartos!$I$2)=TRIM(Cuartos!$I11),TRIM(Cuartos!$D$2)&lt;&gt;""),Msemis!B11,"")</f>
        <v/>
      </c>
      <c r="C11" s="8" t="str">
        <f>IF(AND(TRIM(Cuartos!$D$2)=TRIM(Cuartos!$D11),TRIM(Cuartos!$I$2)=TRIM(Cuartos!$I11),TRIM(Cuartos!$D$2)&lt;&gt;""),Msemis!C11,"")</f>
        <v/>
      </c>
      <c r="D11" s="31" t="str">
        <f>IF(B11&gt;C11,$B$1,IF(C11&gt;B11,$C$1,IF(IFERROR(SEARCH(Msemis!F11,CONCATENATE(Semis!B$1,Semis!C$1)),0)=0,"",Msemis!F11)))</f>
        <v/>
      </c>
      <c r="E11" s="20">
        <f t="shared" si="2"/>
        <v>0</v>
      </c>
      <c r="F11" s="25"/>
      <c r="G11" s="28" t="str">
        <f>IF(AND(TRIM(Cuartos!$S$2)=TRIM(Cuartos!$S11),TRIM(Cuartos!$N$2)=TRIM(Cuartos!$N11),TRIM(Cuartos!$S$2)&lt;&gt;""),Msemis!D11,"")</f>
        <v/>
      </c>
      <c r="H11" s="28" t="str">
        <f>IF(AND(TRIM(Cuartos!$S$2)=TRIM(Cuartos!$S11),TRIM(Cuartos!$N$2)=TRIM(Cuartos!$N11),TRIM(Cuartos!$S$2)&lt;&gt;""),Msemis!E11,"")</f>
        <v/>
      </c>
      <c r="I11" s="21" t="str">
        <f>IF(G11&gt;H11,$G$1,IF(H11&gt;G11,$H$1,IF(IFERROR(SEARCH(Msemis!G11,CONCATENATE(Semis!G$1,Semis!H$1)),0)=0,"",Msemis!G11)))</f>
        <v/>
      </c>
      <c r="J11" s="20">
        <f t="shared" si="3"/>
        <v>0</v>
      </c>
      <c r="K11" s="25"/>
      <c r="L11" s="22" t="str">
        <f t="shared" si="0"/>
        <v/>
      </c>
      <c r="M11" s="22" t="str">
        <f t="shared" si="1"/>
        <v/>
      </c>
    </row>
    <row r="12" spans="1:13" x14ac:dyDescent="0.25">
      <c r="A12" s="14" t="str">
        <f>Participantes!B10</f>
        <v>July Batista</v>
      </c>
      <c r="B12" s="8" t="str">
        <f>IF(AND(TRIM(Cuartos!$D$2)=TRIM(Cuartos!$D12),TRIM(Cuartos!$I$2)=TRIM(Cuartos!$I12),TRIM(Cuartos!$D$2)&lt;&gt;""),Msemis!B12,"")</f>
        <v/>
      </c>
      <c r="C12" s="8" t="str">
        <f>IF(AND(TRIM(Cuartos!$D$2)=TRIM(Cuartos!$D12),TRIM(Cuartos!$I$2)=TRIM(Cuartos!$I12),TRIM(Cuartos!$D$2)&lt;&gt;""),Msemis!C12,"")</f>
        <v/>
      </c>
      <c r="D12" s="31" t="str">
        <f>IF(B12&gt;C12,$B$1,IF(C12&gt;B12,$C$1,IF(IFERROR(SEARCH(Msemis!F12,CONCATENATE(Semis!B$1,Semis!C$1)),0)=0,"",Msemis!F12)))</f>
        <v/>
      </c>
      <c r="E12" s="20">
        <f t="shared" si="2"/>
        <v>0</v>
      </c>
      <c r="F12" s="25"/>
      <c r="G12" s="28" t="str">
        <f>IF(AND(TRIM(Cuartos!$S$2)=TRIM(Cuartos!$S12),TRIM(Cuartos!$N$2)=TRIM(Cuartos!$N12),TRIM(Cuartos!$S$2)&lt;&gt;""),Msemis!D12,"")</f>
        <v/>
      </c>
      <c r="H12" s="28" t="str">
        <f>IF(AND(TRIM(Cuartos!$S$2)=TRIM(Cuartos!$S12),TRIM(Cuartos!$N$2)=TRIM(Cuartos!$N12),TRIM(Cuartos!$S$2)&lt;&gt;""),Msemis!E12,"")</f>
        <v/>
      </c>
      <c r="I12" s="21" t="str">
        <f>IF(G12&gt;H12,$G$1,IF(H12&gt;G12,$H$1,IF(IFERROR(SEARCH(Msemis!G12,CONCATENATE(Semis!G$1,Semis!H$1)),0)=0,"",Msemis!G12)))</f>
        <v/>
      </c>
      <c r="J12" s="20">
        <f t="shared" si="3"/>
        <v>0</v>
      </c>
      <c r="K12" s="25"/>
      <c r="L12" s="22" t="str">
        <f t="shared" si="0"/>
        <v/>
      </c>
      <c r="M12" s="22" t="str">
        <f t="shared" si="1"/>
        <v/>
      </c>
    </row>
    <row r="13" spans="1:13" x14ac:dyDescent="0.25">
      <c r="A13" s="14" t="str">
        <f>Participantes!B11</f>
        <v>Luis Médica</v>
      </c>
      <c r="B13" s="8" t="str">
        <f>IF(AND(TRIM(Cuartos!$D$2)=TRIM(Cuartos!$D13),TRIM(Cuartos!$I$2)=TRIM(Cuartos!$I13),TRIM(Cuartos!$D$2)&lt;&gt;""),Msemis!B13,"")</f>
        <v/>
      </c>
      <c r="C13" s="8" t="str">
        <f>IF(AND(TRIM(Cuartos!$D$2)=TRIM(Cuartos!$D13),TRIM(Cuartos!$I$2)=TRIM(Cuartos!$I13),TRIM(Cuartos!$D$2)&lt;&gt;""),Msemis!C13,"")</f>
        <v/>
      </c>
      <c r="D13" s="31" t="str">
        <f>IF(B13&gt;C13,$B$1,IF(C13&gt;B13,$C$1,IF(IFERROR(SEARCH(Msemis!F13,CONCATENATE(Semis!B$1,Semis!C$1)),0)=0,"",Msemis!F13)))</f>
        <v/>
      </c>
      <c r="E13" s="20">
        <f t="shared" si="2"/>
        <v>0</v>
      </c>
      <c r="F13" s="25"/>
      <c r="G13" s="28" t="str">
        <f>IF(AND(TRIM(Cuartos!$S$2)=TRIM(Cuartos!$S13),TRIM(Cuartos!$N$2)=TRIM(Cuartos!$N13),TRIM(Cuartos!$S$2)&lt;&gt;""),Msemis!D13,"")</f>
        <v/>
      </c>
      <c r="H13" s="28" t="str">
        <f>IF(AND(TRIM(Cuartos!$S$2)=TRIM(Cuartos!$S13),TRIM(Cuartos!$N$2)=TRIM(Cuartos!$N13),TRIM(Cuartos!$S$2)&lt;&gt;""),Msemis!E13,"")</f>
        <v/>
      </c>
      <c r="I13" s="21" t="str">
        <f>IF(G13&gt;H13,$G$1,IF(H13&gt;G13,$H$1,IF(IFERROR(SEARCH(Msemis!G13,CONCATENATE(Semis!G$1,Semis!H$1)),0)=0,"",Msemis!G13)))</f>
        <v/>
      </c>
      <c r="J13" s="20">
        <f t="shared" si="3"/>
        <v>0</v>
      </c>
      <c r="K13" s="25"/>
      <c r="L13" s="22" t="str">
        <f t="shared" si="0"/>
        <v/>
      </c>
      <c r="M13" s="22" t="str">
        <f t="shared" si="1"/>
        <v/>
      </c>
    </row>
    <row r="14" spans="1:13" x14ac:dyDescent="0.25">
      <c r="A14" s="14" t="str">
        <f>Participantes!B12</f>
        <v>Mileny Acosta</v>
      </c>
      <c r="B14" s="8" t="str">
        <f>IF(AND(TRIM(Cuartos!$D$2)=TRIM(Cuartos!$D14),TRIM(Cuartos!$I$2)=TRIM(Cuartos!$I14),TRIM(Cuartos!$D$2)&lt;&gt;""),Msemis!B14,"")</f>
        <v/>
      </c>
      <c r="C14" s="8" t="str">
        <f>IF(AND(TRIM(Cuartos!$D$2)=TRIM(Cuartos!$D14),TRIM(Cuartos!$I$2)=TRIM(Cuartos!$I14),TRIM(Cuartos!$D$2)&lt;&gt;""),Msemis!C14,"")</f>
        <v/>
      </c>
      <c r="D14" s="31" t="str">
        <f>IF(B14&gt;C14,$B$1,IF(C14&gt;B14,$C$1,IF(IFERROR(SEARCH(Msemis!F14,CONCATENATE(Semis!B$1,Semis!C$1)),0)=0,"",Msemis!F14)))</f>
        <v/>
      </c>
      <c r="E14" s="20">
        <f t="shared" si="2"/>
        <v>0</v>
      </c>
      <c r="F14" s="25"/>
      <c r="G14" s="28" t="str">
        <f>IF(AND(TRIM(Cuartos!$S$2)=TRIM(Cuartos!$S14),TRIM(Cuartos!$N$2)=TRIM(Cuartos!$N14),TRIM(Cuartos!$S$2)&lt;&gt;""),Msemis!D14,"")</f>
        <v/>
      </c>
      <c r="H14" s="28" t="str">
        <f>IF(AND(TRIM(Cuartos!$S$2)=TRIM(Cuartos!$S14),TRIM(Cuartos!$N$2)=TRIM(Cuartos!$N14),TRIM(Cuartos!$S$2)&lt;&gt;""),Msemis!E14,"")</f>
        <v/>
      </c>
      <c r="I14" s="21" t="str">
        <f>IF(G14&gt;H14,$G$1,IF(H14&gt;G14,$H$1,IF(IFERROR(SEARCH(Msemis!G14,CONCATENATE(Semis!G$1,Semis!H$1)),0)=0,"",Msemis!G14)))</f>
        <v/>
      </c>
      <c r="J14" s="20">
        <f t="shared" si="3"/>
        <v>0</v>
      </c>
      <c r="K14" s="25"/>
      <c r="L14" s="22" t="str">
        <f t="shared" si="0"/>
        <v/>
      </c>
      <c r="M14" s="22" t="str">
        <f t="shared" si="1"/>
        <v/>
      </c>
    </row>
    <row r="15" spans="1:13" x14ac:dyDescent="0.25">
      <c r="A15" s="14" t="str">
        <f>Participantes!B13</f>
        <v>Mileny E. Acosta CF</v>
      </c>
      <c r="B15" s="8" t="str">
        <f>IF(AND(TRIM(Cuartos!$D$2)=TRIM(Cuartos!$D15),TRIM(Cuartos!$I$2)=TRIM(Cuartos!$I15),TRIM(Cuartos!$D$2)&lt;&gt;""),Msemis!B15,"")</f>
        <v/>
      </c>
      <c r="C15" s="8" t="str">
        <f>IF(AND(TRIM(Cuartos!$D$2)=TRIM(Cuartos!$D15),TRIM(Cuartos!$I$2)=TRIM(Cuartos!$I15),TRIM(Cuartos!$D$2)&lt;&gt;""),Msemis!C15,"")</f>
        <v/>
      </c>
      <c r="D15" s="31" t="str">
        <f>IF(B15&gt;C15,$B$1,IF(C15&gt;B15,$C$1,IF(IFERROR(SEARCH(Msemis!F15,CONCATENATE(Semis!B$1,Semis!C$1)),0)=0,"",Msemis!F15)))</f>
        <v/>
      </c>
      <c r="E15" s="20">
        <f t="shared" si="2"/>
        <v>0</v>
      </c>
      <c r="F15" s="25"/>
      <c r="G15" s="28" t="str">
        <f>IF(AND(TRIM(Cuartos!$S$2)=TRIM(Cuartos!$S15),TRIM(Cuartos!$N$2)=TRIM(Cuartos!$N15),TRIM(Cuartos!$S$2)&lt;&gt;""),Msemis!D15,"")</f>
        <v/>
      </c>
      <c r="H15" s="28" t="str">
        <f>IF(AND(TRIM(Cuartos!$S$2)=TRIM(Cuartos!$S15),TRIM(Cuartos!$N$2)=TRIM(Cuartos!$N15),TRIM(Cuartos!$S$2)&lt;&gt;""),Msemis!E15,"")</f>
        <v/>
      </c>
      <c r="I15" s="21" t="str">
        <f>IF(G15&gt;H15,$G$1,IF(H15&gt;G15,$H$1,IF(IFERROR(SEARCH(Msemis!G15,CONCATENATE(Semis!G$1,Semis!H$1)),0)=0,"",Msemis!G15)))</f>
        <v/>
      </c>
      <c r="J15" s="20">
        <f t="shared" si="3"/>
        <v>0</v>
      </c>
      <c r="K15" s="25"/>
      <c r="L15" s="22" t="str">
        <f t="shared" si="0"/>
        <v/>
      </c>
      <c r="M15" s="22" t="str">
        <f t="shared" si="1"/>
        <v/>
      </c>
    </row>
    <row r="16" spans="1:13" x14ac:dyDescent="0.25">
      <c r="A16" s="14" t="str">
        <f>Participantes!B14</f>
        <v>Oliver Amaya</v>
      </c>
      <c r="B16" s="8" t="str">
        <f>IF(AND(TRIM(Cuartos!$D$2)=TRIM(Cuartos!$D16),TRIM(Cuartos!$I$2)=TRIM(Cuartos!$I16),TRIM(Cuartos!$D$2)&lt;&gt;""),Msemis!B16,"")</f>
        <v/>
      </c>
      <c r="C16" s="8" t="str">
        <f>IF(AND(TRIM(Cuartos!$D$2)=TRIM(Cuartos!$D16),TRIM(Cuartos!$I$2)=TRIM(Cuartos!$I16),TRIM(Cuartos!$D$2)&lt;&gt;""),Msemis!C16,"")</f>
        <v/>
      </c>
      <c r="D16" s="31" t="str">
        <f>IF(B16&gt;C16,$B$1,IF(C16&gt;B16,$C$1,IF(IFERROR(SEARCH(Msemis!F16,CONCATENATE(Semis!B$1,Semis!C$1)),0)=0,"",Msemis!F16)))</f>
        <v/>
      </c>
      <c r="E16" s="20">
        <f t="shared" si="2"/>
        <v>0</v>
      </c>
      <c r="F16" s="25"/>
      <c r="G16" s="28" t="str">
        <f>IF(AND(TRIM(Cuartos!$S$2)=TRIM(Cuartos!$S16),TRIM(Cuartos!$N$2)=TRIM(Cuartos!$N16),TRIM(Cuartos!$S$2)&lt;&gt;""),Msemis!D16,"")</f>
        <v/>
      </c>
      <c r="H16" s="28" t="str">
        <f>IF(AND(TRIM(Cuartos!$S$2)=TRIM(Cuartos!$S16),TRIM(Cuartos!$N$2)=TRIM(Cuartos!$N16),TRIM(Cuartos!$S$2)&lt;&gt;""),Msemis!E16,"")</f>
        <v/>
      </c>
      <c r="I16" s="21" t="str">
        <f>IF(G16&gt;H16,$G$1,IF(H16&gt;G16,$H$1,IF(IFERROR(SEARCH(Msemis!G16,CONCATENATE(Semis!G$1,Semis!H$1)),0)=0,"",Msemis!G16)))</f>
        <v/>
      </c>
      <c r="J16" s="20">
        <f t="shared" si="3"/>
        <v>0</v>
      </c>
      <c r="K16" s="25"/>
      <c r="L16" s="22" t="str">
        <f t="shared" si="0"/>
        <v/>
      </c>
      <c r="M16" s="22" t="str">
        <f t="shared" si="1"/>
        <v/>
      </c>
    </row>
    <row r="17" spans="1:14" s="23" customFormat="1" x14ac:dyDescent="0.25">
      <c r="A17" s="14" t="str">
        <f>Participantes!B15</f>
        <v>Oliver Amaya</v>
      </c>
      <c r="B17" s="8" t="str">
        <f>IF(AND(TRIM(Cuartos!$D$2)=TRIM(Cuartos!$D17),TRIM(Cuartos!$I$2)=TRIM(Cuartos!$I17),TRIM(Cuartos!$D$2)&lt;&gt;""),Msemis!B17,"")</f>
        <v/>
      </c>
      <c r="C17" s="8" t="str">
        <f>IF(AND(TRIM(Cuartos!$D$2)=TRIM(Cuartos!$D17),TRIM(Cuartos!$I$2)=TRIM(Cuartos!$I17),TRIM(Cuartos!$D$2)&lt;&gt;""),Msemis!C17,"")</f>
        <v/>
      </c>
      <c r="D17" s="31" t="str">
        <f>IF(B17&gt;C17,$B$1,IF(C17&gt;B17,$C$1,IF(IFERROR(SEARCH(Msemis!F17,CONCATENATE(Semis!B$1,Semis!C$1)),0)=0,"",Msemis!F17)))</f>
        <v/>
      </c>
      <c r="E17" s="20">
        <f t="shared" si="2"/>
        <v>0</v>
      </c>
      <c r="F17" s="25"/>
      <c r="G17" s="28" t="str">
        <f>IF(AND(TRIM(Cuartos!$S$2)=TRIM(Cuartos!$S17),TRIM(Cuartos!$N$2)=TRIM(Cuartos!$N17),TRIM(Cuartos!$S$2)&lt;&gt;""),Msemis!D17,"")</f>
        <v/>
      </c>
      <c r="H17" s="28" t="str">
        <f>IF(AND(TRIM(Cuartos!$S$2)=TRIM(Cuartos!$S17),TRIM(Cuartos!$N$2)=TRIM(Cuartos!$N17),TRIM(Cuartos!$S$2)&lt;&gt;""),Msemis!E17,"")</f>
        <v/>
      </c>
      <c r="I17" s="21" t="str">
        <f>IF(G17&gt;H17,$G$1,IF(H17&gt;G17,$H$1,IF(IFERROR(SEARCH(Msemis!G17,CONCATENATE(Semis!G$1,Semis!H$1)),0)=0,"",Msemis!G17)))</f>
        <v/>
      </c>
      <c r="J17" s="20">
        <f t="shared" si="3"/>
        <v>0</v>
      </c>
      <c r="K17" s="25"/>
      <c r="L17" s="23" t="str">
        <f t="shared" si="0"/>
        <v/>
      </c>
      <c r="M17" s="23" t="str">
        <f t="shared" si="1"/>
        <v/>
      </c>
    </row>
    <row r="18" spans="1:14" x14ac:dyDescent="0.25">
      <c r="A18" s="14" t="str">
        <f>Participantes!B16</f>
        <v>Osvaldo Solanilla</v>
      </c>
      <c r="B18" s="8" t="str">
        <f>IF(AND(TRIM(Cuartos!$D$2)=TRIM(Cuartos!$D18),TRIM(Cuartos!$I$2)=TRIM(Cuartos!$I18),TRIM(Cuartos!$D$2)&lt;&gt;""),Msemis!B18,"")</f>
        <v/>
      </c>
      <c r="C18" s="8" t="str">
        <f>IF(AND(TRIM(Cuartos!$D$2)=TRIM(Cuartos!$D18),TRIM(Cuartos!$I$2)=TRIM(Cuartos!$I18),TRIM(Cuartos!$D$2)&lt;&gt;""),Msemis!C18,"")</f>
        <v/>
      </c>
      <c r="D18" s="31" t="str">
        <f>IF(B18&gt;C18,$B$1,IF(C18&gt;B18,$C$1,IF(IFERROR(SEARCH(Msemis!F18,CONCATENATE(Semis!B$1,Semis!C$1)),0)=0,"",Msemis!F18)))</f>
        <v/>
      </c>
      <c r="E18" s="20">
        <f t="shared" si="2"/>
        <v>0</v>
      </c>
      <c r="F18" s="25"/>
      <c r="G18" s="28" t="str">
        <f>IF(AND(TRIM(Cuartos!$S$2)=TRIM(Cuartos!$S18),TRIM(Cuartos!$N$2)=TRIM(Cuartos!$N18),TRIM(Cuartos!$S$2)&lt;&gt;""),Msemis!D18,"")</f>
        <v/>
      </c>
      <c r="H18" s="28" t="str">
        <f>IF(AND(TRIM(Cuartos!$S$2)=TRIM(Cuartos!$S18),TRIM(Cuartos!$N$2)=TRIM(Cuartos!$N18),TRIM(Cuartos!$S$2)&lt;&gt;""),Msemis!E18,"")</f>
        <v/>
      </c>
      <c r="I18" s="21" t="str">
        <f>IF(G18&gt;H18,$G$1,IF(H18&gt;G18,$H$1,IF(IFERROR(SEARCH(Msemis!G18,CONCATENATE(Semis!G$1,Semis!H$1)),0)=0,"",Msemis!G18)))</f>
        <v/>
      </c>
      <c r="J18" s="20">
        <f t="shared" si="3"/>
        <v>0</v>
      </c>
      <c r="K18" s="25"/>
      <c r="L18" s="22" t="str">
        <f t="shared" si="0"/>
        <v/>
      </c>
      <c r="M18" s="22" t="str">
        <f t="shared" si="1"/>
        <v/>
      </c>
    </row>
    <row r="19" spans="1:14" x14ac:dyDescent="0.25">
      <c r="A19" s="14" t="str">
        <f>Participantes!B17</f>
        <v>Radames Guerrero 1</v>
      </c>
      <c r="B19" s="8" t="str">
        <f>IF(AND(TRIM(Cuartos!$D$2)=TRIM(Cuartos!$D19),TRIM(Cuartos!$I$2)=TRIM(Cuartos!$I19),TRIM(Cuartos!$D$2)&lt;&gt;""),Msemis!B19,"")</f>
        <v/>
      </c>
      <c r="C19" s="8" t="str">
        <f>IF(AND(TRIM(Cuartos!$D$2)=TRIM(Cuartos!$D19),TRIM(Cuartos!$I$2)=TRIM(Cuartos!$I19),TRIM(Cuartos!$D$2)&lt;&gt;""),Msemis!C19,"")</f>
        <v/>
      </c>
      <c r="D19" s="31" t="str">
        <f>IF(B19&gt;C19,$B$1,IF(C19&gt;B19,$C$1,IF(IFERROR(SEARCH(Msemis!F19,CONCATENATE(Semis!B$1,Semis!C$1)),0)=0,"",Msemis!F19)))</f>
        <v/>
      </c>
      <c r="E19" s="20">
        <f t="shared" si="2"/>
        <v>0</v>
      </c>
      <c r="F19" s="25"/>
      <c r="G19" s="28" t="str">
        <f>IF(AND(TRIM(Cuartos!$S$2)=TRIM(Cuartos!$S19),TRIM(Cuartos!$N$2)=TRIM(Cuartos!$N19),TRIM(Cuartos!$S$2)&lt;&gt;""),Msemis!D19,"")</f>
        <v/>
      </c>
      <c r="H19" s="28" t="str">
        <f>IF(AND(TRIM(Cuartos!$S$2)=TRIM(Cuartos!$S19),TRIM(Cuartos!$N$2)=TRIM(Cuartos!$N19),TRIM(Cuartos!$S$2)&lt;&gt;""),Msemis!E19,"")</f>
        <v/>
      </c>
      <c r="I19" s="21" t="str">
        <f>IF(G19&gt;H19,$G$1,IF(H19&gt;G19,$H$1,IF(IFERROR(SEARCH(Msemis!G19,CONCATENATE(Semis!G$1,Semis!H$1)),0)=0,"",Msemis!G19)))</f>
        <v/>
      </c>
      <c r="J19" s="20">
        <f t="shared" si="3"/>
        <v>0</v>
      </c>
      <c r="K19" s="25"/>
      <c r="L19" s="22" t="str">
        <f t="shared" si="0"/>
        <v/>
      </c>
      <c r="M19" s="22" t="str">
        <f t="shared" si="1"/>
        <v/>
      </c>
    </row>
    <row r="20" spans="1:14" x14ac:dyDescent="0.25">
      <c r="A20" s="14" t="str">
        <f>Participantes!B18</f>
        <v>Radames Guerrero 2</v>
      </c>
      <c r="B20" s="8" t="str">
        <f>IF(AND(TRIM(Cuartos!$D$2)=TRIM(Cuartos!$D20),TRIM(Cuartos!$I$2)=TRIM(Cuartos!$I20),TRIM(Cuartos!$D$2)&lt;&gt;""),Msemis!B20,"")</f>
        <v/>
      </c>
      <c r="C20" s="8" t="str">
        <f>IF(AND(TRIM(Cuartos!$D$2)=TRIM(Cuartos!$D20),TRIM(Cuartos!$I$2)=TRIM(Cuartos!$I20),TRIM(Cuartos!$D$2)&lt;&gt;""),Msemis!C20,"")</f>
        <v/>
      </c>
      <c r="D20" s="31" t="str">
        <f>IF(B20&gt;C20,$B$1,IF(C20&gt;B20,$C$1,IF(IFERROR(SEARCH(Msemis!F20,CONCATENATE(Semis!B$1,Semis!C$1)),0)=0,"",Msemis!F20)))</f>
        <v/>
      </c>
      <c r="E20" s="20">
        <f t="shared" si="2"/>
        <v>0</v>
      </c>
      <c r="F20" s="25"/>
      <c r="G20" s="28" t="str">
        <f>IF(AND(TRIM(Cuartos!$S$2)=TRIM(Cuartos!$S20),TRIM(Cuartos!$N$2)=TRIM(Cuartos!$N20),TRIM(Cuartos!$S$2)&lt;&gt;""),Msemis!D20,"")</f>
        <v/>
      </c>
      <c r="H20" s="28" t="str">
        <f>IF(AND(TRIM(Cuartos!$S$2)=TRIM(Cuartos!$S20),TRIM(Cuartos!$N$2)=TRIM(Cuartos!$N20),TRIM(Cuartos!$S$2)&lt;&gt;""),Msemis!E20,"")</f>
        <v/>
      </c>
      <c r="I20" s="21" t="str">
        <f>IF(G20&gt;H20,$G$1,IF(H20&gt;G20,$H$1,IF(IFERROR(SEARCH(Msemis!G20,CONCATENATE(Semis!G$1,Semis!H$1)),0)=0,"",Msemis!G20)))</f>
        <v/>
      </c>
      <c r="J20" s="20">
        <f t="shared" si="3"/>
        <v>0</v>
      </c>
      <c r="K20" s="25"/>
      <c r="L20" s="22" t="str">
        <f t="shared" si="0"/>
        <v/>
      </c>
      <c r="M20" s="22" t="str">
        <f t="shared" si="1"/>
        <v/>
      </c>
    </row>
    <row r="21" spans="1:14" x14ac:dyDescent="0.25">
      <c r="A21" s="14" t="str">
        <f>Participantes!B19</f>
        <v>Rodrigo Palavicini</v>
      </c>
      <c r="B21" s="8" t="str">
        <f>IF(AND(TRIM(Cuartos!$D$2)=TRIM(Cuartos!$D21),TRIM(Cuartos!$I$2)=TRIM(Cuartos!$I21),TRIM(Cuartos!$D$2)&lt;&gt;""),Msemis!B21,"")</f>
        <v/>
      </c>
      <c r="C21" s="8" t="str">
        <f>IF(AND(TRIM(Cuartos!$D$2)=TRIM(Cuartos!$D21),TRIM(Cuartos!$I$2)=TRIM(Cuartos!$I21),TRIM(Cuartos!$D$2)&lt;&gt;""),Msemis!C21,"")</f>
        <v/>
      </c>
      <c r="D21" s="31" t="str">
        <f>IF(B21&gt;C21,$B$1,IF(C21&gt;B21,$C$1,IF(IFERROR(SEARCH(Msemis!F21,CONCATENATE(Semis!B$1,Semis!C$1)),0)=0,"",Msemis!F21)))</f>
        <v/>
      </c>
      <c r="E21" s="20">
        <f t="shared" si="2"/>
        <v>0</v>
      </c>
      <c r="F21" s="25"/>
      <c r="G21" s="28" t="str">
        <f>IF(AND(TRIM(Cuartos!$S$2)=TRIM(Cuartos!$S21),TRIM(Cuartos!$N$2)=TRIM(Cuartos!$N21),TRIM(Cuartos!$S$2)&lt;&gt;""),Msemis!D21,"")</f>
        <v/>
      </c>
      <c r="H21" s="28" t="str">
        <f>IF(AND(TRIM(Cuartos!$S$2)=TRIM(Cuartos!$S21),TRIM(Cuartos!$N$2)=TRIM(Cuartos!$N21),TRIM(Cuartos!$S$2)&lt;&gt;""),Msemis!E21,"")</f>
        <v/>
      </c>
      <c r="I21" s="21" t="str">
        <f>IF(G21&gt;H21,$G$1,IF(H21&gt;G21,$H$1,IF(IFERROR(SEARCH(Msemis!G21,CONCATENATE(Semis!G$1,Semis!H$1)),0)=0,"",Msemis!G21)))</f>
        <v/>
      </c>
      <c r="J21" s="20">
        <f t="shared" si="3"/>
        <v>0</v>
      </c>
      <c r="K21" s="25"/>
      <c r="L21" s="22" t="str">
        <f t="shared" si="0"/>
        <v/>
      </c>
      <c r="M21" s="22" t="str">
        <f t="shared" si="1"/>
        <v/>
      </c>
    </row>
    <row r="22" spans="1:14" x14ac:dyDescent="0.25">
      <c r="A22" s="14" t="str">
        <f>Participantes!B20</f>
        <v>Samantha Montero</v>
      </c>
      <c r="B22" s="8" t="str">
        <f>IF(AND(TRIM(Cuartos!$D$2)=TRIM(Cuartos!$D22),TRIM(Cuartos!$I$2)=TRIM(Cuartos!$I22),TRIM(Cuartos!$D$2)&lt;&gt;""),Msemis!B22,"")</f>
        <v/>
      </c>
      <c r="C22" s="8" t="str">
        <f>IF(AND(TRIM(Cuartos!$D$2)=TRIM(Cuartos!$D22),TRIM(Cuartos!$I$2)=TRIM(Cuartos!$I22),TRIM(Cuartos!$D$2)&lt;&gt;""),Msemis!C22,"")</f>
        <v/>
      </c>
      <c r="D22" s="31" t="str">
        <f>IF(B22&gt;C22,$B$1,IF(C22&gt;B22,$C$1,IF(IFERROR(SEARCH(Msemis!F22,CONCATENATE(Semis!B$1,Semis!C$1)),0)=0,"",Msemis!F22)))</f>
        <v/>
      </c>
      <c r="E22" s="20">
        <f t="shared" si="2"/>
        <v>0</v>
      </c>
      <c r="F22" s="25"/>
      <c r="G22" s="28" t="str">
        <f>IF(AND(TRIM(Cuartos!$S$2)=TRIM(Cuartos!$S22),TRIM(Cuartos!$N$2)=TRIM(Cuartos!$N22),TRIM(Cuartos!$S$2)&lt;&gt;""),Msemis!D22,"")</f>
        <v/>
      </c>
      <c r="H22" s="28" t="str">
        <f>IF(AND(TRIM(Cuartos!$S$2)=TRIM(Cuartos!$S22),TRIM(Cuartos!$N$2)=TRIM(Cuartos!$N22),TRIM(Cuartos!$S$2)&lt;&gt;""),Msemis!E22,"")</f>
        <v/>
      </c>
      <c r="I22" s="21" t="str">
        <f>IF(G22&gt;H22,$G$1,IF(H22&gt;G22,$H$1,IF(IFERROR(SEARCH(Msemis!G22,CONCATENATE(Semis!G$1,Semis!H$1)),0)=0,"",Msemis!G22)))</f>
        <v/>
      </c>
      <c r="J22" s="20">
        <f t="shared" si="3"/>
        <v>0</v>
      </c>
      <c r="K22" s="25"/>
      <c r="L22" s="22" t="str">
        <f t="shared" si="0"/>
        <v/>
      </c>
      <c r="M22" s="22" t="str">
        <f t="shared" si="1"/>
        <v/>
      </c>
    </row>
    <row r="23" spans="1:14" x14ac:dyDescent="0.25">
      <c r="A23" s="14" t="str">
        <f>Participantes!B21</f>
        <v>Samantha Montero(Samantini)</v>
      </c>
      <c r="B23" s="8" t="str">
        <f>IF(AND(TRIM(Cuartos!$D$2)=TRIM(Cuartos!$D23),TRIM(Cuartos!$I$2)=TRIM(Cuartos!$I23),TRIM(Cuartos!$D$2)&lt;&gt;""),Msemis!B23,"")</f>
        <v/>
      </c>
      <c r="C23" s="8" t="str">
        <f>IF(AND(TRIM(Cuartos!$D$2)=TRIM(Cuartos!$D23),TRIM(Cuartos!$I$2)=TRIM(Cuartos!$I23),TRIM(Cuartos!$D$2)&lt;&gt;""),Msemis!C23,"")</f>
        <v/>
      </c>
      <c r="D23" s="31" t="str">
        <f>IF(B23&gt;C23,$B$1,IF(C23&gt;B23,$C$1,IF(IFERROR(SEARCH(Msemis!F23,CONCATENATE(Semis!B$1,Semis!C$1)),0)=0,"",Msemis!F23)))</f>
        <v/>
      </c>
      <c r="E23" s="20">
        <f t="shared" si="2"/>
        <v>0</v>
      </c>
      <c r="F23" s="25"/>
      <c r="G23" s="28" t="str">
        <f>IF(AND(TRIM(Cuartos!$S$2)=TRIM(Cuartos!$S23),TRIM(Cuartos!$N$2)=TRIM(Cuartos!$N23),TRIM(Cuartos!$S$2)&lt;&gt;""),Msemis!D23,"")</f>
        <v/>
      </c>
      <c r="H23" s="28" t="str">
        <f>IF(AND(TRIM(Cuartos!$S$2)=TRIM(Cuartos!$S23),TRIM(Cuartos!$N$2)=TRIM(Cuartos!$N23),TRIM(Cuartos!$S$2)&lt;&gt;""),Msemis!E23,"")</f>
        <v/>
      </c>
      <c r="I23" s="21" t="str">
        <f>IF(G23&gt;H23,$G$1,IF(H23&gt;G23,$H$1,IF(IFERROR(SEARCH(Msemis!G23,CONCATENATE(Semis!G$1,Semis!H$1)),0)=0,"",Msemis!G23)))</f>
        <v/>
      </c>
      <c r="J23" s="20">
        <f t="shared" si="3"/>
        <v>0</v>
      </c>
      <c r="K23" s="25"/>
      <c r="L23" s="22" t="str">
        <f t="shared" si="0"/>
        <v/>
      </c>
      <c r="M23" s="22" t="str">
        <f t="shared" si="1"/>
        <v/>
      </c>
    </row>
    <row r="24" spans="1:14" x14ac:dyDescent="0.25">
      <c r="A24" s="14" t="str">
        <f>Participantes!B22</f>
        <v>Jafet M. Montero</v>
      </c>
      <c r="B24" s="8" t="str">
        <f>IF(AND(TRIM(Cuartos!$D$2)=TRIM(Cuartos!$D24),TRIM(Cuartos!$I$2)=TRIM(Cuartos!$I24),TRIM(Cuartos!$D$2)&lt;&gt;""),Msemis!B24,"")</f>
        <v/>
      </c>
      <c r="C24" s="8" t="str">
        <f>IF(AND(TRIM(Cuartos!$D$2)=TRIM(Cuartos!$D24),TRIM(Cuartos!$I$2)=TRIM(Cuartos!$I24),TRIM(Cuartos!$D$2)&lt;&gt;""),Msemis!C24,"")</f>
        <v/>
      </c>
      <c r="D24" s="31" t="str">
        <f>IF(B24&gt;C24,$B$1,IF(C24&gt;B24,$C$1,IF(IFERROR(SEARCH(Msemis!F24,CONCATENATE(Semis!B$1,Semis!C$1)),0)=0,"",Msemis!F24)))</f>
        <v/>
      </c>
      <c r="E24" s="20">
        <f t="shared" si="2"/>
        <v>0</v>
      </c>
      <c r="F24" s="25"/>
      <c r="G24" s="28" t="str">
        <f>IF(AND(TRIM(Cuartos!$S$2)=TRIM(Cuartos!$S24),TRIM(Cuartos!$N$2)=TRIM(Cuartos!$N24),TRIM(Cuartos!$S$2)&lt;&gt;""),Msemis!D24,"")</f>
        <v/>
      </c>
      <c r="H24" s="28" t="str">
        <f>IF(AND(TRIM(Cuartos!$S$2)=TRIM(Cuartos!$S24),TRIM(Cuartos!$N$2)=TRIM(Cuartos!$N24),TRIM(Cuartos!$S$2)&lt;&gt;""),Msemis!E24,"")</f>
        <v/>
      </c>
      <c r="I24" s="21" t="str">
        <f>IF(G24&gt;H24,$G$1,IF(H24&gt;G24,$H$1,IF(IFERROR(SEARCH(Msemis!G24,CONCATENATE(Semis!G$1,Semis!H$1)),0)=0,"",Msemis!G24)))</f>
        <v/>
      </c>
      <c r="J24" s="20">
        <f t="shared" si="3"/>
        <v>0</v>
      </c>
      <c r="K24" s="25"/>
      <c r="L24" s="22" t="str">
        <f t="shared" si="0"/>
        <v/>
      </c>
      <c r="M24" s="22" t="str">
        <f t="shared" si="1"/>
        <v/>
      </c>
      <c r="N24" s="22" t="str">
        <f>IF(AND(Cuartos!$I$2=Cuartos!$I24,Cuartos!$D$2=Cuartos!$D24),IF(Mcuartos!B24=0,"",Mcuartos!B24),"")</f>
        <v/>
      </c>
    </row>
    <row r="25" spans="1:14" x14ac:dyDescent="0.25">
      <c r="A25" s="14" t="str">
        <f>Participantes!B23</f>
        <v>Jairo M. Montero</v>
      </c>
      <c r="B25" s="8" t="str">
        <f>IF(AND(TRIM(Cuartos!$D$2)=TRIM(Cuartos!$D25),TRIM(Cuartos!$I$2)=TRIM(Cuartos!$I25),TRIM(Cuartos!$D$2)&lt;&gt;""),Msemis!B25,"")</f>
        <v/>
      </c>
      <c r="C25" s="8" t="str">
        <f>IF(AND(TRIM(Cuartos!$D$2)=TRIM(Cuartos!$D25),TRIM(Cuartos!$I$2)=TRIM(Cuartos!$I25),TRIM(Cuartos!$D$2)&lt;&gt;""),Msemis!C25,"")</f>
        <v/>
      </c>
      <c r="D25" s="31" t="str">
        <f>IF(B25&gt;C25,$B$1,IF(C25&gt;B25,$C$1,IF(IFERROR(SEARCH(Msemis!F25,CONCATENATE(Semis!B$1,Semis!C$1)),0)=0,"",Msemis!F25)))</f>
        <v/>
      </c>
      <c r="E25" s="20">
        <f t="shared" si="2"/>
        <v>0</v>
      </c>
      <c r="F25" s="25"/>
      <c r="G25" s="28" t="str">
        <f>IF(AND(TRIM(Cuartos!$S$2)=TRIM(Cuartos!$S25),TRIM(Cuartos!$N$2)=TRIM(Cuartos!$N25),TRIM(Cuartos!$S$2)&lt;&gt;""),Msemis!D25,"")</f>
        <v/>
      </c>
      <c r="H25" s="28" t="str">
        <f>IF(AND(TRIM(Cuartos!$S$2)=TRIM(Cuartos!$S25),TRIM(Cuartos!$N$2)=TRIM(Cuartos!$N25),TRIM(Cuartos!$S$2)&lt;&gt;""),Msemis!E25,"")</f>
        <v/>
      </c>
      <c r="I25" s="21" t="str">
        <f>IF(G25&gt;H25,$G$1,IF(H25&gt;G25,$H$1,IF(IFERROR(SEARCH(Msemis!G25,CONCATENATE(Semis!G$1,Semis!H$1)),0)=0,"",Msemis!G25)))</f>
        <v/>
      </c>
      <c r="J25" s="20">
        <f t="shared" si="3"/>
        <v>0</v>
      </c>
      <c r="K25" s="25"/>
      <c r="L25" s="22" t="str">
        <f t="shared" si="0"/>
        <v/>
      </c>
      <c r="M25" s="22" t="str">
        <f t="shared" si="1"/>
        <v/>
      </c>
    </row>
    <row r="26" spans="1:14" x14ac:dyDescent="0.25">
      <c r="A26" s="14" t="str">
        <f>Participantes!B24</f>
        <v>Sandra Badilla</v>
      </c>
      <c r="B26" s="8" t="str">
        <f>IF(AND(TRIM(Cuartos!$D$2)=TRIM(Cuartos!$D26),TRIM(Cuartos!$I$2)=TRIM(Cuartos!$I26),TRIM(Cuartos!$D$2)&lt;&gt;""),Msemis!B26,"")</f>
        <v/>
      </c>
      <c r="C26" s="8" t="str">
        <f>IF(AND(TRIM(Cuartos!$D$2)=TRIM(Cuartos!$D26),TRIM(Cuartos!$I$2)=TRIM(Cuartos!$I26),TRIM(Cuartos!$D$2)&lt;&gt;""),Msemis!C26,"")</f>
        <v/>
      </c>
      <c r="D26" s="31" t="str">
        <f>IF(B26&gt;C26,$B$1,IF(C26&gt;B26,$C$1,IF(IFERROR(SEARCH(Msemis!F26,CONCATENATE(Semis!B$1,Semis!C$1)),0)=0,"",Msemis!F26)))</f>
        <v/>
      </c>
      <c r="E26" s="20">
        <f t="shared" si="2"/>
        <v>0</v>
      </c>
      <c r="F26" s="25"/>
      <c r="G26" s="28" t="str">
        <f>IF(AND(TRIM(Cuartos!$S$2)=TRIM(Cuartos!$S26),TRIM(Cuartos!$N$2)=TRIM(Cuartos!$N26),TRIM(Cuartos!$S$2)&lt;&gt;""),Msemis!D26,"")</f>
        <v/>
      </c>
      <c r="H26" s="28" t="str">
        <f>IF(AND(TRIM(Cuartos!$S$2)=TRIM(Cuartos!$S26),TRIM(Cuartos!$N$2)=TRIM(Cuartos!$N26),TRIM(Cuartos!$S$2)&lt;&gt;""),Msemis!E26,"")</f>
        <v/>
      </c>
      <c r="I26" s="21" t="str">
        <f>IF(G26&gt;H26,$G$1,IF(H26&gt;G26,$H$1,IF(IFERROR(SEARCH(Msemis!G26,CONCATENATE(Semis!G$1,Semis!H$1)),0)=0,"",Msemis!G26)))</f>
        <v/>
      </c>
      <c r="J26" s="20">
        <f t="shared" si="3"/>
        <v>0</v>
      </c>
      <c r="K26" s="25"/>
      <c r="L26" s="22" t="str">
        <f t="shared" si="0"/>
        <v/>
      </c>
      <c r="M26" s="22" t="str">
        <f t="shared" si="1"/>
        <v/>
      </c>
    </row>
    <row r="27" spans="1:14" x14ac:dyDescent="0.25">
      <c r="A27" s="14" t="str">
        <f>Participantes!B25</f>
        <v>Sandra Badilla(Wayne 1)</v>
      </c>
      <c r="B27" s="8" t="str">
        <f>IF(AND(TRIM(Cuartos!$D$2)=TRIM(Cuartos!$D27),TRIM(Cuartos!$I$2)=TRIM(Cuartos!$I27),TRIM(Cuartos!$D$2)&lt;&gt;""),Msemis!B27,"")</f>
        <v/>
      </c>
      <c r="C27" s="8" t="str">
        <f>IF(AND(TRIM(Cuartos!$D$2)=TRIM(Cuartos!$D27),TRIM(Cuartos!$I$2)=TRIM(Cuartos!$I27),TRIM(Cuartos!$D$2)&lt;&gt;""),Msemis!C27,"")</f>
        <v/>
      </c>
      <c r="D27" s="31" t="str">
        <f>IF(B27&gt;C27,$B$1,IF(C27&gt;B27,$C$1,IF(IFERROR(SEARCH(Msemis!F27,CONCATENATE(Semis!B$1,Semis!C$1)),0)=0,"",Msemis!F27)))</f>
        <v/>
      </c>
      <c r="E27" s="20">
        <f t="shared" si="2"/>
        <v>0</v>
      </c>
      <c r="F27" s="25"/>
      <c r="G27" s="28" t="str">
        <f>IF(AND(TRIM(Cuartos!$S$2)=TRIM(Cuartos!$S27),TRIM(Cuartos!$N$2)=TRIM(Cuartos!$N27),TRIM(Cuartos!$S$2)&lt;&gt;""),Msemis!D27,"")</f>
        <v/>
      </c>
      <c r="H27" s="28" t="str">
        <f>IF(AND(TRIM(Cuartos!$S$2)=TRIM(Cuartos!$S27),TRIM(Cuartos!$N$2)=TRIM(Cuartos!$N27),TRIM(Cuartos!$S$2)&lt;&gt;""),Msemis!E27,"")</f>
        <v/>
      </c>
      <c r="I27" s="21" t="str">
        <f>IF(G27&gt;H27,$G$1,IF(H27&gt;G27,$H$1,IF(IFERROR(SEARCH(Msemis!G27,CONCATENATE(Semis!G$1,Semis!H$1)),0)=0,"",Msemis!G27)))</f>
        <v/>
      </c>
      <c r="J27" s="20">
        <f t="shared" si="3"/>
        <v>0</v>
      </c>
      <c r="K27" s="25"/>
      <c r="L27" s="22" t="str">
        <f t="shared" si="0"/>
        <v/>
      </c>
      <c r="M27" s="22" t="str">
        <f t="shared" si="1"/>
        <v/>
      </c>
    </row>
    <row r="28" spans="1:14" x14ac:dyDescent="0.25">
      <c r="A28" s="14" t="str">
        <f>Participantes!B26</f>
        <v>Sandra Badilla (Wayne2)</v>
      </c>
      <c r="B28" s="8" t="str">
        <f>IF(AND(TRIM(Cuartos!$D$2)=TRIM(Cuartos!$D28),TRIM(Cuartos!$I$2)=TRIM(Cuartos!$I28),TRIM(Cuartos!$D$2)&lt;&gt;""),Msemis!B28,"")</f>
        <v/>
      </c>
      <c r="C28" s="8" t="str">
        <f>IF(AND(TRIM(Cuartos!$D$2)=TRIM(Cuartos!$D28),TRIM(Cuartos!$I$2)=TRIM(Cuartos!$I28),TRIM(Cuartos!$D$2)&lt;&gt;""),Msemis!C28,"")</f>
        <v/>
      </c>
      <c r="D28" s="31" t="str">
        <f>IF(B28&gt;C28,$B$1,IF(C28&gt;B28,$C$1,IF(IFERROR(SEARCH(Msemis!F28,CONCATENATE(Semis!B$1,Semis!C$1)),0)=0,"",Msemis!F28)))</f>
        <v/>
      </c>
      <c r="E28" s="20">
        <f t="shared" si="2"/>
        <v>0</v>
      </c>
      <c r="F28" s="25"/>
      <c r="G28" s="28" t="str">
        <f>IF(AND(TRIM(Cuartos!$S$2)=TRIM(Cuartos!$S28),TRIM(Cuartos!$N$2)=TRIM(Cuartos!$N28),TRIM(Cuartos!$S$2)&lt;&gt;""),Msemis!D28,"")</f>
        <v/>
      </c>
      <c r="H28" s="28" t="str">
        <f>IF(AND(TRIM(Cuartos!$S$2)=TRIM(Cuartos!$S28),TRIM(Cuartos!$N$2)=TRIM(Cuartos!$N28),TRIM(Cuartos!$S$2)&lt;&gt;""),Msemis!E28,"")</f>
        <v/>
      </c>
      <c r="I28" s="21" t="str">
        <f>IF(G28&gt;H28,$G$1,IF(H28&gt;G28,$H$1,IF(IFERROR(SEARCH(Msemis!G28,CONCATENATE(Semis!G$1,Semis!H$1)),0)=0,"",Msemis!G28)))</f>
        <v/>
      </c>
      <c r="J28" s="20">
        <f t="shared" si="3"/>
        <v>0</v>
      </c>
      <c r="K28" s="25"/>
      <c r="L28" s="22" t="str">
        <f t="shared" si="0"/>
        <v/>
      </c>
      <c r="M28" s="22" t="str">
        <f t="shared" si="1"/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80" zoomScaleNormal="80" workbookViewId="0">
      <selection activeCell="C1" sqref="C1"/>
    </sheetView>
  </sheetViews>
  <sheetFormatPr baseColWidth="10" defaultRowHeight="15" x14ac:dyDescent="0.25"/>
  <cols>
    <col min="1" max="1" width="27.7109375" style="22" customWidth="1"/>
    <col min="2" max="2" width="31.85546875" style="24" customWidth="1"/>
    <col min="3" max="3" width="30" style="24" customWidth="1"/>
    <col min="4" max="4" width="12.42578125" style="24" customWidth="1"/>
    <col min="5" max="5" width="11.85546875" style="24" customWidth="1"/>
    <col min="6" max="7" width="0.28515625" style="24" customWidth="1"/>
    <col min="8" max="16384" width="11.42578125" style="22"/>
  </cols>
  <sheetData>
    <row r="1" spans="1:7" s="4" customFormat="1" ht="18.75" x14ac:dyDescent="0.3">
      <c r="A1" s="41"/>
      <c r="B1" s="41" t="str">
        <f>IF(Semis!D2="",CONCATENATE(Semis!B1,Semis!C1),Semis!L2)</f>
        <v>ItaAusGalDinCroEspFraSui</v>
      </c>
      <c r="C1" s="41" t="str">
        <f>IF(Semis!I2="",CONCATENATE(Semis!G1,Semis!H1),Semis!M2)</f>
        <v>PaíRepBélPorIngAleSueUcr</v>
      </c>
      <c r="D1" s="41" t="s">
        <v>48</v>
      </c>
      <c r="E1" s="41" t="s">
        <v>6</v>
      </c>
      <c r="F1" s="27"/>
      <c r="G1" s="27"/>
    </row>
    <row r="2" spans="1:7" s="4" customFormat="1" ht="19.5" thickBot="1" x14ac:dyDescent="0.35">
      <c r="A2" s="38" t="s">
        <v>7</v>
      </c>
      <c r="B2" s="12" t="s">
        <v>64</v>
      </c>
      <c r="C2" s="33" t="s">
        <v>64</v>
      </c>
      <c r="D2" s="30" t="str">
        <f>IF(B2&gt;C2,$B$1,IF(C2&gt;B2,$C$1,""))</f>
        <v/>
      </c>
      <c r="E2" s="19"/>
      <c r="F2" s="39"/>
      <c r="G2" s="39"/>
    </row>
    <row r="3" spans="1:7" ht="15.75" thickTop="1" x14ac:dyDescent="0.25">
      <c r="A3" s="14" t="str">
        <f>Participantes!B1</f>
        <v>Alfredo Quintero 1</v>
      </c>
      <c r="B3" s="8" t="str">
        <f>IF(AND(Semis!$D$2=Semis!$D3,Semis!$I$2=Semis!$I3,Semis!$D$2&lt;&gt;""),Msemis!B3,"")</f>
        <v/>
      </c>
      <c r="C3" s="8" t="str">
        <f>IF(AND(Semis!$D$2=Semis!$D3,Semis!$I$2=Semis!$I3,Semis!$D$2&lt;&gt;""),Msemis!C3,"")</f>
        <v/>
      </c>
      <c r="D3" s="31" t="str">
        <f>IF(B3&gt;C3,$B$1,IF(C3&gt;B3,$C$1,IF(IFERROR(SEARCH(Msemis!F3,CONCATENATE(TercerCuarto!B$1,TercerCuarto!C$1)),0)=0,"",Msemis!F3)))</f>
        <v/>
      </c>
      <c r="E3" s="20">
        <f>IF(AND($B3=$B$2, $C$2=$C3),3,IF(AND($B$2&gt;$C$2, $B3&gt;$C3),2,IF(AND($C$2&gt;$B$2,$C3&gt;$B3), 2, IF(AND($C$2=$B$2, $C3=$B3),2,0))))*IF(B3="",0,1)+IF(TRIM(D3)=TRIM($D$2),3,0)*IF(TRIM(D3)="",0,1)</f>
        <v>0</v>
      </c>
      <c r="F3" s="26"/>
      <c r="G3" s="26"/>
    </row>
    <row r="4" spans="1:7" x14ac:dyDescent="0.25">
      <c r="A4" s="14" t="str">
        <f>Participantes!B2</f>
        <v>Alfredo Quintero 2</v>
      </c>
      <c r="B4" s="8" t="str">
        <f>IF(AND(Semis!$D$2=Semis!$D4,Semis!$I$2=Semis!$I4,Semis!$D$2&lt;&gt;""),Msemis!B4,"")</f>
        <v/>
      </c>
      <c r="C4" s="8" t="str">
        <f>IF(AND(Semis!$D$2=Semis!$D4,Semis!$I$2=Semis!$I4,Semis!$D$2&lt;&gt;""),Msemis!C4,"")</f>
        <v/>
      </c>
      <c r="D4" s="31" t="str">
        <f>IF(B4&gt;C4,$B$1,IF(C4&gt;B4,$C$1,IF(IFERROR(SEARCH(Msemis!F4,CONCATENATE(TercerCuarto!B$1,TercerCuarto!C$1)),0)=0,"",Msemis!F4)))</f>
        <v/>
      </c>
      <c r="E4" s="20">
        <f t="shared" ref="E4:E28" si="0">IF(AND($B4=$B$2, $C$2=$C4),3,IF(AND($B$2&gt;$C$2, $B4&gt;$C4),2,IF(AND($C$2&gt;$B$2,$C4&gt;$B4), 2, IF(AND($C$2=$B$2, $C4=$B4),2,0))))*IF(B4="",0,1)+IF(TRIM(D4)=TRIM($D$2),3,0)*IF(TRIM(D4)="",0,1)</f>
        <v>0</v>
      </c>
      <c r="F4" s="26"/>
      <c r="G4" s="26"/>
    </row>
    <row r="5" spans="1:7" x14ac:dyDescent="0.25">
      <c r="A5" s="14" t="str">
        <f>Participantes!B3</f>
        <v>Andres Corcho</v>
      </c>
      <c r="B5" s="8" t="str">
        <f>IF(AND(Semis!$D$2=Semis!$D5,Semis!$I$2=Semis!$I5,Semis!$D$2&lt;&gt;""),Msemis!B5,"")</f>
        <v/>
      </c>
      <c r="C5" s="8" t="str">
        <f>IF(AND(Semis!$D$2=Semis!$D5,Semis!$I$2=Semis!$I5,Semis!$D$2&lt;&gt;""),Msemis!C5,"")</f>
        <v/>
      </c>
      <c r="D5" s="31" t="str">
        <f>IF(B5&gt;C5,$B$1,IF(C5&gt;B5,$C$1,IF(IFERROR(SEARCH(Msemis!F5,CONCATENATE(TercerCuarto!B$1,TercerCuarto!C$1)),0)=0,"",Msemis!F5)))</f>
        <v/>
      </c>
      <c r="E5" s="20">
        <f t="shared" si="0"/>
        <v>0</v>
      </c>
      <c r="F5" s="25"/>
      <c r="G5" s="25"/>
    </row>
    <row r="6" spans="1:7" x14ac:dyDescent="0.25">
      <c r="A6" s="14" t="str">
        <f>Participantes!B4</f>
        <v>Antonio Barahona</v>
      </c>
      <c r="B6" s="8" t="str">
        <f>IF(AND(Semis!$D$2=Semis!$D6,Semis!$I$2=Semis!$I6,Semis!$D$2&lt;&gt;""),Msemis!B6,"")</f>
        <v/>
      </c>
      <c r="C6" s="8" t="str">
        <f>IF(AND(Semis!$D$2=Semis!$D6,Semis!$I$2=Semis!$I6,Semis!$D$2&lt;&gt;""),Msemis!C6,"")</f>
        <v/>
      </c>
      <c r="D6" s="31" t="str">
        <f>IF(B6&gt;C6,$B$1,IF(C6&gt;B6,$C$1,IF(IFERROR(SEARCH(Msemis!F6,CONCATENATE(TercerCuarto!B$1,TercerCuarto!C$1)),0)=0,"",Msemis!F6)))</f>
        <v/>
      </c>
      <c r="E6" s="20">
        <f t="shared" si="0"/>
        <v>0</v>
      </c>
      <c r="F6" s="25"/>
      <c r="G6" s="25"/>
    </row>
    <row r="7" spans="1:7" x14ac:dyDescent="0.25">
      <c r="A7" s="14" t="str">
        <f>Participantes!B5</f>
        <v>Billis Cedeño</v>
      </c>
      <c r="B7" s="8" t="str">
        <f>IF(AND(Semis!$D$2=Semis!$D7,Semis!$I$2=Semis!$I7,Semis!$D$2&lt;&gt;""),Msemis!B7,"")</f>
        <v/>
      </c>
      <c r="C7" s="8" t="str">
        <f>IF(AND(Semis!$D$2=Semis!$D7,Semis!$I$2=Semis!$I7,Semis!$D$2&lt;&gt;""),Msemis!C7,"")</f>
        <v/>
      </c>
      <c r="D7" s="31" t="str">
        <f>IF(B7&gt;C7,$B$1,IF(C7&gt;B7,$C$1,IF(IFERROR(SEARCH(Msemis!F7,CONCATENATE(TercerCuarto!B$1,TercerCuarto!C$1)),0)=0,"",Msemis!F7)))</f>
        <v/>
      </c>
      <c r="E7" s="20">
        <f t="shared" si="0"/>
        <v>0</v>
      </c>
      <c r="F7" s="25"/>
      <c r="G7" s="25"/>
    </row>
    <row r="8" spans="1:7" x14ac:dyDescent="0.25">
      <c r="A8" s="14" t="str">
        <f>Participantes!B6</f>
        <v>Effie Latouche</v>
      </c>
      <c r="B8" s="8" t="str">
        <f>IF(AND(Semis!$D$2=Semis!$D8,Semis!$I$2=Semis!$I8,Semis!$D$2&lt;&gt;""),Msemis!B8,"")</f>
        <v/>
      </c>
      <c r="C8" s="8" t="str">
        <f>IF(AND(Semis!$D$2=Semis!$D8,Semis!$I$2=Semis!$I8,Semis!$D$2&lt;&gt;""),Msemis!C8,"")</f>
        <v/>
      </c>
      <c r="D8" s="31" t="str">
        <f>IF(B8&gt;C8,$B$1,IF(C8&gt;B8,$C$1,IF(IFERROR(SEARCH(Msemis!F8,CONCATENATE(TercerCuarto!B$1,TercerCuarto!C$1)),0)=0,"",Msemis!F8)))</f>
        <v/>
      </c>
      <c r="E8" s="20">
        <f t="shared" si="0"/>
        <v>0</v>
      </c>
      <c r="F8" s="25"/>
      <c r="G8" s="25"/>
    </row>
    <row r="9" spans="1:7" x14ac:dyDescent="0.25">
      <c r="A9" s="14" t="str">
        <f>Participantes!B7</f>
        <v>Jose Caballero 1</v>
      </c>
      <c r="B9" s="8" t="str">
        <f>IF(AND(Semis!$D$2=Semis!$D9,Semis!$I$2=Semis!$I9,Semis!$D$2&lt;&gt;""),Msemis!B9,"")</f>
        <v/>
      </c>
      <c r="C9" s="8" t="str">
        <f>IF(AND(Semis!$D$2=Semis!$D9,Semis!$I$2=Semis!$I9,Semis!$D$2&lt;&gt;""),Msemis!C9,"")</f>
        <v/>
      </c>
      <c r="D9" s="31" t="str">
        <f>IF(B9&gt;C9,$B$1,IF(C9&gt;B9,$C$1,IF(IFERROR(SEARCH(Msemis!F9,CONCATENATE(TercerCuarto!B$1,TercerCuarto!C$1)),0)=0,"",Msemis!F9)))</f>
        <v/>
      </c>
      <c r="E9" s="20">
        <f t="shared" si="0"/>
        <v>0</v>
      </c>
      <c r="F9" s="25"/>
      <c r="G9" s="25"/>
    </row>
    <row r="10" spans="1:7" x14ac:dyDescent="0.25">
      <c r="A10" s="14" t="str">
        <f>Participantes!B8</f>
        <v>Jose Caballero 2 (Betito)</v>
      </c>
      <c r="B10" s="8" t="str">
        <f>IF(AND(Semis!$D$2=Semis!$D10,Semis!$I$2=Semis!$I10,Semis!$D$2&lt;&gt;""),Msemis!B10,"")</f>
        <v/>
      </c>
      <c r="C10" s="8" t="str">
        <f>IF(AND(Semis!$D$2=Semis!$D10,Semis!$I$2=Semis!$I10,Semis!$D$2&lt;&gt;""),Msemis!C10,"")</f>
        <v/>
      </c>
      <c r="D10" s="31" t="str">
        <f>IF(B10&gt;C10,$B$1,IF(C10&gt;B10,$C$1,IF(IFERROR(SEARCH(Msemis!F10,CONCATENATE(TercerCuarto!B$1,TercerCuarto!C$1)),0)=0,"",Msemis!F10)))</f>
        <v/>
      </c>
      <c r="E10" s="20">
        <f t="shared" si="0"/>
        <v>0</v>
      </c>
      <c r="F10" s="25"/>
      <c r="G10" s="25"/>
    </row>
    <row r="11" spans="1:7" x14ac:dyDescent="0.25">
      <c r="A11" s="14" t="str">
        <f>Participantes!B9</f>
        <v>Juan Manuel Rojas</v>
      </c>
      <c r="B11" s="8" t="str">
        <f>IF(AND(Semis!$D$2=Semis!$D11,Semis!$I$2=Semis!$I11,Semis!$D$2&lt;&gt;""),Msemis!B11,"")</f>
        <v/>
      </c>
      <c r="C11" s="8" t="str">
        <f>IF(AND(Semis!$D$2=Semis!$D11,Semis!$I$2=Semis!$I11,Semis!$D$2&lt;&gt;""),Msemis!C11,"")</f>
        <v/>
      </c>
      <c r="D11" s="31" t="str">
        <f>IF(B11&gt;C11,$B$1,IF(C11&gt;B11,$C$1,IF(IFERROR(SEARCH(Msemis!F11,CONCATENATE(TercerCuarto!B$1,TercerCuarto!C$1)),0)=0,"",Msemis!F11)))</f>
        <v/>
      </c>
      <c r="E11" s="20">
        <f t="shared" si="0"/>
        <v>0</v>
      </c>
      <c r="F11" s="25"/>
      <c r="G11" s="25"/>
    </row>
    <row r="12" spans="1:7" x14ac:dyDescent="0.25">
      <c r="A12" s="14" t="str">
        <f>Participantes!B10</f>
        <v>July Batista</v>
      </c>
      <c r="B12" s="8" t="str">
        <f>IF(AND(Semis!$D$2=Semis!$D12,Semis!$I$2=Semis!$I12,Semis!$D$2&lt;&gt;""),Msemis!B12,"")</f>
        <v/>
      </c>
      <c r="C12" s="8" t="str">
        <f>IF(AND(Semis!$D$2=Semis!$D12,Semis!$I$2=Semis!$I12,Semis!$D$2&lt;&gt;""),Msemis!C12,"")</f>
        <v/>
      </c>
      <c r="D12" s="31" t="str">
        <f>IF(B12&gt;C12,$B$1,IF(C12&gt;B12,$C$1,IF(IFERROR(SEARCH(Msemis!F12,CONCATENATE(TercerCuarto!B$1,TercerCuarto!C$1)),0)=0,"",Msemis!F12)))</f>
        <v/>
      </c>
      <c r="E12" s="20">
        <f t="shared" si="0"/>
        <v>0</v>
      </c>
      <c r="F12" s="25"/>
      <c r="G12" s="25"/>
    </row>
    <row r="13" spans="1:7" x14ac:dyDescent="0.25">
      <c r="A13" s="14" t="str">
        <f>Participantes!B11</f>
        <v>Luis Médica</v>
      </c>
      <c r="B13" s="8" t="str">
        <f>IF(AND(Semis!$D$2=Semis!$D13,Semis!$I$2=Semis!$I13,Semis!$D$2&lt;&gt;""),Msemis!B13,"")</f>
        <v/>
      </c>
      <c r="C13" s="8" t="str">
        <f>IF(AND(Semis!$D$2=Semis!$D13,Semis!$I$2=Semis!$I13,Semis!$D$2&lt;&gt;""),Msemis!C13,"")</f>
        <v/>
      </c>
      <c r="D13" s="31" t="str">
        <f>IF(B13&gt;C13,$B$1,IF(C13&gt;B13,$C$1,IF(IFERROR(SEARCH(Msemis!F13,CONCATENATE(TercerCuarto!B$1,TercerCuarto!C$1)),0)=0,"",Msemis!F13)))</f>
        <v/>
      </c>
      <c r="E13" s="20">
        <f t="shared" si="0"/>
        <v>0</v>
      </c>
      <c r="F13" s="25"/>
      <c r="G13" s="25"/>
    </row>
    <row r="14" spans="1:7" x14ac:dyDescent="0.25">
      <c r="A14" s="14" t="str">
        <f>Participantes!B12</f>
        <v>Mileny Acosta</v>
      </c>
      <c r="B14" s="8" t="str">
        <f>IF(AND(Semis!$D$2=Semis!$D14,Semis!$I$2=Semis!$I14,Semis!$D$2&lt;&gt;""),Msemis!B14,"")</f>
        <v/>
      </c>
      <c r="C14" s="8" t="str">
        <f>IF(AND(Semis!$D$2=Semis!$D14,Semis!$I$2=Semis!$I14,Semis!$D$2&lt;&gt;""),Msemis!C14,"")</f>
        <v/>
      </c>
      <c r="D14" s="31" t="str">
        <f>IF(B14&gt;C14,$B$1,IF(C14&gt;B14,$C$1,IF(IFERROR(SEARCH(Msemis!F14,CONCATENATE(TercerCuarto!B$1,TercerCuarto!C$1)),0)=0,"",Msemis!F14)))</f>
        <v/>
      </c>
      <c r="E14" s="20">
        <f t="shared" si="0"/>
        <v>0</v>
      </c>
      <c r="F14" s="25"/>
      <c r="G14" s="25"/>
    </row>
    <row r="15" spans="1:7" x14ac:dyDescent="0.25">
      <c r="A15" s="14" t="str">
        <f>Participantes!B13</f>
        <v>Mileny E. Acosta CF</v>
      </c>
      <c r="B15" s="8" t="str">
        <f>IF(AND(Semis!$D$2=Semis!$D15,Semis!$I$2=Semis!$I15,Semis!$D$2&lt;&gt;""),Msemis!B15,"")</f>
        <v/>
      </c>
      <c r="C15" s="8" t="str">
        <f>IF(AND(Semis!$D$2=Semis!$D15,Semis!$I$2=Semis!$I15,Semis!$D$2&lt;&gt;""),Msemis!C15,"")</f>
        <v/>
      </c>
      <c r="D15" s="31" t="str">
        <f>IF(B15&gt;C15,$B$1,IF(C15&gt;B15,$C$1,IF(IFERROR(SEARCH(Msemis!F15,CONCATENATE(TercerCuarto!B$1,TercerCuarto!C$1)),0)=0,"",Msemis!F15)))</f>
        <v/>
      </c>
      <c r="E15" s="20">
        <f t="shared" si="0"/>
        <v>0</v>
      </c>
      <c r="F15" s="25"/>
      <c r="G15" s="25"/>
    </row>
    <row r="16" spans="1:7" x14ac:dyDescent="0.25">
      <c r="A16" s="14" t="str">
        <f>Participantes!B14</f>
        <v>Oliver Amaya</v>
      </c>
      <c r="B16" s="8" t="str">
        <f>IF(AND(Semis!$D$2=Semis!$D16,Semis!$I$2=Semis!$I16,Semis!$D$2&lt;&gt;""),Msemis!B16,"")</f>
        <v/>
      </c>
      <c r="C16" s="8" t="str">
        <f>IF(AND(Semis!$D$2=Semis!$D16,Semis!$I$2=Semis!$I16,Semis!$D$2&lt;&gt;""),Msemis!C16,"")</f>
        <v/>
      </c>
      <c r="D16" s="31" t="str">
        <f>IF(B16&gt;C16,$B$1,IF(C16&gt;B16,$C$1,IF(IFERROR(SEARCH(Msemis!F16,CONCATENATE(TercerCuarto!B$1,TercerCuarto!C$1)),0)=0,"",Msemis!F16)))</f>
        <v/>
      </c>
      <c r="E16" s="20">
        <f t="shared" si="0"/>
        <v>0</v>
      </c>
      <c r="F16" s="25"/>
      <c r="G16" s="25"/>
    </row>
    <row r="17" spans="1:10" s="23" customFormat="1" x14ac:dyDescent="0.25">
      <c r="A17" s="14" t="str">
        <f>Participantes!B15</f>
        <v>Oliver Amaya</v>
      </c>
      <c r="B17" s="8" t="str">
        <f>IF(AND(Semis!$D$2=Semis!$D17,Semis!$I$2=Semis!$I17,Semis!$D$2&lt;&gt;""),Msemis!B17,"")</f>
        <v/>
      </c>
      <c r="C17" s="8" t="str">
        <f>IF(AND(Semis!$D$2=Semis!$D17,Semis!$I$2=Semis!$I17,Semis!$D$2&lt;&gt;""),Msemis!C17,"")</f>
        <v/>
      </c>
      <c r="D17" s="31" t="str">
        <f>IF(B17&gt;C17,$B$1,IF(C17&gt;B17,$C$1,IF(IFERROR(SEARCH(Msemis!F17,CONCATENATE(TercerCuarto!B$1,TercerCuarto!C$1)),0)=0,"",Msemis!F17)))</f>
        <v/>
      </c>
      <c r="E17" s="20">
        <f t="shared" si="0"/>
        <v>0</v>
      </c>
      <c r="F17" s="25"/>
      <c r="G17" s="25"/>
    </row>
    <row r="18" spans="1:10" x14ac:dyDescent="0.25">
      <c r="A18" s="14" t="str">
        <f>Participantes!B16</f>
        <v>Osvaldo Solanilla</v>
      </c>
      <c r="B18" s="8" t="str">
        <f>IF(AND(Semis!$D$2=Semis!$D18,Semis!$I$2=Semis!$I18,Semis!$D$2&lt;&gt;""),Msemis!B18,"")</f>
        <v/>
      </c>
      <c r="C18" s="8" t="str">
        <f>IF(AND(Semis!$D$2=Semis!$D18,Semis!$I$2=Semis!$I18,Semis!$D$2&lt;&gt;""),Msemis!C18,"")</f>
        <v/>
      </c>
      <c r="D18" s="31" t="str">
        <f>IF(B18&gt;C18,$B$1,IF(C18&gt;B18,$C$1,IF(IFERROR(SEARCH(Msemis!F18,CONCATENATE(TercerCuarto!B$1,TercerCuarto!C$1)),0)=0,"",Msemis!F18)))</f>
        <v/>
      </c>
      <c r="E18" s="20">
        <f t="shared" si="0"/>
        <v>0</v>
      </c>
      <c r="F18" s="25"/>
      <c r="G18" s="25"/>
    </row>
    <row r="19" spans="1:10" x14ac:dyDescent="0.25">
      <c r="A19" s="14" t="str">
        <f>Participantes!B17</f>
        <v>Radames Guerrero 1</v>
      </c>
      <c r="B19" s="8" t="str">
        <f>IF(AND(Semis!$D$2=Semis!$D19,Semis!$I$2=Semis!$I19,Semis!$D$2&lt;&gt;""),Msemis!B19,"")</f>
        <v/>
      </c>
      <c r="C19" s="8" t="str">
        <f>IF(AND(Semis!$D$2=Semis!$D19,Semis!$I$2=Semis!$I19,Semis!$D$2&lt;&gt;""),Msemis!C19,"")</f>
        <v/>
      </c>
      <c r="D19" s="31" t="str">
        <f>IF(B19&gt;C19,$B$1,IF(C19&gt;B19,$C$1,IF(IFERROR(SEARCH(Msemis!F19,CONCATENATE(TercerCuarto!B$1,TercerCuarto!C$1)),0)=0,"",Msemis!F19)))</f>
        <v/>
      </c>
      <c r="E19" s="20">
        <f t="shared" si="0"/>
        <v>0</v>
      </c>
      <c r="F19" s="25"/>
      <c r="G19" s="25"/>
    </row>
    <row r="20" spans="1:10" x14ac:dyDescent="0.25">
      <c r="A20" s="14" t="str">
        <f>Participantes!B18</f>
        <v>Radames Guerrero 2</v>
      </c>
      <c r="B20" s="8" t="str">
        <f>IF(AND(Semis!$D$2=Semis!$D20,Semis!$I$2=Semis!$I20,Semis!$D$2&lt;&gt;""),Msemis!B20,"")</f>
        <v/>
      </c>
      <c r="C20" s="8" t="str">
        <f>IF(AND(Semis!$D$2=Semis!$D20,Semis!$I$2=Semis!$I20,Semis!$D$2&lt;&gt;""),Msemis!C20,"")</f>
        <v/>
      </c>
      <c r="D20" s="31" t="str">
        <f>IF(B20&gt;C20,$B$1,IF(C20&gt;B20,$C$1,IF(IFERROR(SEARCH(Msemis!F20,CONCATENATE(TercerCuarto!B$1,TercerCuarto!C$1)),0)=0,"",Msemis!F20)))</f>
        <v/>
      </c>
      <c r="E20" s="20">
        <f t="shared" si="0"/>
        <v>0</v>
      </c>
      <c r="F20" s="25"/>
      <c r="G20" s="25"/>
    </row>
    <row r="21" spans="1:10" x14ac:dyDescent="0.25">
      <c r="A21" s="14" t="str">
        <f>Participantes!B19</f>
        <v>Rodrigo Palavicini</v>
      </c>
      <c r="B21" s="8" t="str">
        <f>IF(AND(Semis!$D$2=Semis!$D21,Semis!$I$2=Semis!$I21,Semis!$D$2&lt;&gt;""),Msemis!B21,"")</f>
        <v/>
      </c>
      <c r="C21" s="8" t="str">
        <f>IF(AND(Semis!$D$2=Semis!$D21,Semis!$I$2=Semis!$I21,Semis!$D$2&lt;&gt;""),Msemis!C21,"")</f>
        <v/>
      </c>
      <c r="D21" s="31" t="str">
        <f>IF(B21&gt;C21,$B$1,IF(C21&gt;B21,$C$1,IF(IFERROR(SEARCH(Msemis!F21,CONCATENATE(TercerCuarto!B$1,TercerCuarto!C$1)),0)=0,"",Msemis!F21)))</f>
        <v/>
      </c>
      <c r="E21" s="20">
        <f t="shared" si="0"/>
        <v>0</v>
      </c>
      <c r="F21" s="25"/>
      <c r="G21" s="25"/>
    </row>
    <row r="22" spans="1:10" x14ac:dyDescent="0.25">
      <c r="A22" s="14" t="str">
        <f>Participantes!B20</f>
        <v>Samantha Montero</v>
      </c>
      <c r="B22" s="8" t="str">
        <f>IF(AND(Semis!$D$2=Semis!$D22,Semis!$I$2=Semis!$I22,Semis!$D$2&lt;&gt;""),Msemis!B22,"")</f>
        <v/>
      </c>
      <c r="C22" s="8" t="str">
        <f>IF(AND(Semis!$D$2=Semis!$D22,Semis!$I$2=Semis!$I22,Semis!$D$2&lt;&gt;""),Msemis!C22,"")</f>
        <v/>
      </c>
      <c r="D22" s="31" t="str">
        <f>IF(B22&gt;C22,$B$1,IF(C22&gt;B22,$C$1,IF(IFERROR(SEARCH(Msemis!F22,CONCATENATE(TercerCuarto!B$1,TercerCuarto!C$1)),0)=0,"",Msemis!F22)))</f>
        <v/>
      </c>
      <c r="E22" s="20">
        <f t="shared" si="0"/>
        <v>0</v>
      </c>
      <c r="F22" s="25"/>
      <c r="G22" s="25"/>
    </row>
    <row r="23" spans="1:10" x14ac:dyDescent="0.25">
      <c r="A23" s="14" t="str">
        <f>Participantes!B21</f>
        <v>Samantha Montero(Samantini)</v>
      </c>
      <c r="B23" s="8" t="str">
        <f>IF(AND(Semis!$D$2=Semis!$D23,Semis!$I$2=Semis!$I23,Semis!$D$2&lt;&gt;""),Msemis!B23,"")</f>
        <v/>
      </c>
      <c r="C23" s="8" t="str">
        <f>IF(AND(Semis!$D$2=Semis!$D23,Semis!$I$2=Semis!$I23,Semis!$D$2&lt;&gt;""),Msemis!C23,"")</f>
        <v/>
      </c>
      <c r="D23" s="31" t="str">
        <f>IF(B23&gt;C23,$B$1,IF(C23&gt;B23,$C$1,IF(IFERROR(SEARCH(Msemis!F23,CONCATENATE(TercerCuarto!B$1,TercerCuarto!C$1)),0)=0,"",Msemis!F23)))</f>
        <v/>
      </c>
      <c r="E23" s="20">
        <f t="shared" si="0"/>
        <v>0</v>
      </c>
      <c r="F23" s="25"/>
      <c r="G23" s="25"/>
    </row>
    <row r="24" spans="1:10" x14ac:dyDescent="0.25">
      <c r="A24" s="14" t="str">
        <f>Participantes!B22</f>
        <v>Jafet M. Montero</v>
      </c>
      <c r="B24" s="8" t="str">
        <f>IF(AND(Semis!$D$2=Semis!$D24,Semis!$I$2=Semis!$I24,Semis!$D$2&lt;&gt;""),Msemis!B24,"")</f>
        <v/>
      </c>
      <c r="C24" s="8" t="str">
        <f>IF(AND(Semis!$D$2=Semis!$D24,Semis!$I$2=Semis!$I24,Semis!$D$2&lt;&gt;""),Msemis!C24,"")</f>
        <v/>
      </c>
      <c r="D24" s="31" t="str">
        <f>IF(B24&gt;C24,$B$1,IF(C24&gt;B24,$C$1,IF(IFERROR(SEARCH(Msemis!F24,CONCATENATE(TercerCuarto!B$1,TercerCuarto!C$1)),0)=0,"",Msemis!F24)))</f>
        <v/>
      </c>
      <c r="E24" s="20">
        <f t="shared" si="0"/>
        <v>0</v>
      </c>
      <c r="F24" s="25"/>
      <c r="G24" s="25"/>
      <c r="J24" s="22" t="str">
        <f>IF(AND(Semis!$I$2=Semis!$I24,Semis!$D$2=Semis!$D24),IF(Msemis!B24=0,"",Msemis!B24),"")</f>
        <v/>
      </c>
    </row>
    <row r="25" spans="1:10" x14ac:dyDescent="0.25">
      <c r="A25" s="14" t="str">
        <f>Participantes!B23</f>
        <v>Jairo M. Montero</v>
      </c>
      <c r="B25" s="8" t="str">
        <f>IF(AND(Semis!$D$2=Semis!$D25,Semis!$I$2=Semis!$I25,Semis!$D$2&lt;&gt;""),Msemis!B25,"")</f>
        <v/>
      </c>
      <c r="C25" s="8" t="str">
        <f>IF(AND(Semis!$D$2=Semis!$D25,Semis!$I$2=Semis!$I25,Semis!$D$2&lt;&gt;""),Msemis!C25,"")</f>
        <v/>
      </c>
      <c r="D25" s="31" t="str">
        <f>IF(B25&gt;C25,$B$1,IF(C25&gt;B25,$C$1,IF(IFERROR(SEARCH(Msemis!F25,CONCATENATE(TercerCuarto!B$1,TercerCuarto!C$1)),0)=0,"",Msemis!F25)))</f>
        <v/>
      </c>
      <c r="E25" s="20">
        <f t="shared" si="0"/>
        <v>0</v>
      </c>
      <c r="F25" s="25"/>
      <c r="G25" s="25"/>
    </row>
    <row r="26" spans="1:10" x14ac:dyDescent="0.25">
      <c r="A26" s="14" t="str">
        <f>Participantes!B24</f>
        <v>Sandra Badilla</v>
      </c>
      <c r="B26" s="8" t="str">
        <f>IF(AND(Semis!$D$2=Semis!$D26,Semis!$I$2=Semis!$I26,Semis!$D$2&lt;&gt;""),Msemis!B26,"")</f>
        <v/>
      </c>
      <c r="C26" s="8" t="str">
        <f>IF(AND(Semis!$D$2=Semis!$D26,Semis!$I$2=Semis!$I26,Semis!$D$2&lt;&gt;""),Msemis!C26,"")</f>
        <v/>
      </c>
      <c r="D26" s="31" t="str">
        <f>IF(B26&gt;C26,$B$1,IF(C26&gt;B26,$C$1,IF(IFERROR(SEARCH(Msemis!F26,CONCATENATE(TercerCuarto!B$1,TercerCuarto!C$1)),0)=0,"",Msemis!F26)))</f>
        <v/>
      </c>
      <c r="E26" s="20">
        <f t="shared" si="0"/>
        <v>0</v>
      </c>
      <c r="F26" s="25"/>
      <c r="G26" s="25"/>
    </row>
    <row r="27" spans="1:10" x14ac:dyDescent="0.25">
      <c r="A27" s="14" t="str">
        <f>Participantes!B25</f>
        <v>Sandra Badilla(Wayne 1)</v>
      </c>
      <c r="B27" s="8" t="str">
        <f>IF(AND(Semis!$D$2=Semis!$D27,Semis!$I$2=Semis!$I27,Semis!$D$2&lt;&gt;""),Msemis!B27,"")</f>
        <v/>
      </c>
      <c r="C27" s="8" t="str">
        <f>IF(AND(Semis!$D$2=Semis!$D27,Semis!$I$2=Semis!$I27,Semis!$D$2&lt;&gt;""),Msemis!C27,"")</f>
        <v/>
      </c>
      <c r="D27" s="31" t="str">
        <f>IF(B27&gt;C27,$B$1,IF(C27&gt;B27,$C$1,IF(IFERROR(SEARCH(Msemis!F27,CONCATENATE(TercerCuarto!B$1,TercerCuarto!C$1)),0)=0,"",Msemis!F27)))</f>
        <v/>
      </c>
      <c r="E27" s="20">
        <f t="shared" si="0"/>
        <v>0</v>
      </c>
      <c r="F27" s="25"/>
      <c r="G27" s="25"/>
    </row>
    <row r="28" spans="1:10" x14ac:dyDescent="0.25">
      <c r="A28" s="14" t="str">
        <f>Participantes!B26</f>
        <v>Sandra Badilla (Wayne2)</v>
      </c>
      <c r="B28" s="8" t="str">
        <f>IF(AND(Semis!$D$2=Semis!$D28,Semis!$I$2=Semis!$I28,Semis!$D$2&lt;&gt;""),Msemis!B28,"")</f>
        <v/>
      </c>
      <c r="C28" s="8" t="str">
        <f>IF(AND(Semis!$D$2=Semis!$D28,Semis!$I$2=Semis!$I28,Semis!$D$2&lt;&gt;""),Msemis!C28,"")</f>
        <v/>
      </c>
      <c r="D28" s="31" t="str">
        <f>IF(B28&gt;C28,$B$1,IF(C28&gt;B28,$C$1,IF(IFERROR(SEARCH(Msemis!F28,CONCATENATE(TercerCuarto!B$1,TercerCuarto!C$1)),0)=0,"",Msemis!F28)))</f>
        <v/>
      </c>
      <c r="E28" s="20">
        <f t="shared" si="0"/>
        <v>0</v>
      </c>
      <c r="F28" s="25"/>
      <c r="G28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80" zoomScaleNormal="80" workbookViewId="0">
      <selection activeCell="K23" sqref="K23"/>
    </sheetView>
  </sheetViews>
  <sheetFormatPr baseColWidth="10" defaultRowHeight="15" x14ac:dyDescent="0.25"/>
  <cols>
    <col min="1" max="1" width="27.7109375" style="22" customWidth="1"/>
    <col min="2" max="2" width="31.85546875" style="24" customWidth="1"/>
    <col min="3" max="3" width="30" style="24" customWidth="1"/>
    <col min="4" max="4" width="12.42578125" style="24" customWidth="1"/>
    <col min="5" max="5" width="11.85546875" style="24" customWidth="1"/>
    <col min="6" max="7" width="0.28515625" style="24" customWidth="1"/>
    <col min="8" max="16384" width="11.42578125" style="22"/>
  </cols>
  <sheetData>
    <row r="1" spans="1:7" s="4" customFormat="1" ht="18.75" x14ac:dyDescent="0.3">
      <c r="A1" s="41"/>
      <c r="B1" s="41" t="str">
        <f>IF(Semis!D2="",CONCATENATE(Semis!B1,Semis!C1),Semis!D2)</f>
        <v>ItaAusGalDinCroEspFraSui</v>
      </c>
      <c r="C1" s="41" t="str">
        <f>IF(Semis!I2="",CONCATENATE(Semis!G1,Semis!H1),Semis!I2)</f>
        <v>PaíRepBélPorIngAleSueUcr</v>
      </c>
      <c r="D1" s="41" t="s">
        <v>48</v>
      </c>
      <c r="E1" s="41" t="s">
        <v>6</v>
      </c>
      <c r="F1" s="27"/>
      <c r="G1" s="27"/>
    </row>
    <row r="2" spans="1:7" s="4" customFormat="1" ht="19.5" thickBot="1" x14ac:dyDescent="0.35">
      <c r="A2" s="38" t="s">
        <v>7</v>
      </c>
      <c r="B2" s="12" t="s">
        <v>64</v>
      </c>
      <c r="C2" s="33" t="s">
        <v>64</v>
      </c>
      <c r="D2" s="30" t="str">
        <f>IF(B2&gt;C2,$B$1,IF(C2&gt;B2,$C$1,""))</f>
        <v/>
      </c>
      <c r="E2" s="19"/>
      <c r="F2" s="39"/>
      <c r="G2" s="39"/>
    </row>
    <row r="3" spans="1:7" ht="15.75" thickTop="1" x14ac:dyDescent="0.25">
      <c r="A3" s="14" t="str">
        <f>Participantes!B1</f>
        <v>Alfredo Quintero 1</v>
      </c>
      <c r="B3" s="8" t="str">
        <f>IF(AND(Semis!$D$2=Semis!$D3,Semis!$I$2=Semis!$I3,Semis!$D$2&lt;&gt;""),Msemis!B3,"")</f>
        <v/>
      </c>
      <c r="C3" s="8" t="str">
        <f>IF(AND(Semis!$D$2=Semis!$D3,Semis!$I$2=Semis!$I3,Semis!$D$2&lt;&gt;""),Msemis!C3,"")</f>
        <v/>
      </c>
      <c r="D3" s="31" t="str">
        <f>IF(B3&gt;C3,$B$1,IF(C3&gt;B3,$C$1,IF(IFERROR(SEARCH(Msemis!F3,CONCATENATE(Final!B$1,Final!C$1)),0)=0,"",Msemis!F3)))</f>
        <v/>
      </c>
      <c r="E3" s="20">
        <f>IF(AND($B3=$B$2, $C$2=$C3),3,IF(AND($B$2&gt;$C$2, $B3&gt;$C3),2,IF(AND($C$2&gt;$B$2,$C3&gt;$B3), 2, IF(AND($C$2=$B$2, $C3=$B3),2,0))))*IF(B3="",0,1)+IF(TRIM(D3)=TRIM($D$2),3,0)*IF(TRIM(D3)="",0,1)</f>
        <v>0</v>
      </c>
      <c r="F3" s="26"/>
      <c r="G3" s="26"/>
    </row>
    <row r="4" spans="1:7" x14ac:dyDescent="0.25">
      <c r="A4" s="14" t="str">
        <f>Participantes!B2</f>
        <v>Alfredo Quintero 2</v>
      </c>
      <c r="B4" s="8" t="str">
        <f>IF(AND(Semis!$D$2=Semis!$D4,Semis!$I$2=Semis!$I4,Semis!$D$2&lt;&gt;""),Msemis!B4,"")</f>
        <v/>
      </c>
      <c r="C4" s="8" t="str">
        <f>IF(AND(Semis!$D$2=Semis!$D4,Semis!$I$2=Semis!$I4,Semis!$D$2&lt;&gt;""),Msemis!C4,"")</f>
        <v/>
      </c>
      <c r="D4" s="31" t="str">
        <f>IF(B4&gt;C4,$B$1,IF(C4&gt;B4,$C$1,IF(IFERROR(SEARCH(Msemis!F4,CONCATENATE(Final!B$1,Final!C$1)),0)=0,"",Msemis!F4)))</f>
        <v/>
      </c>
      <c r="E4" s="20">
        <f t="shared" ref="E4:E28" si="0">IF(AND($B4=$B$2, $C$2=$C4),3,IF(AND($B$2&gt;$C$2, $B4&gt;$C4),2,IF(AND($C$2&gt;$B$2,$C4&gt;$B4), 2, IF(AND($C$2=$B$2, $C4=$B4),2,0))))*IF(B4="",0,1)+IF(TRIM(D4)=TRIM($D$2),3,0)*IF(TRIM(D4)="",0,1)</f>
        <v>0</v>
      </c>
      <c r="F4" s="26"/>
      <c r="G4" s="26"/>
    </row>
    <row r="5" spans="1:7" x14ac:dyDescent="0.25">
      <c r="A5" s="14" t="str">
        <f>Participantes!B3</f>
        <v>Andres Corcho</v>
      </c>
      <c r="B5" s="8" t="str">
        <f>IF(AND(Semis!$D$2=Semis!$D5,Semis!$I$2=Semis!$I5,Semis!$D$2&lt;&gt;""),Msemis!B5,"")</f>
        <v/>
      </c>
      <c r="C5" s="8" t="str">
        <f>IF(AND(Semis!$D$2=Semis!$D5,Semis!$I$2=Semis!$I5,Semis!$D$2&lt;&gt;""),Msemis!C5,"")</f>
        <v/>
      </c>
      <c r="D5" s="31" t="str">
        <f>IF(B5&gt;C5,$B$1,IF(C5&gt;B5,$C$1,IF(IFERROR(SEARCH(Msemis!F5,CONCATENATE(Final!B$1,Final!C$1)),0)=0,"",Msemis!F5)))</f>
        <v/>
      </c>
      <c r="E5" s="20">
        <f t="shared" si="0"/>
        <v>0</v>
      </c>
      <c r="F5" s="25"/>
      <c r="G5" s="25"/>
    </row>
    <row r="6" spans="1:7" x14ac:dyDescent="0.25">
      <c r="A6" s="14" t="str">
        <f>Participantes!B4</f>
        <v>Antonio Barahona</v>
      </c>
      <c r="B6" s="8" t="str">
        <f>IF(AND(Semis!$D$2=Semis!$D6,Semis!$I$2=Semis!$I6,Semis!$D$2&lt;&gt;""),Msemis!B6,"")</f>
        <v/>
      </c>
      <c r="C6" s="8" t="str">
        <f>IF(AND(Semis!$D$2=Semis!$D6,Semis!$I$2=Semis!$I6,Semis!$D$2&lt;&gt;""),Msemis!C6,"")</f>
        <v/>
      </c>
      <c r="D6" s="31" t="str">
        <f>IF(B6&gt;C6,$B$1,IF(C6&gt;B6,$C$1,IF(IFERROR(SEARCH(Msemis!F6,CONCATENATE(Final!B$1,Final!C$1)),0)=0,"",Msemis!F6)))</f>
        <v/>
      </c>
      <c r="E6" s="20">
        <f t="shared" si="0"/>
        <v>0</v>
      </c>
      <c r="F6" s="25"/>
      <c r="G6" s="25"/>
    </row>
    <row r="7" spans="1:7" x14ac:dyDescent="0.25">
      <c r="A7" s="14" t="str">
        <f>Participantes!B5</f>
        <v>Billis Cedeño</v>
      </c>
      <c r="B7" s="8" t="str">
        <f>IF(AND(Semis!$D$2=Semis!$D7,Semis!$I$2=Semis!$I7,Semis!$D$2&lt;&gt;""),Msemis!B7,"")</f>
        <v/>
      </c>
      <c r="C7" s="8" t="str">
        <f>IF(AND(Semis!$D$2=Semis!$D7,Semis!$I$2=Semis!$I7,Semis!$D$2&lt;&gt;""),Msemis!C7,"")</f>
        <v/>
      </c>
      <c r="D7" s="31" t="str">
        <f>IF(B7&gt;C7,$B$1,IF(C7&gt;B7,$C$1,IF(IFERROR(SEARCH(Msemis!F7,CONCATENATE(Final!B$1,Final!C$1)),0)=0,"",Msemis!F7)))</f>
        <v/>
      </c>
      <c r="E7" s="20">
        <f t="shared" si="0"/>
        <v>0</v>
      </c>
      <c r="F7" s="25"/>
      <c r="G7" s="25"/>
    </row>
    <row r="8" spans="1:7" x14ac:dyDescent="0.25">
      <c r="A8" s="14" t="str">
        <f>Participantes!B6</f>
        <v>Effie Latouche</v>
      </c>
      <c r="B8" s="8" t="str">
        <f>IF(AND(Semis!$D$2=Semis!$D8,Semis!$I$2=Semis!$I8,Semis!$D$2&lt;&gt;""),Msemis!B8,"")</f>
        <v/>
      </c>
      <c r="C8" s="8" t="str">
        <f>IF(AND(Semis!$D$2=Semis!$D8,Semis!$I$2=Semis!$I8,Semis!$D$2&lt;&gt;""),Msemis!C8,"")</f>
        <v/>
      </c>
      <c r="D8" s="31" t="str">
        <f>IF(B8&gt;C8,$B$1,IF(C8&gt;B8,$C$1,IF(IFERROR(SEARCH(Msemis!F8,CONCATENATE(Final!B$1,Final!C$1)),0)=0,"",Msemis!F8)))</f>
        <v/>
      </c>
      <c r="E8" s="20">
        <f t="shared" si="0"/>
        <v>0</v>
      </c>
      <c r="F8" s="25"/>
      <c r="G8" s="25"/>
    </row>
    <row r="9" spans="1:7" x14ac:dyDescent="0.25">
      <c r="A9" s="14" t="str">
        <f>Participantes!B7</f>
        <v>Jose Caballero 1</v>
      </c>
      <c r="B9" s="8" t="str">
        <f>IF(AND(Semis!$D$2=Semis!$D9,Semis!$I$2=Semis!$I9,Semis!$D$2&lt;&gt;""),Msemis!B9,"")</f>
        <v/>
      </c>
      <c r="C9" s="8" t="str">
        <f>IF(AND(Semis!$D$2=Semis!$D9,Semis!$I$2=Semis!$I9,Semis!$D$2&lt;&gt;""),Msemis!C9,"")</f>
        <v/>
      </c>
      <c r="D9" s="31" t="str">
        <f>IF(B9&gt;C9,$B$1,IF(C9&gt;B9,$C$1,IF(IFERROR(SEARCH(Msemis!F9,CONCATENATE(Final!B$1,Final!C$1)),0)=0,"",Msemis!F9)))</f>
        <v/>
      </c>
      <c r="E9" s="20">
        <f t="shared" si="0"/>
        <v>0</v>
      </c>
      <c r="F9" s="25"/>
      <c r="G9" s="25"/>
    </row>
    <row r="10" spans="1:7" x14ac:dyDescent="0.25">
      <c r="A10" s="14" t="str">
        <f>Participantes!B8</f>
        <v>Jose Caballero 2 (Betito)</v>
      </c>
      <c r="B10" s="8" t="str">
        <f>IF(AND(Semis!$D$2=Semis!$D10,Semis!$I$2=Semis!$I10,Semis!$D$2&lt;&gt;""),Msemis!B10,"")</f>
        <v/>
      </c>
      <c r="C10" s="8" t="str">
        <f>IF(AND(Semis!$D$2=Semis!$D10,Semis!$I$2=Semis!$I10,Semis!$D$2&lt;&gt;""),Msemis!C10,"")</f>
        <v/>
      </c>
      <c r="D10" s="31" t="str">
        <f>IF(B10&gt;C10,$B$1,IF(C10&gt;B10,$C$1,IF(IFERROR(SEARCH(Msemis!F10,CONCATENATE(Final!B$1,Final!C$1)),0)=0,"",Msemis!F10)))</f>
        <v/>
      </c>
      <c r="E10" s="20">
        <f t="shared" si="0"/>
        <v>0</v>
      </c>
      <c r="F10" s="25"/>
      <c r="G10" s="25"/>
    </row>
    <row r="11" spans="1:7" x14ac:dyDescent="0.25">
      <c r="A11" s="14" t="str">
        <f>Participantes!B9</f>
        <v>Juan Manuel Rojas</v>
      </c>
      <c r="B11" s="8" t="str">
        <f>IF(AND(Semis!$D$2=Semis!$D11,Semis!$I$2=Semis!$I11,Semis!$D$2&lt;&gt;""),Msemis!B11,"")</f>
        <v/>
      </c>
      <c r="C11" s="8" t="str">
        <f>IF(AND(Semis!$D$2=Semis!$D11,Semis!$I$2=Semis!$I11,Semis!$D$2&lt;&gt;""),Msemis!C11,"")</f>
        <v/>
      </c>
      <c r="D11" s="31" t="str">
        <f>IF(B11&gt;C11,$B$1,IF(C11&gt;B11,$C$1,IF(IFERROR(SEARCH(Msemis!F11,CONCATENATE(Final!B$1,Final!C$1)),0)=0,"",Msemis!F11)))</f>
        <v/>
      </c>
      <c r="E11" s="20">
        <f t="shared" si="0"/>
        <v>0</v>
      </c>
      <c r="F11" s="25"/>
      <c r="G11" s="25"/>
    </row>
    <row r="12" spans="1:7" x14ac:dyDescent="0.25">
      <c r="A12" s="14" t="str">
        <f>Participantes!B10</f>
        <v>July Batista</v>
      </c>
      <c r="B12" s="8" t="str">
        <f>IF(AND(Semis!$D$2=Semis!$D12,Semis!$I$2=Semis!$I12,Semis!$D$2&lt;&gt;""),Msemis!B12,"")</f>
        <v/>
      </c>
      <c r="C12" s="8" t="str">
        <f>IF(AND(Semis!$D$2=Semis!$D12,Semis!$I$2=Semis!$I12,Semis!$D$2&lt;&gt;""),Msemis!C12,"")</f>
        <v/>
      </c>
      <c r="D12" s="31" t="str">
        <f>IF(B12&gt;C12,$B$1,IF(C12&gt;B12,$C$1,IF(IFERROR(SEARCH(Msemis!F12,CONCATENATE(Final!B$1,Final!C$1)),0)=0,"",Msemis!F12)))</f>
        <v/>
      </c>
      <c r="E12" s="20">
        <f t="shared" si="0"/>
        <v>0</v>
      </c>
      <c r="F12" s="25"/>
      <c r="G12" s="25"/>
    </row>
    <row r="13" spans="1:7" x14ac:dyDescent="0.25">
      <c r="A13" s="14" t="str">
        <f>Participantes!B11</f>
        <v>Luis Médica</v>
      </c>
      <c r="B13" s="8" t="str">
        <f>IF(AND(Semis!$D$2=Semis!$D13,Semis!$I$2=Semis!$I13,Semis!$D$2&lt;&gt;""),Msemis!B13,"")</f>
        <v/>
      </c>
      <c r="C13" s="8" t="str">
        <f>IF(AND(Semis!$D$2=Semis!$D13,Semis!$I$2=Semis!$I13,Semis!$D$2&lt;&gt;""),Msemis!C13,"")</f>
        <v/>
      </c>
      <c r="D13" s="31" t="str">
        <f>IF(B13&gt;C13,$B$1,IF(C13&gt;B13,$C$1,IF(IFERROR(SEARCH(Msemis!F13,CONCATENATE(Final!B$1,Final!C$1)),0)=0,"",Msemis!F13)))</f>
        <v/>
      </c>
      <c r="E13" s="20">
        <f t="shared" si="0"/>
        <v>0</v>
      </c>
      <c r="F13" s="25"/>
      <c r="G13" s="25"/>
    </row>
    <row r="14" spans="1:7" x14ac:dyDescent="0.25">
      <c r="A14" s="14" t="str">
        <f>Participantes!B12</f>
        <v>Mileny Acosta</v>
      </c>
      <c r="B14" s="8" t="str">
        <f>IF(AND(Semis!$D$2=Semis!$D14,Semis!$I$2=Semis!$I14,Semis!$D$2&lt;&gt;""),Msemis!B14,"")</f>
        <v/>
      </c>
      <c r="C14" s="8" t="str">
        <f>IF(AND(Semis!$D$2=Semis!$D14,Semis!$I$2=Semis!$I14,Semis!$D$2&lt;&gt;""),Msemis!C14,"")</f>
        <v/>
      </c>
      <c r="D14" s="31" t="str">
        <f>IF(B14&gt;C14,$B$1,IF(C14&gt;B14,$C$1,IF(IFERROR(SEARCH(Msemis!F14,CONCATENATE(Final!B$1,Final!C$1)),0)=0,"",Msemis!F14)))</f>
        <v/>
      </c>
      <c r="E14" s="20">
        <f t="shared" si="0"/>
        <v>0</v>
      </c>
      <c r="F14" s="25"/>
      <c r="G14" s="25"/>
    </row>
    <row r="15" spans="1:7" x14ac:dyDescent="0.25">
      <c r="A15" s="14" t="str">
        <f>Participantes!B13</f>
        <v>Mileny E. Acosta CF</v>
      </c>
      <c r="B15" s="8" t="str">
        <f>IF(AND(Semis!$D$2=Semis!$D15,Semis!$I$2=Semis!$I15,Semis!$D$2&lt;&gt;""),Msemis!B15,"")</f>
        <v/>
      </c>
      <c r="C15" s="8" t="str">
        <f>IF(AND(Semis!$D$2=Semis!$D15,Semis!$I$2=Semis!$I15,Semis!$D$2&lt;&gt;""),Msemis!C15,"")</f>
        <v/>
      </c>
      <c r="D15" s="31" t="str">
        <f>IF(B15&gt;C15,$B$1,IF(C15&gt;B15,$C$1,IF(IFERROR(SEARCH(Msemis!F15,CONCATENATE(Final!B$1,Final!C$1)),0)=0,"",Msemis!F15)))</f>
        <v/>
      </c>
      <c r="E15" s="20">
        <f t="shared" si="0"/>
        <v>0</v>
      </c>
      <c r="F15" s="25"/>
      <c r="G15" s="25"/>
    </row>
    <row r="16" spans="1:7" x14ac:dyDescent="0.25">
      <c r="A16" s="14" t="str">
        <f>Participantes!B14</f>
        <v>Oliver Amaya</v>
      </c>
      <c r="B16" s="8" t="str">
        <f>IF(AND(Semis!$D$2=Semis!$D16,Semis!$I$2=Semis!$I16,Semis!$D$2&lt;&gt;""),Msemis!B16,"")</f>
        <v/>
      </c>
      <c r="C16" s="8" t="str">
        <f>IF(AND(Semis!$D$2=Semis!$D16,Semis!$I$2=Semis!$I16,Semis!$D$2&lt;&gt;""),Msemis!C16,"")</f>
        <v/>
      </c>
      <c r="D16" s="31" t="str">
        <f>IF(B16&gt;C16,$B$1,IF(C16&gt;B16,$C$1,IF(IFERROR(SEARCH(Msemis!F16,CONCATENATE(Final!B$1,Final!C$1)),0)=0,"",Msemis!F16)))</f>
        <v/>
      </c>
      <c r="E16" s="20">
        <f t="shared" si="0"/>
        <v>0</v>
      </c>
      <c r="F16" s="25"/>
      <c r="G16" s="25"/>
    </row>
    <row r="17" spans="1:10" s="23" customFormat="1" x14ac:dyDescent="0.25">
      <c r="A17" s="14" t="str">
        <f>Participantes!B15</f>
        <v>Oliver Amaya</v>
      </c>
      <c r="B17" s="8" t="str">
        <f>IF(AND(Semis!$D$2=Semis!$D17,Semis!$I$2=Semis!$I17,Semis!$D$2&lt;&gt;""),Msemis!B17,"")</f>
        <v/>
      </c>
      <c r="C17" s="8" t="str">
        <f>IF(AND(Semis!$D$2=Semis!$D17,Semis!$I$2=Semis!$I17,Semis!$D$2&lt;&gt;""),Msemis!C17,"")</f>
        <v/>
      </c>
      <c r="D17" s="31" t="str">
        <f>IF(B17&gt;C17,$B$1,IF(C17&gt;B17,$C$1,IF(IFERROR(SEARCH(Msemis!F17,CONCATENATE(Final!B$1,Final!C$1)),0)=0,"",Msemis!F17)))</f>
        <v/>
      </c>
      <c r="E17" s="20">
        <f t="shared" si="0"/>
        <v>0</v>
      </c>
      <c r="F17" s="25"/>
      <c r="G17" s="25"/>
    </row>
    <row r="18" spans="1:10" x14ac:dyDescent="0.25">
      <c r="A18" s="14" t="str">
        <f>Participantes!B16</f>
        <v>Osvaldo Solanilla</v>
      </c>
      <c r="B18" s="8" t="str">
        <f>IF(AND(Semis!$D$2=Semis!$D18,Semis!$I$2=Semis!$I18,Semis!$D$2&lt;&gt;""),Msemis!B18,"")</f>
        <v/>
      </c>
      <c r="C18" s="8" t="str">
        <f>IF(AND(Semis!$D$2=Semis!$D18,Semis!$I$2=Semis!$I18,Semis!$D$2&lt;&gt;""),Msemis!C18,"")</f>
        <v/>
      </c>
      <c r="D18" s="31" t="str">
        <f>IF(B18&gt;C18,$B$1,IF(C18&gt;B18,$C$1,IF(IFERROR(SEARCH(Msemis!F18,CONCATENATE(Final!B$1,Final!C$1)),0)=0,"",Msemis!F18)))</f>
        <v/>
      </c>
      <c r="E18" s="20">
        <f t="shared" si="0"/>
        <v>0</v>
      </c>
      <c r="F18" s="25"/>
      <c r="G18" s="25"/>
    </row>
    <row r="19" spans="1:10" x14ac:dyDescent="0.25">
      <c r="A19" s="14" t="str">
        <f>Participantes!B17</f>
        <v>Radames Guerrero 1</v>
      </c>
      <c r="B19" s="8" t="str">
        <f>IF(AND(Semis!$D$2=Semis!$D19,Semis!$I$2=Semis!$I19,Semis!$D$2&lt;&gt;""),Msemis!B19,"")</f>
        <v/>
      </c>
      <c r="C19" s="8" t="str">
        <f>IF(AND(Semis!$D$2=Semis!$D19,Semis!$I$2=Semis!$I19,Semis!$D$2&lt;&gt;""),Msemis!C19,"")</f>
        <v/>
      </c>
      <c r="D19" s="31" t="str">
        <f>IF(B19&gt;C19,$B$1,IF(C19&gt;B19,$C$1,IF(IFERROR(SEARCH(Msemis!F19,CONCATENATE(Final!B$1,Final!C$1)),0)=0,"",Msemis!F19)))</f>
        <v/>
      </c>
      <c r="E19" s="20">
        <f t="shared" si="0"/>
        <v>0</v>
      </c>
      <c r="F19" s="25"/>
      <c r="G19" s="25"/>
    </row>
    <row r="20" spans="1:10" x14ac:dyDescent="0.25">
      <c r="A20" s="14" t="str">
        <f>Participantes!B18</f>
        <v>Radames Guerrero 2</v>
      </c>
      <c r="B20" s="8" t="str">
        <f>IF(AND(Semis!$D$2=Semis!$D20,Semis!$I$2=Semis!$I20,Semis!$D$2&lt;&gt;""),Msemis!B20,"")</f>
        <v/>
      </c>
      <c r="C20" s="8" t="str">
        <f>IF(AND(Semis!$D$2=Semis!$D20,Semis!$I$2=Semis!$I20,Semis!$D$2&lt;&gt;""),Msemis!C20,"")</f>
        <v/>
      </c>
      <c r="D20" s="31" t="str">
        <f>IF(B20&gt;C20,$B$1,IF(C20&gt;B20,$C$1,IF(IFERROR(SEARCH(Msemis!F20,CONCATENATE(Final!B$1,Final!C$1)),0)=0,"",Msemis!F20)))</f>
        <v/>
      </c>
      <c r="E20" s="20">
        <f t="shared" si="0"/>
        <v>0</v>
      </c>
      <c r="F20" s="25"/>
      <c r="G20" s="25"/>
    </row>
    <row r="21" spans="1:10" x14ac:dyDescent="0.25">
      <c r="A21" s="14" t="str">
        <f>Participantes!B19</f>
        <v>Rodrigo Palavicini</v>
      </c>
      <c r="B21" s="8" t="str">
        <f>IF(AND(Semis!$D$2=Semis!$D21,Semis!$I$2=Semis!$I21,Semis!$D$2&lt;&gt;""),Msemis!B21,"")</f>
        <v/>
      </c>
      <c r="C21" s="8" t="str">
        <f>IF(AND(Semis!$D$2=Semis!$D21,Semis!$I$2=Semis!$I21,Semis!$D$2&lt;&gt;""),Msemis!C21,"")</f>
        <v/>
      </c>
      <c r="D21" s="31" t="str">
        <f>IF(B21&gt;C21,$B$1,IF(C21&gt;B21,$C$1,IF(IFERROR(SEARCH(Msemis!F21,CONCATENATE(Final!B$1,Final!C$1)),0)=0,"",Msemis!F21)))</f>
        <v/>
      </c>
      <c r="E21" s="20">
        <f t="shared" si="0"/>
        <v>0</v>
      </c>
      <c r="F21" s="25"/>
      <c r="G21" s="25"/>
    </row>
    <row r="22" spans="1:10" x14ac:dyDescent="0.25">
      <c r="A22" s="14" t="str">
        <f>Participantes!B20</f>
        <v>Samantha Montero</v>
      </c>
      <c r="B22" s="8" t="str">
        <f>IF(AND(Semis!$D$2=Semis!$D22,Semis!$I$2=Semis!$I22,Semis!$D$2&lt;&gt;""),Msemis!B22,"")</f>
        <v/>
      </c>
      <c r="C22" s="8" t="str">
        <f>IF(AND(Semis!$D$2=Semis!$D22,Semis!$I$2=Semis!$I22,Semis!$D$2&lt;&gt;""),Msemis!C22,"")</f>
        <v/>
      </c>
      <c r="D22" s="31" t="str">
        <f>IF(B22&gt;C22,$B$1,IF(C22&gt;B22,$C$1,IF(IFERROR(SEARCH(Msemis!F22,CONCATENATE(Final!B$1,Final!C$1)),0)=0,"",Msemis!F22)))</f>
        <v/>
      </c>
      <c r="E22" s="20">
        <f t="shared" si="0"/>
        <v>0</v>
      </c>
      <c r="F22" s="25"/>
      <c r="G22" s="25"/>
    </row>
    <row r="23" spans="1:10" x14ac:dyDescent="0.25">
      <c r="A23" s="14" t="str">
        <f>Participantes!B21</f>
        <v>Samantha Montero(Samantini)</v>
      </c>
      <c r="B23" s="8" t="str">
        <f>IF(AND(Semis!$D$2=Semis!$D23,Semis!$I$2=Semis!$I23,Semis!$D$2&lt;&gt;""),Msemis!B23,"")</f>
        <v/>
      </c>
      <c r="C23" s="8" t="str">
        <f>IF(AND(Semis!$D$2=Semis!$D23,Semis!$I$2=Semis!$I23,Semis!$D$2&lt;&gt;""),Msemis!C23,"")</f>
        <v/>
      </c>
      <c r="D23" s="31" t="str">
        <f>IF(B23&gt;C23,$B$1,IF(C23&gt;B23,$C$1,IF(IFERROR(SEARCH(Msemis!F23,CONCATENATE(Final!B$1,Final!C$1)),0)=0,"",Msemis!F23)))</f>
        <v/>
      </c>
      <c r="E23" s="20">
        <f t="shared" si="0"/>
        <v>0</v>
      </c>
      <c r="F23" s="25"/>
      <c r="G23" s="25"/>
    </row>
    <row r="24" spans="1:10" x14ac:dyDescent="0.25">
      <c r="A24" s="14" t="str">
        <f>Participantes!B22</f>
        <v>Jafet M. Montero</v>
      </c>
      <c r="B24" s="8" t="str">
        <f>IF(AND(Semis!$D$2=Semis!$D24,Semis!$I$2=Semis!$I24,Semis!$D$2&lt;&gt;""),Msemis!B24,"")</f>
        <v/>
      </c>
      <c r="C24" s="8" t="str">
        <f>IF(AND(Semis!$D$2=Semis!$D24,Semis!$I$2=Semis!$I24,Semis!$D$2&lt;&gt;""),Msemis!C24,"")</f>
        <v/>
      </c>
      <c r="D24" s="31" t="str">
        <f>IF(B24&gt;C24,$B$1,IF(C24&gt;B24,$C$1,IF(IFERROR(SEARCH(Msemis!F24,CONCATENATE(Final!B$1,Final!C$1)),0)=0,"",Msemis!F24)))</f>
        <v/>
      </c>
      <c r="E24" s="20">
        <f t="shared" si="0"/>
        <v>0</v>
      </c>
      <c r="F24" s="25"/>
      <c r="G24" s="25"/>
      <c r="J24" s="22" t="str">
        <f>IF(AND(Semis!$I$2=Semis!$I24,Semis!$D$2=Semis!$D24),IF(Msemis!B24=0,"",Msemis!B24),"")</f>
        <v/>
      </c>
    </row>
    <row r="25" spans="1:10" x14ac:dyDescent="0.25">
      <c r="A25" s="14" t="str">
        <f>Participantes!B23</f>
        <v>Jairo M. Montero</v>
      </c>
      <c r="B25" s="8" t="str">
        <f>IF(AND(Semis!$D$2=Semis!$D25,Semis!$I$2=Semis!$I25,Semis!$D$2&lt;&gt;""),Msemis!B25,"")</f>
        <v/>
      </c>
      <c r="C25" s="8" t="str">
        <f>IF(AND(Semis!$D$2=Semis!$D25,Semis!$I$2=Semis!$I25,Semis!$D$2&lt;&gt;""),Msemis!C25,"")</f>
        <v/>
      </c>
      <c r="D25" s="31" t="str">
        <f>IF(B25&gt;C25,$B$1,IF(C25&gt;B25,$C$1,IF(IFERROR(SEARCH(Msemis!F25,CONCATENATE(Final!B$1,Final!C$1)),0)=0,"",Msemis!F25)))</f>
        <v/>
      </c>
      <c r="E25" s="20">
        <f t="shared" si="0"/>
        <v>0</v>
      </c>
      <c r="F25" s="25"/>
      <c r="G25" s="25"/>
    </row>
    <row r="26" spans="1:10" x14ac:dyDescent="0.25">
      <c r="A26" s="14" t="str">
        <f>Participantes!B24</f>
        <v>Sandra Badilla</v>
      </c>
      <c r="B26" s="8" t="str">
        <f>IF(AND(Semis!$D$2=Semis!$D26,Semis!$I$2=Semis!$I26,Semis!$D$2&lt;&gt;""),Msemis!B26,"")</f>
        <v/>
      </c>
      <c r="C26" s="8" t="str">
        <f>IF(AND(Semis!$D$2=Semis!$D26,Semis!$I$2=Semis!$I26,Semis!$D$2&lt;&gt;""),Msemis!C26,"")</f>
        <v/>
      </c>
      <c r="D26" s="31" t="str">
        <f>IF(B26&gt;C26,$B$1,IF(C26&gt;B26,$C$1,IF(IFERROR(SEARCH(Msemis!F26,CONCATENATE(Final!B$1,Final!C$1)),0)=0,"",Msemis!F26)))</f>
        <v/>
      </c>
      <c r="E26" s="20">
        <f t="shared" si="0"/>
        <v>0</v>
      </c>
      <c r="F26" s="25"/>
      <c r="G26" s="25"/>
    </row>
    <row r="27" spans="1:10" x14ac:dyDescent="0.25">
      <c r="A27" s="14" t="str">
        <f>Participantes!B25</f>
        <v>Sandra Badilla(Wayne 1)</v>
      </c>
      <c r="B27" s="8" t="str">
        <f>IF(AND(Semis!$D$2=Semis!$D27,Semis!$I$2=Semis!$I27,Semis!$D$2&lt;&gt;""),Msemis!B27,"")</f>
        <v/>
      </c>
      <c r="C27" s="8" t="str">
        <f>IF(AND(Semis!$D$2=Semis!$D27,Semis!$I$2=Semis!$I27,Semis!$D$2&lt;&gt;""),Msemis!C27,"")</f>
        <v/>
      </c>
      <c r="D27" s="31" t="str">
        <f>IF(B27&gt;C27,$B$1,IF(C27&gt;B27,$C$1,IF(IFERROR(SEARCH(Msemis!F27,CONCATENATE(Final!B$1,Final!C$1)),0)=0,"",Msemis!F27)))</f>
        <v/>
      </c>
      <c r="E27" s="20">
        <f t="shared" si="0"/>
        <v>0</v>
      </c>
      <c r="F27" s="25"/>
      <c r="G27" s="25"/>
    </row>
    <row r="28" spans="1:10" x14ac:dyDescent="0.25">
      <c r="A28" s="14" t="str">
        <f>Participantes!B26</f>
        <v>Sandra Badilla (Wayne2)</v>
      </c>
      <c r="B28" s="8" t="str">
        <f>IF(AND(Semis!$D$2=Semis!$D28,Semis!$I$2=Semis!$I28,Semis!$D$2&lt;&gt;""),Msemis!B28,"")</f>
        <v/>
      </c>
      <c r="C28" s="8" t="str">
        <f>IF(AND(Semis!$D$2=Semis!$D28,Semis!$I$2=Semis!$I28,Semis!$D$2&lt;&gt;""),Msemis!C28,"")</f>
        <v/>
      </c>
      <c r="D28" s="31" t="str">
        <f>IF(B28&gt;C28,$B$1,IF(C28&gt;B28,$C$1,IF(IFERROR(SEARCH(Msemis!F28,CONCATENATE(Final!B$1,Final!C$1)),0)=0,"",Msemis!F28)))</f>
        <v/>
      </c>
      <c r="E28" s="20">
        <f t="shared" si="0"/>
        <v>0</v>
      </c>
      <c r="F28" s="25"/>
      <c r="G28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2" sqref="B2"/>
    </sheetView>
  </sheetViews>
  <sheetFormatPr baseColWidth="10" defaultRowHeight="15" x14ac:dyDescent="0.25"/>
  <cols>
    <col min="1" max="1" width="25.28515625" customWidth="1"/>
  </cols>
  <sheetData>
    <row r="1" spans="1:13" s="22" customFormat="1" x14ac:dyDescent="0.25"/>
    <row r="2" spans="1:13" s="22" customFormat="1" x14ac:dyDescent="0.25"/>
    <row r="3" spans="1:13" x14ac:dyDescent="0.25">
      <c r="A3" t="str">
        <f>Participantes!B1</f>
        <v>Alfredo Quintero 1</v>
      </c>
      <c r="J3" t="s">
        <v>46</v>
      </c>
      <c r="K3" t="s">
        <v>14</v>
      </c>
      <c r="L3" t="s">
        <v>19</v>
      </c>
      <c r="M3" t="s">
        <v>12</v>
      </c>
    </row>
    <row r="4" spans="1:13" x14ac:dyDescent="0.25">
      <c r="A4" s="22" t="str">
        <f>Participantes!B2</f>
        <v>Alfredo Quintero 2</v>
      </c>
      <c r="J4" t="s">
        <v>4</v>
      </c>
      <c r="K4" t="s">
        <v>14</v>
      </c>
      <c r="L4" t="s">
        <v>19</v>
      </c>
      <c r="M4" t="s">
        <v>10</v>
      </c>
    </row>
    <row r="5" spans="1:13" x14ac:dyDescent="0.25">
      <c r="A5" s="22" t="str">
        <f>Participantes!B3</f>
        <v>Andres Corcho</v>
      </c>
      <c r="J5" t="s">
        <v>8</v>
      </c>
      <c r="K5" t="s">
        <v>15</v>
      </c>
      <c r="L5" t="s">
        <v>17</v>
      </c>
      <c r="M5" t="s">
        <v>12</v>
      </c>
    </row>
    <row r="6" spans="1:13" x14ac:dyDescent="0.25">
      <c r="A6" s="22" t="str">
        <f>Participantes!B4</f>
        <v>Antonio Barahona</v>
      </c>
      <c r="J6" t="s">
        <v>9</v>
      </c>
      <c r="K6" t="s">
        <v>14</v>
      </c>
      <c r="L6" t="s">
        <v>19</v>
      </c>
      <c r="M6" t="s">
        <v>10</v>
      </c>
    </row>
    <row r="7" spans="1:13" x14ac:dyDescent="0.25">
      <c r="A7" s="22" t="str">
        <f>Participantes!B5</f>
        <v>Billis Cedeño</v>
      </c>
      <c r="J7" t="s">
        <v>9</v>
      </c>
      <c r="K7" t="s">
        <v>14</v>
      </c>
      <c r="L7" t="s">
        <v>19</v>
      </c>
      <c r="M7" t="s">
        <v>13</v>
      </c>
    </row>
    <row r="8" spans="1:13" x14ac:dyDescent="0.25">
      <c r="A8" s="22" t="str">
        <f>Participantes!B6</f>
        <v>Effie Latouche</v>
      </c>
      <c r="J8" t="s">
        <v>46</v>
      </c>
      <c r="K8" t="s">
        <v>15</v>
      </c>
      <c r="L8" t="s">
        <v>17</v>
      </c>
      <c r="M8" t="s">
        <v>12</v>
      </c>
    </row>
    <row r="9" spans="1:13" x14ac:dyDescent="0.25">
      <c r="A9" s="22" t="str">
        <f>Participantes!B7</f>
        <v>Jose Caballero 1</v>
      </c>
      <c r="J9" t="s">
        <v>8</v>
      </c>
      <c r="K9" t="s">
        <v>15</v>
      </c>
      <c r="L9" t="s">
        <v>18</v>
      </c>
      <c r="M9" t="s">
        <v>10</v>
      </c>
    </row>
    <row r="10" spans="1:13" x14ac:dyDescent="0.25">
      <c r="A10" s="22" t="str">
        <f>Participantes!B8</f>
        <v>Jose Caballero 2 (Betito)</v>
      </c>
      <c r="J10" t="s">
        <v>9</v>
      </c>
      <c r="K10" t="s">
        <v>15</v>
      </c>
      <c r="L10" t="s">
        <v>17</v>
      </c>
      <c r="M10" t="s">
        <v>11</v>
      </c>
    </row>
    <row r="11" spans="1:13" x14ac:dyDescent="0.25">
      <c r="A11" s="22" t="str">
        <f>Participantes!B9</f>
        <v>Juan Manuel Rojas</v>
      </c>
      <c r="J11" t="s">
        <v>8</v>
      </c>
      <c r="K11" t="s">
        <v>15</v>
      </c>
      <c r="L11" t="s">
        <v>19</v>
      </c>
      <c r="M11" t="s">
        <v>12</v>
      </c>
    </row>
    <row r="12" spans="1:13" x14ac:dyDescent="0.25">
      <c r="A12" s="22" t="str">
        <f>Participantes!B10</f>
        <v>July Batista</v>
      </c>
      <c r="J12" t="s">
        <v>46</v>
      </c>
      <c r="K12" t="s">
        <v>14</v>
      </c>
      <c r="L12" t="s">
        <v>19</v>
      </c>
      <c r="M12" t="s">
        <v>10</v>
      </c>
    </row>
    <row r="13" spans="1:13" x14ac:dyDescent="0.25">
      <c r="A13" s="22" t="str">
        <f>Participantes!B11</f>
        <v>Luis Médica</v>
      </c>
      <c r="J13" t="s">
        <v>9</v>
      </c>
      <c r="K13" t="s">
        <v>14</v>
      </c>
      <c r="L13" t="s">
        <v>19</v>
      </c>
      <c r="M13" t="s">
        <v>10</v>
      </c>
    </row>
    <row r="14" spans="1:13" x14ac:dyDescent="0.25">
      <c r="A14" s="22" t="str">
        <f>Participantes!B12</f>
        <v>Mileny Acosta</v>
      </c>
      <c r="J14" t="s">
        <v>46</v>
      </c>
      <c r="K14" t="s">
        <v>15</v>
      </c>
      <c r="L14" t="s">
        <v>16</v>
      </c>
      <c r="M14" t="s">
        <v>12</v>
      </c>
    </row>
    <row r="15" spans="1:13" x14ac:dyDescent="0.25">
      <c r="A15" s="22" t="str">
        <f>Participantes!B13</f>
        <v>Mileny E. Acosta CF</v>
      </c>
      <c r="J15" t="s">
        <v>8</v>
      </c>
      <c r="K15" t="s">
        <v>14</v>
      </c>
      <c r="L15" t="s">
        <v>19</v>
      </c>
      <c r="M15" t="s">
        <v>12</v>
      </c>
    </row>
    <row r="16" spans="1:13" x14ac:dyDescent="0.25">
      <c r="A16" s="22" t="str">
        <f>Participantes!B14</f>
        <v>Oliver Amaya</v>
      </c>
      <c r="J16" t="s">
        <v>4</v>
      </c>
      <c r="K16" t="s">
        <v>15</v>
      </c>
      <c r="L16" t="s">
        <v>19</v>
      </c>
      <c r="M16" t="s">
        <v>12</v>
      </c>
    </row>
    <row r="17" spans="1:13" x14ac:dyDescent="0.25">
      <c r="A17" s="22" t="str">
        <f>Participantes!B15</f>
        <v>Oliver Amaya</v>
      </c>
      <c r="J17" t="s">
        <v>8</v>
      </c>
      <c r="K17" t="s">
        <v>15</v>
      </c>
      <c r="L17" t="s">
        <v>19</v>
      </c>
      <c r="M17" t="s">
        <v>12</v>
      </c>
    </row>
    <row r="18" spans="1:13" x14ac:dyDescent="0.25">
      <c r="A18" s="22" t="str">
        <f>Participantes!B16</f>
        <v>Osvaldo Solanilla</v>
      </c>
      <c r="J18" t="s">
        <v>8</v>
      </c>
      <c r="K18" t="s">
        <v>15</v>
      </c>
      <c r="L18" t="s">
        <v>16</v>
      </c>
      <c r="M18" t="s">
        <v>12</v>
      </c>
    </row>
    <row r="19" spans="1:13" x14ac:dyDescent="0.25">
      <c r="A19" s="22" t="str">
        <f>Participantes!B17</f>
        <v>Radames Guerrero 1</v>
      </c>
      <c r="J19" t="s">
        <v>46</v>
      </c>
      <c r="K19" t="s">
        <v>14</v>
      </c>
      <c r="L19" t="s">
        <v>18</v>
      </c>
      <c r="M19" t="s">
        <v>10</v>
      </c>
    </row>
    <row r="20" spans="1:13" x14ac:dyDescent="0.25">
      <c r="A20" s="22" t="str">
        <f>Participantes!B18</f>
        <v>Radames Guerrero 2</v>
      </c>
      <c r="J20" t="s">
        <v>9</v>
      </c>
      <c r="K20" t="s">
        <v>15</v>
      </c>
      <c r="L20" t="s">
        <v>18</v>
      </c>
      <c r="M20" t="s">
        <v>10</v>
      </c>
    </row>
    <row r="21" spans="1:13" x14ac:dyDescent="0.25">
      <c r="A21" s="22" t="str">
        <f>Participantes!B19</f>
        <v>Rodrigo Palavicini</v>
      </c>
      <c r="J21" t="s">
        <v>8</v>
      </c>
      <c r="K21" t="s">
        <v>15</v>
      </c>
      <c r="L21" t="s">
        <v>18</v>
      </c>
      <c r="M21" t="s">
        <v>12</v>
      </c>
    </row>
    <row r="22" spans="1:13" x14ac:dyDescent="0.25">
      <c r="A22" s="22" t="str">
        <f>Participantes!B20</f>
        <v>Samantha Montero</v>
      </c>
      <c r="J22" t="s">
        <v>4</v>
      </c>
      <c r="K22" t="s">
        <v>14</v>
      </c>
      <c r="L22" t="s">
        <v>17</v>
      </c>
      <c r="M22" t="s">
        <v>12</v>
      </c>
    </row>
    <row r="23" spans="1:13" x14ac:dyDescent="0.25">
      <c r="A23" s="22" t="str">
        <f>Participantes!B21</f>
        <v>Samantha Montero(Samantini)</v>
      </c>
      <c r="J23" t="s">
        <v>4</v>
      </c>
      <c r="K23" t="s">
        <v>15</v>
      </c>
      <c r="L23" t="s">
        <v>19</v>
      </c>
      <c r="M23" t="s">
        <v>10</v>
      </c>
    </row>
    <row r="24" spans="1:13" x14ac:dyDescent="0.25">
      <c r="A24" s="22" t="str">
        <f>Participantes!B22</f>
        <v>Jafet M. Montero</v>
      </c>
      <c r="J24" t="s">
        <v>46</v>
      </c>
      <c r="K24" t="s">
        <v>15</v>
      </c>
      <c r="L24" t="s">
        <v>19</v>
      </c>
      <c r="M24" t="s">
        <v>12</v>
      </c>
    </row>
    <row r="25" spans="1:13" x14ac:dyDescent="0.25">
      <c r="A25" s="22" t="str">
        <f>Participantes!B23</f>
        <v>Jairo M. Montero</v>
      </c>
      <c r="J25" t="s">
        <v>9</v>
      </c>
      <c r="K25" t="s">
        <v>15</v>
      </c>
      <c r="L25" t="s">
        <v>16</v>
      </c>
      <c r="M25" t="s">
        <v>12</v>
      </c>
    </row>
    <row r="26" spans="1:13" x14ac:dyDescent="0.25">
      <c r="A26" s="22" t="str">
        <f>Participantes!B24</f>
        <v>Sandra Badilla</v>
      </c>
      <c r="J26" t="s">
        <v>9</v>
      </c>
      <c r="K26" t="s">
        <v>14</v>
      </c>
      <c r="L26" t="s">
        <v>18</v>
      </c>
      <c r="M26" t="s">
        <v>12</v>
      </c>
    </row>
    <row r="27" spans="1:13" x14ac:dyDescent="0.25">
      <c r="A27" s="22" t="str">
        <f>Participantes!B25</f>
        <v>Sandra Badilla(Wayne 1)</v>
      </c>
      <c r="J27" t="s">
        <v>9</v>
      </c>
      <c r="K27" t="s">
        <v>15</v>
      </c>
      <c r="L27" t="s">
        <v>19</v>
      </c>
      <c r="M27" t="s">
        <v>12</v>
      </c>
    </row>
    <row r="28" spans="1:13" x14ac:dyDescent="0.25">
      <c r="A28" s="22" t="str">
        <f>Participantes!B26</f>
        <v>Sandra Badilla (Wayne2)</v>
      </c>
      <c r="J28" t="s">
        <v>9</v>
      </c>
      <c r="K28" t="s">
        <v>15</v>
      </c>
      <c r="L28" t="s">
        <v>19</v>
      </c>
      <c r="M28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workbookViewId="0">
      <selection activeCell="B3" sqref="B3:E28"/>
    </sheetView>
  </sheetViews>
  <sheetFormatPr baseColWidth="10" defaultRowHeight="15" x14ac:dyDescent="0.25"/>
  <cols>
    <col min="1" max="1" width="25.28515625" style="22" customWidth="1"/>
    <col min="2" max="16384" width="11.42578125" style="22"/>
  </cols>
  <sheetData>
    <row r="3" spans="1:7" x14ac:dyDescent="0.25">
      <c r="A3" s="22" t="str">
        <f>Participantes!B1</f>
        <v>Alfredo Quintero 1</v>
      </c>
      <c r="F3" s="22" t="s">
        <v>14</v>
      </c>
      <c r="G3" s="22" t="s">
        <v>19</v>
      </c>
    </row>
    <row r="4" spans="1:7" x14ac:dyDescent="0.25">
      <c r="A4" s="22" t="str">
        <f>Participantes!B2</f>
        <v>Alfredo Quintero 2</v>
      </c>
      <c r="F4" s="22" t="s">
        <v>4</v>
      </c>
      <c r="G4" s="22" t="s">
        <v>10</v>
      </c>
    </row>
    <row r="5" spans="1:7" x14ac:dyDescent="0.25">
      <c r="A5" s="22" t="str">
        <f>Participantes!B3</f>
        <v>Andres Corcho</v>
      </c>
      <c r="F5" s="22" t="s">
        <v>15</v>
      </c>
      <c r="G5" s="22" t="s">
        <v>12</v>
      </c>
    </row>
    <row r="6" spans="1:7" x14ac:dyDescent="0.25">
      <c r="A6" s="22" t="str">
        <f>Participantes!B4</f>
        <v>Antonio Barahona</v>
      </c>
      <c r="F6" s="22" t="s">
        <v>9</v>
      </c>
      <c r="G6" s="22" t="s">
        <v>19</v>
      </c>
    </row>
    <row r="7" spans="1:7" x14ac:dyDescent="0.25">
      <c r="A7" s="22" t="str">
        <f>Participantes!B5</f>
        <v>Billis Cedeño</v>
      </c>
      <c r="F7" s="22" t="s">
        <v>14</v>
      </c>
      <c r="G7" s="22" t="s">
        <v>19</v>
      </c>
    </row>
    <row r="8" spans="1:7" x14ac:dyDescent="0.25">
      <c r="A8" s="22" t="str">
        <f>Participantes!B6</f>
        <v>Effie Latouche</v>
      </c>
      <c r="F8" s="22" t="s">
        <v>15</v>
      </c>
      <c r="G8" s="22" t="s">
        <v>12</v>
      </c>
    </row>
    <row r="9" spans="1:7" x14ac:dyDescent="0.25">
      <c r="A9" s="22" t="str">
        <f>Participantes!B7</f>
        <v>Jose Caballero 1</v>
      </c>
      <c r="F9" s="22" t="s">
        <v>15</v>
      </c>
      <c r="G9" s="22" t="s">
        <v>10</v>
      </c>
    </row>
    <row r="10" spans="1:7" x14ac:dyDescent="0.25">
      <c r="A10" s="22" t="str">
        <f>Participantes!B8</f>
        <v>Jose Caballero 2 (Betito)</v>
      </c>
      <c r="F10" s="22" t="s">
        <v>15</v>
      </c>
      <c r="G10" s="22" t="s">
        <v>17</v>
      </c>
    </row>
    <row r="11" spans="1:7" x14ac:dyDescent="0.25">
      <c r="A11" s="22" t="str">
        <f>Participantes!B9</f>
        <v>Juan Manuel Rojas</v>
      </c>
      <c r="F11" s="22" t="s">
        <v>15</v>
      </c>
      <c r="G11" s="22" t="s">
        <v>19</v>
      </c>
    </row>
    <row r="12" spans="1:7" x14ac:dyDescent="0.25">
      <c r="A12" s="22" t="str">
        <f>Participantes!B10</f>
        <v>July Batista</v>
      </c>
      <c r="F12" s="22" t="s">
        <v>14</v>
      </c>
      <c r="G12" s="22" t="s">
        <v>19</v>
      </c>
    </row>
    <row r="13" spans="1:7" x14ac:dyDescent="0.25">
      <c r="A13" s="22" t="str">
        <f>Participantes!B11</f>
        <v>Luis Médica</v>
      </c>
      <c r="F13" s="22" t="s">
        <v>14</v>
      </c>
      <c r="G13" s="22" t="s">
        <v>10</v>
      </c>
    </row>
    <row r="14" spans="1:7" x14ac:dyDescent="0.25">
      <c r="A14" s="22" t="str">
        <f>Participantes!B12</f>
        <v>Mileny Acosta</v>
      </c>
      <c r="F14" s="22" t="s">
        <v>15</v>
      </c>
      <c r="G14" s="22" t="s">
        <v>12</v>
      </c>
    </row>
    <row r="15" spans="1:7" x14ac:dyDescent="0.25">
      <c r="A15" s="22" t="str">
        <f>Participantes!B13</f>
        <v>Mileny E. Acosta CF</v>
      </c>
      <c r="F15" s="22" t="s">
        <v>14</v>
      </c>
      <c r="G15" s="22" t="s">
        <v>12</v>
      </c>
    </row>
    <row r="16" spans="1:7" x14ac:dyDescent="0.25">
      <c r="A16" s="22" t="str">
        <f>Participantes!B14</f>
        <v>Oliver Amaya</v>
      </c>
      <c r="F16" s="22" t="s">
        <v>4</v>
      </c>
      <c r="G16" s="22" t="s">
        <v>12</v>
      </c>
    </row>
    <row r="17" spans="1:7" x14ac:dyDescent="0.25">
      <c r="A17" s="22" t="str">
        <f>Participantes!B15</f>
        <v>Oliver Amaya</v>
      </c>
      <c r="F17" s="22" t="s">
        <v>15</v>
      </c>
      <c r="G17" s="22" t="s">
        <v>12</v>
      </c>
    </row>
    <row r="18" spans="1:7" x14ac:dyDescent="0.25">
      <c r="A18" s="22" t="str">
        <f>Participantes!B16</f>
        <v>Osvaldo Solanilla</v>
      </c>
      <c r="F18" s="22" t="s">
        <v>15</v>
      </c>
      <c r="G18" s="22" t="s">
        <v>12</v>
      </c>
    </row>
    <row r="19" spans="1:7" x14ac:dyDescent="0.25">
      <c r="A19" s="22" t="str">
        <f>Participantes!B17</f>
        <v>Radames Guerrero 1</v>
      </c>
      <c r="F19" s="22" t="s">
        <v>14</v>
      </c>
      <c r="G19" s="22" t="s">
        <v>10</v>
      </c>
    </row>
    <row r="20" spans="1:7" x14ac:dyDescent="0.25">
      <c r="A20" s="22" t="str">
        <f>Participantes!B18</f>
        <v>Radames Guerrero 2</v>
      </c>
      <c r="F20" s="22" t="s">
        <v>15</v>
      </c>
      <c r="G20" s="22" t="s">
        <v>10</v>
      </c>
    </row>
    <row r="21" spans="1:7" x14ac:dyDescent="0.25">
      <c r="A21" s="22" t="str">
        <f>Participantes!B19</f>
        <v>Rodrigo Palavicini</v>
      </c>
      <c r="F21" s="22" t="s">
        <v>8</v>
      </c>
      <c r="G21" s="22" t="s">
        <v>18</v>
      </c>
    </row>
    <row r="22" spans="1:7" x14ac:dyDescent="0.25">
      <c r="A22" s="22" t="str">
        <f>Participantes!B20</f>
        <v>Samantha Montero</v>
      </c>
      <c r="F22" s="22" t="s">
        <v>4</v>
      </c>
      <c r="G22" s="22" t="s">
        <v>12</v>
      </c>
    </row>
    <row r="23" spans="1:7" x14ac:dyDescent="0.25">
      <c r="A23" s="22" t="str">
        <f>Participantes!B21</f>
        <v>Samantha Montero(Samantini)</v>
      </c>
      <c r="F23" s="22" t="s">
        <v>15</v>
      </c>
      <c r="G23" s="22" t="s">
        <v>10</v>
      </c>
    </row>
    <row r="24" spans="1:7" x14ac:dyDescent="0.25">
      <c r="A24" s="22" t="str">
        <f>Participantes!B22</f>
        <v>Jafet M. Montero</v>
      </c>
      <c r="F24" s="22" t="s">
        <v>15</v>
      </c>
      <c r="G24" s="22" t="s">
        <v>12</v>
      </c>
    </row>
    <row r="25" spans="1:7" x14ac:dyDescent="0.25">
      <c r="A25" s="22" t="str">
        <f>Participantes!B23</f>
        <v>Jairo M. Montero</v>
      </c>
      <c r="F25" s="22" t="s">
        <v>15</v>
      </c>
      <c r="G25" s="22" t="s">
        <v>16</v>
      </c>
    </row>
    <row r="26" spans="1:7" x14ac:dyDescent="0.25">
      <c r="A26" s="22" t="str">
        <f>Participantes!B24</f>
        <v>Sandra Badilla</v>
      </c>
      <c r="F26" s="22" t="s">
        <v>14</v>
      </c>
      <c r="G26" s="22" t="s">
        <v>12</v>
      </c>
    </row>
    <row r="27" spans="1:7" x14ac:dyDescent="0.25">
      <c r="A27" s="22" t="str">
        <f>Participantes!B25</f>
        <v>Sandra Badilla(Wayne 1)</v>
      </c>
      <c r="F27" s="22" t="s">
        <v>15</v>
      </c>
      <c r="G27" s="22" t="s">
        <v>19</v>
      </c>
    </row>
    <row r="28" spans="1:7" x14ac:dyDescent="0.25">
      <c r="A28" s="22" t="str">
        <f>Participantes!B26</f>
        <v>Sandra Badilla (Wayne2)</v>
      </c>
      <c r="F28" s="22" t="s">
        <v>15</v>
      </c>
      <c r="G28" s="2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Participantes</vt:lpstr>
      <vt:lpstr>Posiciones</vt:lpstr>
      <vt:lpstr>Octavos</vt:lpstr>
      <vt:lpstr>Cuartos</vt:lpstr>
      <vt:lpstr>Semis</vt:lpstr>
      <vt:lpstr>TercerCuarto</vt:lpstr>
      <vt:lpstr>Final</vt:lpstr>
      <vt:lpstr>Mcuartos</vt:lpstr>
      <vt:lpstr>Msemis</vt:lpstr>
      <vt:lpstr>MFinal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E. Caballero E.</dc:creator>
  <cp:lastModifiedBy>Jose E. Caballero E.</cp:lastModifiedBy>
  <dcterms:created xsi:type="dcterms:W3CDTF">2018-06-30T13:09:43Z</dcterms:created>
  <dcterms:modified xsi:type="dcterms:W3CDTF">2021-06-26T15:51:17Z</dcterms:modified>
</cp:coreProperties>
</file>