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2"/>
  </bookViews>
  <sheets>
    <sheet name="原始数据" sheetId="1" r:id="rId1"/>
    <sheet name="QC" sheetId="2" r:id="rId2"/>
    <sheet name="检测基本信息" sheetId="4" r:id="rId3"/>
  </sheets>
  <definedNames>
    <definedName name="_xlnm._FilterDatabase" localSheetId="0" hidden="1">原始数据!$A$42:$U$42</definedName>
  </definedNames>
  <calcPr calcId="144525"/>
</workbook>
</file>

<file path=xl/sharedStrings.xml><?xml version="1.0" encoding="utf-8"?>
<sst xmlns="http://schemas.openxmlformats.org/spreadsheetml/2006/main" count="126" uniqueCount="90">
  <si>
    <t>3HB-ME</t>
  </si>
  <si>
    <t>m（mg）</t>
  </si>
  <si>
    <t>真实m</t>
  </si>
  <si>
    <t>真实mmol值</t>
  </si>
  <si>
    <r>
      <rPr>
        <sz val="11"/>
        <color theme="1"/>
        <rFont val="等线"/>
        <charset val="134"/>
        <scheme val="minor"/>
      </rPr>
      <t>4</t>
    </r>
    <r>
      <rPr>
        <sz val="11"/>
        <color theme="1"/>
        <rFont val="等线"/>
        <charset val="134"/>
        <scheme val="minor"/>
      </rPr>
      <t>.1</t>
    </r>
    <r>
      <rPr>
        <sz val="11"/>
        <color theme="1"/>
        <rFont val="等线"/>
        <charset val="134"/>
        <scheme val="minor"/>
      </rPr>
      <t>（phb）</t>
    </r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</si>
  <si>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.1</t>
    </r>
    <r>
      <rPr>
        <sz val="11"/>
        <color theme="1"/>
        <rFont val="等线"/>
        <charset val="134"/>
        <scheme val="minor"/>
      </rPr>
      <t>(苯甲酸)</t>
    </r>
  </si>
  <si>
    <t>3HB峰归一化</t>
  </si>
  <si>
    <t>3HHx-ME</t>
  </si>
  <si>
    <r>
      <rPr>
        <sz val="11"/>
        <color theme="1"/>
        <rFont val="等线"/>
        <charset val="134"/>
        <scheme val="minor"/>
      </rPr>
      <t>m（</t>
    </r>
    <r>
      <rPr>
        <sz val="11"/>
        <color theme="1"/>
        <rFont val="等线"/>
        <charset val="134"/>
        <scheme val="minor"/>
      </rPr>
      <t>m</t>
    </r>
    <r>
      <rPr>
        <sz val="11"/>
        <color theme="1"/>
        <rFont val="等线"/>
        <charset val="134"/>
        <scheme val="minor"/>
      </rPr>
      <t>g）</t>
    </r>
  </si>
  <si>
    <r>
      <rPr>
        <sz val="11"/>
        <color theme="1"/>
        <rFont val="等线"/>
        <charset val="134"/>
        <scheme val="minor"/>
      </rPr>
      <t>5</t>
    </r>
    <r>
      <rPr>
        <sz val="11"/>
        <color theme="1"/>
        <rFont val="等线"/>
        <charset val="134"/>
        <scheme val="minor"/>
      </rPr>
      <t>.8</t>
    </r>
    <r>
      <rPr>
        <sz val="11"/>
        <color theme="1"/>
        <rFont val="等线"/>
        <charset val="134"/>
        <scheme val="minor"/>
      </rPr>
      <t>（3HHxME）</t>
    </r>
  </si>
  <si>
    <t>3HHx峰归一化</t>
  </si>
  <si>
    <t>斜率</t>
  </si>
  <si>
    <t>截距</t>
  </si>
  <si>
    <t>分子式</t>
  </si>
  <si>
    <t>分子量</t>
  </si>
  <si>
    <t>3-羟基丁酸甲酯</t>
  </si>
  <si>
    <t>CH3CH(OH)CH2CO2CH3</t>
  </si>
  <si>
    <t>3-羟基己酸甲酯</t>
  </si>
  <si>
    <t>CH3CH2CH2CH(OH)CH2CO2CH3</t>
  </si>
  <si>
    <t>HB单元</t>
  </si>
  <si>
    <t>C4H6O2</t>
  </si>
  <si>
    <t>HHx单元</t>
  </si>
  <si>
    <t>C6H10O2</t>
  </si>
  <si>
    <t>苯甲酸平均峰面积</t>
  </si>
  <si>
    <t>标准差</t>
  </si>
  <si>
    <t>CV</t>
  </si>
  <si>
    <t>样品编号</t>
  </si>
  <si>
    <t>样品名</t>
  </si>
  <si>
    <t>生物量(g/L)</t>
  </si>
  <si>
    <t>PHA%</t>
  </si>
  <si>
    <t>3HHx mol%</t>
  </si>
  <si>
    <t>离心管重(g)</t>
  </si>
  <si>
    <t>离心管+样品重(g)</t>
  </si>
  <si>
    <t>体积(mL)</t>
  </si>
  <si>
    <t>称重</t>
  </si>
  <si>
    <t>内标峰</t>
  </si>
  <si>
    <t>3HB样品峰</t>
  </si>
  <si>
    <t>3HB样品峰归一化</t>
  </si>
  <si>
    <t>3HBmmol数</t>
  </si>
  <si>
    <t>3HB质量</t>
  </si>
  <si>
    <t>3HB含量</t>
  </si>
  <si>
    <t>3HHx样品峰</t>
  </si>
  <si>
    <t>3HHx样品峰归一化</t>
  </si>
  <si>
    <t>3HHxmmol数</t>
  </si>
  <si>
    <t>3HHx质量</t>
  </si>
  <si>
    <t>3HHx含量</t>
  </si>
  <si>
    <t>3HBmol%</t>
  </si>
  <si>
    <t>qz20221117_002_001_PHA-GC</t>
  </si>
  <si>
    <t>1108-300L-发酵液固体200混</t>
  </si>
  <si>
    <t>-</t>
  </si>
  <si>
    <t>10</t>
  </si>
  <si>
    <t>ͨ��1_BP350_QC1</t>
  </si>
  <si>
    <t>1130 3-2</t>
  </si>
  <si>
    <t>220721_01_006-28</t>
  </si>
  <si>
    <t>1130-3-4</t>
  </si>
  <si>
    <t>检测项目基本信息</t>
  </si>
  <si>
    <t>客户信息</t>
  </si>
  <si>
    <t>委托人</t>
  </si>
  <si>
    <r>
      <t>工艺开发</t>
    </r>
    <r>
      <rPr>
        <sz val="10.5"/>
        <color rgb="FF2A2A2A"/>
        <rFont val="Helvetica"/>
        <charset val="134"/>
      </rPr>
      <t>-</t>
    </r>
    <r>
      <rPr>
        <sz val="10.5"/>
        <color rgb="FF2A2A2A"/>
        <rFont val="宋体"/>
        <charset val="134"/>
      </rPr>
      <t>中试平台-强子</t>
    </r>
  </si>
  <si>
    <t>样本信息</t>
  </si>
  <si>
    <t>检测目标物质</t>
  </si>
  <si>
    <t>3-羟基丁酸（3-Hydroxybutyric Acid，3HB）（10191-24-9）；
3-羟基己酸（3-Hydroxyhexanoic acid，3HHX）（300-85-6）</t>
  </si>
  <si>
    <t>样本批号</t>
  </si>
  <si>
    <t>JC202211171120002</t>
  </si>
  <si>
    <t>样本数量</t>
  </si>
  <si>
    <t>样本类型</t>
  </si>
  <si>
    <t>固体</t>
  </si>
  <si>
    <t>检测信息</t>
  </si>
  <si>
    <t>收样人</t>
  </si>
  <si>
    <t>璇戈</t>
  </si>
  <si>
    <t>收样日期</t>
  </si>
  <si>
    <t>检测人员</t>
  </si>
  <si>
    <t>糖豆、蒲公英、佩佩</t>
  </si>
  <si>
    <t>检测日期</t>
  </si>
  <si>
    <t>交付报告日期</t>
  </si>
  <si>
    <t>检测项目</t>
  </si>
  <si>
    <t>目标化合物在样本中的相对含量</t>
  </si>
  <si>
    <t>检测要求（特殊要求请注明）</t>
  </si>
  <si>
    <t>检测工具</t>
  </si>
  <si>
    <t>岛津GC-2010 Pro，LabSolutions软件，柱类型Rtx-5</t>
  </si>
  <si>
    <t>检测方法</t>
  </si>
  <si>
    <t>实验室现有方法</t>
  </si>
  <si>
    <t>检测结果</t>
  </si>
  <si>
    <t>见sheet【原始数据】</t>
  </si>
  <si>
    <t>特殊情况说明</t>
  </si>
  <si>
    <t>无</t>
  </si>
  <si>
    <t>审核</t>
  </si>
  <si>
    <t>一级审核：蒲公英</t>
  </si>
  <si>
    <t>通过</t>
  </si>
  <si>
    <t>二级审核：Hertz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</si>
</sst>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%"/>
    <numFmt numFmtId="178" formatCode="0.0000_);[Red]\(0.0000\)"/>
    <numFmt numFmtId="179" formatCode="0.000%"/>
    <numFmt numFmtId="180" formatCode="0.00_ "/>
    <numFmt numFmtId="181" formatCode="0.00_);[Red]\(0.00\)"/>
    <numFmt numFmtId="182" formatCode="0.0_ "/>
  </numFmts>
  <fonts count="28">
    <font>
      <sz val="11"/>
      <color theme="1"/>
      <name val="等线"/>
      <charset val="134"/>
      <scheme val="minor"/>
    </font>
    <font>
      <sz val="18"/>
      <color theme="1"/>
      <name val="微软雅黑"/>
      <charset val="134"/>
    </font>
    <font>
      <sz val="11"/>
      <color theme="1"/>
      <name val="微软雅黑"/>
      <charset val="134"/>
    </font>
    <font>
      <sz val="10.5"/>
      <color rgb="FF2A2A2A"/>
      <name val="宋体"/>
      <charset val="134"/>
    </font>
    <font>
      <sz val="10.5"/>
      <color rgb="FF2A2A2A"/>
      <name val="Helvetica"/>
      <charset val="134"/>
    </font>
    <font>
      <sz val="11"/>
      <color rgb="FFFF0000"/>
      <name val="微软雅黑"/>
      <charset val="134"/>
    </font>
    <font>
      <sz val="10"/>
      <color theme="1"/>
      <name val="微软雅黑"/>
      <charset val="134"/>
    </font>
    <font>
      <sz val="11"/>
      <name val="等线"/>
      <charset val="134"/>
      <scheme val="minor"/>
    </font>
    <font>
      <sz val="11"/>
      <color indexed="8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1" fillId="15" borderId="8" applyNumberFormat="0" applyAlignment="0" applyProtection="0">
      <alignment vertical="center"/>
    </xf>
    <xf numFmtId="0" fontId="22" fillId="15" borderId="4" applyNumberFormat="0" applyAlignment="0" applyProtection="0">
      <alignment vertical="center"/>
    </xf>
    <xf numFmtId="0" fontId="23" fillId="16" borderId="9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</cellStyleXfs>
  <cellXfs count="76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/>
    <xf numFmtId="0" fontId="3" fillId="0" borderId="0" xfId="0" applyFont="1"/>
    <xf numFmtId="0" fontId="2" fillId="0" borderId="1" xfId="0" applyFont="1" applyBorder="1" applyAlignment="1">
      <alignment wrapText="1"/>
    </xf>
    <xf numFmtId="0" fontId="4" fillId="0" borderId="0" xfId="0" applyFont="1"/>
    <xf numFmtId="0" fontId="2" fillId="0" borderId="1" xfId="0" applyFont="1" applyBorder="1" applyAlignment="1">
      <alignment horizontal="left"/>
    </xf>
    <xf numFmtId="0" fontId="2" fillId="0" borderId="2" xfId="0" applyFont="1" applyFill="1" applyBorder="1"/>
    <xf numFmtId="0" fontId="2" fillId="0" borderId="2" xfId="0" applyFont="1" applyFill="1" applyBorder="1" applyAlignment="1">
      <alignment horizontal="left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wrapText="1"/>
    </xf>
    <xf numFmtId="0" fontId="5" fillId="0" borderId="1" xfId="0" applyFont="1" applyBorder="1" applyAlignment="1">
      <alignment vertical="top"/>
    </xf>
    <xf numFmtId="0" fontId="0" fillId="0" borderId="1" xfId="0" applyFont="1" applyBorder="1" applyAlignment="1">
      <alignment horizontal="center" vertical="top"/>
    </xf>
    <xf numFmtId="0" fontId="6" fillId="0" borderId="1" xfId="0" applyFont="1" applyFill="1" applyBorder="1"/>
    <xf numFmtId="0" fontId="0" fillId="0" borderId="1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0" fillId="3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10" fontId="7" fillId="0" borderId="1" xfId="11" applyNumberFormat="1" applyFont="1" applyFill="1" applyBorder="1" applyAlignment="1">
      <alignment horizontal="center" vertical="center"/>
    </xf>
    <xf numFmtId="178" fontId="0" fillId="3" borderId="1" xfId="0" applyNumberFormat="1" applyFill="1" applyBorder="1" applyAlignment="1">
      <alignment horizontal="center" vertical="center"/>
    </xf>
    <xf numFmtId="10" fontId="0" fillId="3" borderId="1" xfId="11" applyNumberFormat="1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177" fontId="7" fillId="0" borderId="1" xfId="0" applyNumberFormat="1" applyFont="1" applyFill="1" applyBorder="1" applyAlignment="1">
      <alignment horizontal="center" vertical="center"/>
    </xf>
    <xf numFmtId="180" fontId="7" fillId="0" borderId="1" xfId="0" applyNumberFormat="1" applyFont="1" applyFill="1" applyBorder="1" applyAlignment="1">
      <alignment horizontal="center" vertical="center"/>
    </xf>
    <xf numFmtId="179" fontId="7" fillId="0" borderId="1" xfId="11" applyNumberFormat="1" applyFont="1" applyFill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181" fontId="0" fillId="3" borderId="0" xfId="11" applyNumberFormat="1" applyFont="1" applyFill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181" fontId="0" fillId="0" borderId="0" xfId="11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176" fontId="0" fillId="5" borderId="1" xfId="0" applyNumberFormat="1" applyFill="1" applyBorder="1" applyAlignment="1">
      <alignment horizontal="center" vertical="center"/>
    </xf>
    <xf numFmtId="49" fontId="0" fillId="0" borderId="0" xfId="0" applyNumberFormat="1" applyFont="1" applyBorder="1" applyAlignment="1">
      <alignment vertical="center"/>
    </xf>
    <xf numFmtId="2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9" fontId="0" fillId="0" borderId="0" xfId="0" applyNumberFormat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left" vertical="center"/>
    </xf>
    <xf numFmtId="0" fontId="8" fillId="4" borderId="0" xfId="0" applyFont="1" applyFill="1" applyAlignment="1">
      <alignment vertical="center"/>
    </xf>
    <xf numFmtId="180" fontId="0" fillId="5" borderId="1" xfId="0" applyNumberFormat="1" applyFill="1" applyBorder="1" applyAlignment="1">
      <alignment vertical="center"/>
    </xf>
    <xf numFmtId="10" fontId="0" fillId="0" borderId="1" xfId="11" applyNumberFormat="1" applyFont="1" applyFill="1" applyBorder="1" applyAlignment="1">
      <alignment horizontal="center" vertical="center"/>
    </xf>
    <xf numFmtId="0" fontId="0" fillId="4" borderId="1" xfId="11" applyNumberFormat="1" applyFont="1" applyFill="1" applyBorder="1" applyAlignment="1">
      <alignment horizontal="center" vertical="center"/>
    </xf>
    <xf numFmtId="49" fontId="0" fillId="4" borderId="1" xfId="11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82" fontId="0" fillId="4" borderId="3" xfId="0" applyNumberFormat="1" applyFill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1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8" fontId="0" fillId="0" borderId="1" xfId="0" applyNumberForma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0" borderId="1" xfId="0" applyNumberFormat="1" applyFill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180" fontId="0" fillId="0" borderId="1" xfId="0" applyNumberFormat="1" applyFill="1" applyBorder="1" applyAlignment="1">
      <alignment horizontal="center" vertical="center"/>
    </xf>
    <xf numFmtId="179" fontId="0" fillId="0" borderId="1" xfId="11" applyNumberFormat="1" applyFont="1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3-HBmol</a:t>
            </a:r>
            <a:r>
              <a:rPr lang="zh-CN" altLang="en-US"/>
              <a:t>值标曲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#,##0.000_);[Red]\(#,##0.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原始数据!$E$2:$E$9</c:f>
              <c:numCache>
                <c:formatCode>0.0000_ </c:formatCode>
                <c:ptCount val="8"/>
                <c:pt idx="0">
                  <c:v>0.0460932870566325</c:v>
                </c:pt>
                <c:pt idx="1">
                  <c:v>0.0460932870566325</c:v>
                </c:pt>
                <c:pt idx="2">
                  <c:v>0.0460932870566325</c:v>
                </c:pt>
                <c:pt idx="3">
                  <c:v>0.131575383052569</c:v>
                </c:pt>
                <c:pt idx="4">
                  <c:v>0.217057479048506</c:v>
                </c:pt>
                <c:pt idx="5">
                  <c:v>0.305053754338441</c:v>
                </c:pt>
                <c:pt idx="6">
                  <c:v>0.397240328451706</c:v>
                </c:pt>
                <c:pt idx="7">
                  <c:v>0.48104630491831</c:v>
                </c:pt>
              </c:numCache>
            </c:numRef>
          </c:xVal>
          <c:yVal>
            <c:numRef>
              <c:f>原始数据!$H$2:$H$9</c:f>
              <c:numCache>
                <c:formatCode>General</c:formatCode>
                <c:ptCount val="8"/>
                <c:pt idx="0">
                  <c:v>196826.434520027</c:v>
                </c:pt>
                <c:pt idx="1">
                  <c:v>193205.851267229</c:v>
                </c:pt>
                <c:pt idx="2">
                  <c:v>186550.338504999</c:v>
                </c:pt>
                <c:pt idx="3">
                  <c:v>709728.058293654</c:v>
                </c:pt>
                <c:pt idx="4">
                  <c:v>1260916.71418902</c:v>
                </c:pt>
                <c:pt idx="5">
                  <c:v>1788489.78633516</c:v>
                </c:pt>
                <c:pt idx="6">
                  <c:v>2371607.98240784</c:v>
                </c:pt>
                <c:pt idx="7">
                  <c:v>2912551.29131066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17624"/>
        <c:axId val="191118408"/>
      </c:scatterChart>
      <c:valAx>
        <c:axId val="191117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1118408"/>
        <c:crosses val="autoZero"/>
        <c:crossBetween val="midCat"/>
      </c:valAx>
      <c:valAx>
        <c:axId val="19111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1117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3-HHXmmol</a:t>
            </a:r>
            <a:r>
              <a:rPr lang="zh-CN" altLang="en-US"/>
              <a:t>标曲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141242937853107"/>
                  <c:y val="-0.0188465887674331"/>
                </c:manualLayout>
              </c:layout>
              <c:numFmt formatCode="#,##0.000_);[Red]\(#,##0.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原始数据!$L$2:$L$10</c:f>
              <c:numCache>
                <c:formatCode>0.0000_ </c:formatCode>
                <c:ptCount val="9"/>
                <c:pt idx="0">
                  <c:v>0.0181002284760511</c:v>
                </c:pt>
                <c:pt idx="1">
                  <c:v>0.0181002284760511</c:v>
                </c:pt>
                <c:pt idx="2">
                  <c:v>0.0181002284760511</c:v>
                </c:pt>
                <c:pt idx="3">
                  <c:v>0.0301670474600851</c:v>
                </c:pt>
                <c:pt idx="4">
                  <c:v>0.0429042452765655</c:v>
                </c:pt>
                <c:pt idx="5">
                  <c:v>0.0569822007579385</c:v>
                </c:pt>
                <c:pt idx="6">
                  <c:v>0.0757528080664359</c:v>
                </c:pt>
                <c:pt idx="7">
                  <c:v>0.0972049307047186</c:v>
                </c:pt>
                <c:pt idx="8">
                  <c:v>0.130723872327035</c:v>
                </c:pt>
              </c:numCache>
            </c:numRef>
          </c:xVal>
          <c:yVal>
            <c:numRef>
              <c:f>原始数据!$O$2:$O$10</c:f>
              <c:numCache>
                <c:formatCode>General</c:formatCode>
                <c:ptCount val="9"/>
                <c:pt idx="0">
                  <c:v>128724.42320534</c:v>
                </c:pt>
                <c:pt idx="1">
                  <c:v>126056.278315257</c:v>
                </c:pt>
                <c:pt idx="2">
                  <c:v>124815.723884318</c:v>
                </c:pt>
                <c:pt idx="3">
                  <c:v>274299.519324637</c:v>
                </c:pt>
                <c:pt idx="4">
                  <c:v>405613.689856255</c:v>
                </c:pt>
                <c:pt idx="5">
                  <c:v>546767.809955452</c:v>
                </c:pt>
                <c:pt idx="6">
                  <c:v>797231.719847635</c:v>
                </c:pt>
                <c:pt idx="7">
                  <c:v>1062692.16986087</c:v>
                </c:pt>
                <c:pt idx="8">
                  <c:v>1506391.73366615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24680"/>
        <c:axId val="191121544"/>
      </c:scatterChart>
      <c:valAx>
        <c:axId val="191124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1121544"/>
        <c:crosses val="autoZero"/>
        <c:crossBetween val="midCat"/>
      </c:valAx>
      <c:valAx>
        <c:axId val="19112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1124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noThreeD="1" val="0"/>
</file>

<file path=xl/ctrlProps/ctrlProp2.xml><?xml version="1.0" encoding="utf-8"?>
<formControlPr xmlns="http://schemas.microsoft.com/office/spreadsheetml/2009/9/main" objectType="CheckBox" noThreeD="1" val="0"/>
</file>

<file path=xl/ctrlProps/ctrlProp3.xml><?xml version="1.0" encoding="utf-8"?>
<formControlPr xmlns="http://schemas.microsoft.com/office/spreadsheetml/2009/9/main" objectType="CheckBox" noThreeD="1" val="0"/>
</file>

<file path=xl/ctrlProps/ctrlProp4.xml><?xml version="1.0" encoding="utf-8"?>
<formControlPr xmlns="http://schemas.microsoft.com/office/spreadsheetml/2009/9/main" objectType="CheckBox" noThreeD="1" val="0"/>
</file>

<file path=xl/ctrlProps/ctrlProp5.xml><?xml version="1.0" encoding="utf-8"?>
<formControlPr xmlns="http://schemas.microsoft.com/office/spreadsheetml/2009/9/main" objectType="CheckBox" checked="Checked" noThreeD="1" val="0"/>
</file>

<file path=xl/ctrlProps/ctrlProp6.xml><?xml version="1.0" encoding="utf-8"?>
<formControlPr xmlns="http://schemas.microsoft.com/office/spreadsheetml/2009/9/main" objectType="CheckBox" checked="Checked" noThreeD="1" val="0"/>
</file>

<file path=xl/ctrlProps/ctrlProp7.xml><?xml version="1.0" encoding="utf-8"?>
<formControlPr xmlns="http://schemas.microsoft.com/office/spreadsheetml/2009/9/main" objectType="CheckBox" checked="Checked" noThreeD="1" val="0"/>
</file>

<file path=xl/ctrlProps/ctrlProp8.xml><?xml version="1.0" encoding="utf-8"?>
<formControlPr xmlns="http://schemas.microsoft.com/office/spreadsheetml/2009/9/main" objectType="CheckBox" checked="Checked" noThreeD="1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31115</xdr:colOff>
      <xdr:row>17</xdr:row>
      <xdr:rowOff>160655</xdr:rowOff>
    </xdr:from>
    <xdr:to>
      <xdr:col>6</xdr:col>
      <xdr:colOff>15240</xdr:colOff>
      <xdr:row>27</xdr:row>
      <xdr:rowOff>98425</xdr:rowOff>
    </xdr:to>
    <xdr:graphicFrame>
      <xdr:nvGraphicFramePr>
        <xdr:cNvPr id="2" name="图表 1"/>
        <xdr:cNvGraphicFramePr/>
      </xdr:nvGraphicFramePr>
      <xdr:xfrm>
        <a:off x="1837055" y="3140075"/>
        <a:ext cx="5093335" cy="16903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8890</xdr:colOff>
      <xdr:row>17</xdr:row>
      <xdr:rowOff>158115</xdr:rowOff>
    </xdr:from>
    <xdr:to>
      <xdr:col>10</xdr:col>
      <xdr:colOff>1054100</xdr:colOff>
      <xdr:row>27</xdr:row>
      <xdr:rowOff>92075</xdr:rowOff>
    </xdr:to>
    <xdr:graphicFrame>
      <xdr:nvGraphicFramePr>
        <xdr:cNvPr id="5" name="图表 4"/>
        <xdr:cNvGraphicFramePr/>
      </xdr:nvGraphicFramePr>
      <xdr:xfrm>
        <a:off x="7735570" y="3137535"/>
        <a:ext cx="3394075" cy="1686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12700</xdr:colOff>
          <xdr:row>12</xdr:row>
          <xdr:rowOff>19050</xdr:rowOff>
        </xdr:from>
        <xdr:to>
          <xdr:col>3</xdr:col>
          <xdr:colOff>495300</xdr:colOff>
          <xdr:row>12</xdr:row>
          <xdr:rowOff>355600</xdr:rowOff>
        </xdr:to>
        <xdr:sp>
          <xdr:nvSpPr>
            <xdr:cNvPr id="4097" name="Check Box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2184400" y="2917190"/>
              <a:ext cx="5146040" cy="336550"/>
            </a:xfrm>
            <a:prstGeom prst="rect">
              <a:avLst/>
            </a:prstGeom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panose="020B0503020204020204" charset="-122"/>
                  <a:ea typeface="Microsoft YaHei UI" panose="020B0503020204020204" charset="-122"/>
                </a:rPr>
                <a:t>内标峰响应（峰面积）稳定（如：GC_01_PHA项目中同批次苯甲酸甲酯内标响应：CV&lt;10%）；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panose="020B0503020204020204" charset="-122"/>
                <a:ea typeface="Microsoft YaHei UI" panose="020B0503020204020204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12700</xdr:colOff>
          <xdr:row>12</xdr:row>
          <xdr:rowOff>260350</xdr:rowOff>
        </xdr:from>
        <xdr:to>
          <xdr:col>2</xdr:col>
          <xdr:colOff>2324100</xdr:colOff>
          <xdr:row>12</xdr:row>
          <xdr:rowOff>584200</xdr:rowOff>
        </xdr:to>
        <xdr:sp>
          <xdr:nvSpPr>
            <xdr:cNvPr id="4098" name="Check Box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>
            <a:xfrm>
              <a:off x="2184400" y="3158490"/>
              <a:ext cx="2311400" cy="323850"/>
            </a:xfrm>
            <a:prstGeom prst="rect">
              <a:avLst/>
            </a:prstGeom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panose="020B0503020204020204" charset="-122"/>
                  <a:ea typeface="Microsoft YaHei UI" panose="020B0503020204020204" charset="-122"/>
                </a:rPr>
                <a:t>标准曲线R2&gt;0.995；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panose="020B0503020204020204" charset="-122"/>
                <a:ea typeface="Microsoft YaHei UI" panose="020B0503020204020204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12700</xdr:colOff>
          <xdr:row>12</xdr:row>
          <xdr:rowOff>450850</xdr:rowOff>
        </xdr:from>
        <xdr:to>
          <xdr:col>2</xdr:col>
          <xdr:colOff>2495550</xdr:colOff>
          <xdr:row>12</xdr:row>
          <xdr:rowOff>812800</xdr:rowOff>
        </xdr:to>
        <xdr:sp>
          <xdr:nvSpPr>
            <xdr:cNvPr id="4099" name="Check Box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>
            <a:xfrm>
              <a:off x="2184400" y="3348990"/>
              <a:ext cx="2482850" cy="361950"/>
            </a:xfrm>
            <a:prstGeom prst="rect">
              <a:avLst/>
            </a:prstGeom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panose="020B0503020204020204" charset="-122"/>
                  <a:ea typeface="Microsoft YaHei UI" panose="020B0503020204020204" charset="-122"/>
                </a:rPr>
                <a:t>检测线性范围符合要求；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panose="020B0503020204020204" charset="-122"/>
                <a:ea typeface="Microsoft YaHei UI" panose="020B0503020204020204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12</xdr:row>
          <xdr:rowOff>736600</xdr:rowOff>
        </xdr:from>
        <xdr:to>
          <xdr:col>2</xdr:col>
          <xdr:colOff>2927350</xdr:colOff>
          <xdr:row>13</xdr:row>
          <xdr:rowOff>12700</xdr:rowOff>
        </xdr:to>
        <xdr:sp>
          <xdr:nvSpPr>
            <xdr:cNvPr id="4100" name="Check Box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>
            <a:xfrm>
              <a:off x="2190750" y="3634740"/>
              <a:ext cx="2908300" cy="311150"/>
            </a:xfrm>
            <a:prstGeom prst="rect">
              <a:avLst/>
            </a:prstGeom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panose="020B0503020204020204" charset="-122"/>
                  <a:ea typeface="Microsoft YaHei UI" panose="020B0503020204020204" charset="-122"/>
                </a:rPr>
                <a:t>色谱图形态良好，保留时间无偏移；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panose="020B0503020204020204" charset="-122"/>
                <a:ea typeface="Microsoft YaHei UI" panose="020B0503020204020204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12700</xdr:colOff>
          <xdr:row>12</xdr:row>
          <xdr:rowOff>19050</xdr:rowOff>
        </xdr:from>
        <xdr:to>
          <xdr:col>3</xdr:col>
          <xdr:colOff>495300</xdr:colOff>
          <xdr:row>12</xdr:row>
          <xdr:rowOff>355600</xdr:rowOff>
        </xdr:to>
        <xdr:sp>
          <xdr:nvSpPr>
            <xdr:cNvPr id="4101" name="Check Box 5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>
            <a:xfrm>
              <a:off x="2184400" y="2917190"/>
              <a:ext cx="5146040" cy="336550"/>
            </a:xfrm>
            <a:prstGeom prst="rect">
              <a:avLst/>
            </a:prstGeom>
          </xdr:spPr>
          <xdr:txBody>
            <a:bodyPr vertOverflow="clip" wrap="square" lIns="36576" tIns="36576" rIns="0" bIns="36576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panose="020B0503020204020204" charset="-122"/>
                  <a:ea typeface="Microsoft YaHei UI" panose="020B0503020204020204" charset="-122"/>
                </a:rPr>
                <a:t>内标峰响应（峰面积）稳定（如：GC_01_PHA项目中同批次苯甲酸甲酯内标响应：CV&lt;10%）；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panose="020B0503020204020204" charset="-122"/>
                <a:ea typeface="Microsoft YaHei UI" panose="020B0503020204020204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12700</xdr:colOff>
          <xdr:row>12</xdr:row>
          <xdr:rowOff>260350</xdr:rowOff>
        </xdr:from>
        <xdr:to>
          <xdr:col>2</xdr:col>
          <xdr:colOff>2324100</xdr:colOff>
          <xdr:row>12</xdr:row>
          <xdr:rowOff>584200</xdr:rowOff>
        </xdr:to>
        <xdr:sp>
          <xdr:nvSpPr>
            <xdr:cNvPr id="4102" name="Check Box 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>
            <a:xfrm>
              <a:off x="2184400" y="3158490"/>
              <a:ext cx="2311400" cy="323850"/>
            </a:xfrm>
            <a:prstGeom prst="rect">
              <a:avLst/>
            </a:prstGeom>
          </xdr:spPr>
          <xdr:txBody>
            <a:bodyPr vertOverflow="clip" wrap="square" lIns="36576" tIns="36576" rIns="0" bIns="36576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panose="020B0503020204020204" charset="-122"/>
                  <a:ea typeface="Microsoft YaHei UI" panose="020B0503020204020204" charset="-122"/>
                </a:rPr>
                <a:t>标准曲线R2&gt;0.995；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panose="020B0503020204020204" charset="-122"/>
                <a:ea typeface="Microsoft YaHei UI" panose="020B0503020204020204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12700</xdr:colOff>
          <xdr:row>12</xdr:row>
          <xdr:rowOff>450850</xdr:rowOff>
        </xdr:from>
        <xdr:to>
          <xdr:col>2</xdr:col>
          <xdr:colOff>2495550</xdr:colOff>
          <xdr:row>12</xdr:row>
          <xdr:rowOff>812800</xdr:rowOff>
        </xdr:to>
        <xdr:sp>
          <xdr:nvSpPr>
            <xdr:cNvPr id="4103" name="Check Box 7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>
            <a:xfrm>
              <a:off x="2184400" y="3348990"/>
              <a:ext cx="2482850" cy="361950"/>
            </a:xfrm>
            <a:prstGeom prst="rect">
              <a:avLst/>
            </a:prstGeom>
          </xdr:spPr>
          <xdr:txBody>
            <a:bodyPr vertOverflow="clip" wrap="square" lIns="36576" tIns="36576" rIns="0" bIns="36576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panose="020B0503020204020204" charset="-122"/>
                  <a:ea typeface="Microsoft YaHei UI" panose="020B0503020204020204" charset="-122"/>
                </a:rPr>
                <a:t>检测线性范围符合要求；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panose="020B0503020204020204" charset="-122"/>
                <a:ea typeface="Microsoft YaHei UI" panose="020B0503020204020204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12</xdr:row>
          <xdr:rowOff>736600</xdr:rowOff>
        </xdr:from>
        <xdr:to>
          <xdr:col>2</xdr:col>
          <xdr:colOff>2927350</xdr:colOff>
          <xdr:row>13</xdr:row>
          <xdr:rowOff>12700</xdr:rowOff>
        </xdr:to>
        <xdr:sp>
          <xdr:nvSpPr>
            <xdr:cNvPr id="4104" name="Check Box 8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>
            <a:xfrm>
              <a:off x="2190750" y="3634740"/>
              <a:ext cx="2908300" cy="311150"/>
            </a:xfrm>
            <a:prstGeom prst="rect">
              <a:avLst/>
            </a:prstGeom>
          </xdr:spPr>
          <xdr:txBody>
            <a:bodyPr vertOverflow="clip" wrap="square" lIns="36576" tIns="36576" rIns="0" bIns="36576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panose="020B0503020204020204" charset="-122"/>
                  <a:ea typeface="Microsoft YaHei UI" panose="020B0503020204020204" charset="-122"/>
                </a:rPr>
                <a:t>色谱图形态良好，保留时间无偏移；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panose="020B0503020204020204" charset="-122"/>
                <a:ea typeface="Microsoft YaHei UI" panose="020B0503020204020204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7.xml"/><Relationship Id="rId8" Type="http://schemas.openxmlformats.org/officeDocument/2006/relationships/ctrlProp" Target="../ctrlProps/ctrlProp6.xm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0" Type="http://schemas.openxmlformats.org/officeDocument/2006/relationships/ctrlProp" Target="../ctrlProps/ctrlProp8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43"/>
  <sheetViews>
    <sheetView zoomScale="85" zoomScaleNormal="85" workbookViewId="0">
      <selection activeCell="B43" sqref="B43"/>
    </sheetView>
  </sheetViews>
  <sheetFormatPr defaultColWidth="9" defaultRowHeight="13.8"/>
  <cols>
    <col min="1" max="1" width="26.3333333333333" style="19" customWidth="1"/>
    <col min="2" max="2" width="21" style="35" customWidth="1"/>
    <col min="3" max="3" width="15.5" style="19" customWidth="1"/>
    <col min="4" max="4" width="12.5833333333333" style="19" customWidth="1"/>
    <col min="5" max="5" width="12" style="19" customWidth="1"/>
    <col min="6" max="6" width="13.4166666666667" style="19" customWidth="1"/>
    <col min="7" max="7" width="11.8333333333333" style="19" customWidth="1"/>
    <col min="8" max="8" width="10.8333333333333" style="19" customWidth="1"/>
    <col min="9" max="9" width="8.33333333333333" style="19" customWidth="1"/>
    <col min="10" max="10" width="15.0833333333333" style="19" customWidth="1"/>
    <col min="11" max="11" width="29.75" style="19" customWidth="1"/>
    <col min="12" max="12" width="17" style="19" customWidth="1"/>
    <col min="13" max="13" width="22.8333333333333" style="19" customWidth="1"/>
    <col min="14" max="14" width="10.3333333333333" style="19" customWidth="1"/>
    <col min="15" max="15" width="13.75" style="19" customWidth="1"/>
    <col min="16" max="16" width="10.3333333333333" style="19" customWidth="1"/>
    <col min="17" max="17" width="8.75" style="19" customWidth="1"/>
    <col min="18" max="21" width="14.5833333333333" style="19" customWidth="1"/>
    <col min="22" max="22" width="14.5833333333333" style="36" customWidth="1"/>
    <col min="23" max="24" width="12.3333333333333" style="19" customWidth="1"/>
    <col min="25" max="25" width="13.0833333333333" style="19" customWidth="1"/>
    <col min="26" max="26" width="9" style="19"/>
    <col min="27" max="27" width="9.83333333333333" style="19" customWidth="1"/>
    <col min="28" max="28" width="9.83333333333333" style="37" customWidth="1"/>
    <col min="29" max="29" width="11" style="19" customWidth="1"/>
    <col min="30" max="30" width="12.5833333333333" style="19" customWidth="1"/>
    <col min="31" max="32" width="18.5833333333333" style="19" customWidth="1"/>
    <col min="33" max="34" width="14.5833333333333" style="19" customWidth="1"/>
    <col min="35" max="16384" width="9" style="19"/>
  </cols>
  <sheetData>
    <row r="1" spans="2:28">
      <c r="B1" s="38" t="s">
        <v>0</v>
      </c>
      <c r="C1" s="39" t="s">
        <v>1</v>
      </c>
      <c r="D1" s="39" t="s">
        <v>2</v>
      </c>
      <c r="E1" s="40" t="s">
        <v>3</v>
      </c>
      <c r="F1" s="41" t="s">
        <v>4</v>
      </c>
      <c r="G1" s="41" t="s">
        <v>5</v>
      </c>
      <c r="H1" s="39" t="s">
        <v>6</v>
      </c>
      <c r="J1" s="41" t="s">
        <v>7</v>
      </c>
      <c r="K1" s="57" t="s">
        <v>8</v>
      </c>
      <c r="L1" s="41" t="s">
        <v>3</v>
      </c>
      <c r="M1" s="41" t="s">
        <v>9</v>
      </c>
      <c r="N1" s="41" t="s">
        <v>5</v>
      </c>
      <c r="O1" s="39" t="s">
        <v>10</v>
      </c>
      <c r="U1" s="37"/>
      <c r="V1" s="19"/>
      <c r="AB1" s="19"/>
    </row>
    <row r="2" spans="2:28">
      <c r="B2" s="38"/>
      <c r="C2" s="42">
        <v>5.5</v>
      </c>
      <c r="D2" s="43">
        <f t="shared" ref="D2:D9" si="0">C2*0.99*86.09/118.13</f>
        <v>3.96817108270549</v>
      </c>
      <c r="E2" s="44">
        <f t="shared" ref="E2:E9" si="1">C2*0.99/118.13</f>
        <v>0.0460932870566325</v>
      </c>
      <c r="F2" s="42">
        <v>202106</v>
      </c>
      <c r="G2" s="42">
        <v>359327</v>
      </c>
      <c r="H2" s="39">
        <f t="shared" ref="H2:H9" si="2">F2/G2*$L$36</f>
        <v>196826.434520027</v>
      </c>
      <c r="J2" s="41"/>
      <c r="K2" s="58">
        <v>2.7</v>
      </c>
      <c r="L2" s="44">
        <f t="shared" ref="L2:L10" si="3">K2*0.98/146.186</f>
        <v>0.0181002284760511</v>
      </c>
      <c r="M2" s="42">
        <v>127016</v>
      </c>
      <c r="N2" s="42">
        <v>345296</v>
      </c>
      <c r="O2" s="39">
        <f t="shared" ref="O2:O10" si="4">M2/N2*$L$36</f>
        <v>128724.42320534</v>
      </c>
      <c r="U2" s="37"/>
      <c r="V2" s="19"/>
      <c r="AB2" s="19"/>
    </row>
    <row r="3" spans="2:28">
      <c r="B3" s="38"/>
      <c r="C3" s="42">
        <v>5.5</v>
      </c>
      <c r="D3" s="43">
        <f t="shared" si="0"/>
        <v>3.96817108270549</v>
      </c>
      <c r="E3" s="44">
        <f t="shared" si="1"/>
        <v>0.0460932870566325</v>
      </c>
      <c r="F3" s="42">
        <v>198846</v>
      </c>
      <c r="G3" s="42">
        <v>360156</v>
      </c>
      <c r="H3" s="39">
        <f t="shared" si="2"/>
        <v>193205.851267229</v>
      </c>
      <c r="J3" s="41"/>
      <c r="K3" s="59">
        <v>2.7</v>
      </c>
      <c r="L3" s="44">
        <f t="shared" si="3"/>
        <v>0.0181002284760511</v>
      </c>
      <c r="M3" s="42">
        <v>123951</v>
      </c>
      <c r="N3" s="42">
        <v>344096</v>
      </c>
      <c r="O3" s="39">
        <f t="shared" si="4"/>
        <v>126056.278315257</v>
      </c>
      <c r="U3" s="37"/>
      <c r="V3" s="19"/>
      <c r="AB3" s="19"/>
    </row>
    <row r="4" spans="2:28">
      <c r="B4" s="38"/>
      <c r="C4" s="42">
        <v>5.5</v>
      </c>
      <c r="D4" s="43">
        <f t="shared" si="0"/>
        <v>3.96817108270549</v>
      </c>
      <c r="E4" s="44">
        <f t="shared" si="1"/>
        <v>0.0460932870566325</v>
      </c>
      <c r="F4" s="42">
        <v>192283</v>
      </c>
      <c r="G4" s="42">
        <v>360694</v>
      </c>
      <c r="H4" s="39">
        <f t="shared" si="2"/>
        <v>186550.338504999</v>
      </c>
      <c r="J4" s="41"/>
      <c r="K4" s="59">
        <v>2.7</v>
      </c>
      <c r="L4" s="44">
        <f t="shared" si="3"/>
        <v>0.0181002284760511</v>
      </c>
      <c r="M4" s="42">
        <v>122474</v>
      </c>
      <c r="N4" s="42">
        <v>343375</v>
      </c>
      <c r="O4" s="39">
        <f t="shared" si="4"/>
        <v>124815.723884318</v>
      </c>
      <c r="U4" s="37"/>
      <c r="V4" s="19"/>
      <c r="AB4" s="19"/>
    </row>
    <row r="5" spans="2:28">
      <c r="B5" s="38"/>
      <c r="C5" s="42">
        <v>15.7</v>
      </c>
      <c r="D5" s="43">
        <f t="shared" si="0"/>
        <v>11.3273247269957</v>
      </c>
      <c r="E5" s="44">
        <f t="shared" si="1"/>
        <v>0.131575383052569</v>
      </c>
      <c r="F5" s="42">
        <v>717708</v>
      </c>
      <c r="G5" s="42">
        <v>353875</v>
      </c>
      <c r="H5" s="39">
        <f t="shared" si="2"/>
        <v>709728.058293654</v>
      </c>
      <c r="J5" s="41"/>
      <c r="K5" s="59">
        <v>4.5</v>
      </c>
      <c r="L5" s="44">
        <f t="shared" si="3"/>
        <v>0.0301670474600851</v>
      </c>
      <c r="M5" s="42">
        <v>274659</v>
      </c>
      <c r="N5" s="42">
        <v>350399</v>
      </c>
      <c r="O5" s="39">
        <f t="shared" si="4"/>
        <v>274299.519324637</v>
      </c>
      <c r="U5" s="37"/>
      <c r="V5" s="19"/>
      <c r="AB5" s="19"/>
    </row>
    <row r="6" spans="2:28">
      <c r="B6" s="38"/>
      <c r="C6" s="42">
        <v>25.9</v>
      </c>
      <c r="D6" s="43">
        <f t="shared" si="0"/>
        <v>18.6864783712859</v>
      </c>
      <c r="E6" s="44">
        <f t="shared" si="1"/>
        <v>0.217057479048506</v>
      </c>
      <c r="F6" s="42">
        <v>1254325</v>
      </c>
      <c r="G6" s="42">
        <v>348111</v>
      </c>
      <c r="H6" s="39">
        <f t="shared" si="2"/>
        <v>1260916.71418902</v>
      </c>
      <c r="J6" s="41"/>
      <c r="K6" s="59">
        <v>6.4</v>
      </c>
      <c r="L6" s="44">
        <f t="shared" si="3"/>
        <v>0.0429042452765655</v>
      </c>
      <c r="M6" s="42">
        <v>400650</v>
      </c>
      <c r="N6" s="42">
        <v>345658</v>
      </c>
      <c r="O6" s="39">
        <f t="shared" si="4"/>
        <v>405613.689856255</v>
      </c>
      <c r="U6" s="37"/>
      <c r="V6" s="19"/>
      <c r="AB6" s="19"/>
    </row>
    <row r="7" spans="2:28">
      <c r="B7" s="38"/>
      <c r="C7" s="42">
        <v>36.4</v>
      </c>
      <c r="D7" s="43">
        <f t="shared" si="0"/>
        <v>26.2620777109964</v>
      </c>
      <c r="E7" s="44">
        <f t="shared" si="1"/>
        <v>0.305053754338441</v>
      </c>
      <c r="F7" s="42">
        <v>1826768</v>
      </c>
      <c r="G7" s="42">
        <v>357430</v>
      </c>
      <c r="H7" s="39">
        <f t="shared" si="2"/>
        <v>1788489.78633516</v>
      </c>
      <c r="J7" s="41"/>
      <c r="K7" s="59">
        <v>8.5</v>
      </c>
      <c r="L7" s="44">
        <f t="shared" si="3"/>
        <v>0.0569822007579385</v>
      </c>
      <c r="M7" s="42">
        <v>564373</v>
      </c>
      <c r="N7" s="42">
        <v>361208</v>
      </c>
      <c r="O7" s="39">
        <f t="shared" si="4"/>
        <v>546767.809955452</v>
      </c>
      <c r="U7" s="37"/>
      <c r="V7" s="19"/>
      <c r="AB7" s="19"/>
    </row>
    <row r="8" spans="2:28">
      <c r="B8" s="38"/>
      <c r="C8" s="42">
        <v>47.4</v>
      </c>
      <c r="D8" s="43">
        <f t="shared" si="0"/>
        <v>34.1984198764073</v>
      </c>
      <c r="E8" s="44">
        <f t="shared" si="1"/>
        <v>0.397240328451706</v>
      </c>
      <c r="F8" s="42">
        <v>2350447</v>
      </c>
      <c r="G8" s="42">
        <v>346818</v>
      </c>
      <c r="H8" s="39">
        <f t="shared" si="2"/>
        <v>2371607.98240784</v>
      </c>
      <c r="J8" s="41"/>
      <c r="K8" s="59">
        <v>11.3</v>
      </c>
      <c r="L8" s="44">
        <f t="shared" si="3"/>
        <v>0.0757528080664359</v>
      </c>
      <c r="M8" s="42">
        <v>789911</v>
      </c>
      <c r="N8" s="42">
        <v>346727</v>
      </c>
      <c r="O8" s="39">
        <f t="shared" si="4"/>
        <v>797231.719847635</v>
      </c>
      <c r="U8" s="37"/>
      <c r="V8" s="19"/>
      <c r="AB8" s="19"/>
    </row>
    <row r="9" spans="2:28">
      <c r="B9" s="38"/>
      <c r="C9" s="42">
        <v>57.4</v>
      </c>
      <c r="D9" s="43">
        <f t="shared" si="0"/>
        <v>41.4132763904173</v>
      </c>
      <c r="E9" s="44">
        <f t="shared" si="1"/>
        <v>0.48104630491831</v>
      </c>
      <c r="F9" s="42">
        <v>2872348</v>
      </c>
      <c r="G9" s="42">
        <v>345110</v>
      </c>
      <c r="H9" s="39">
        <f t="shared" si="2"/>
        <v>2912551.29131066</v>
      </c>
      <c r="J9" s="41"/>
      <c r="K9" s="59">
        <v>14.5</v>
      </c>
      <c r="L9" s="44">
        <f t="shared" si="3"/>
        <v>0.0972049307047186</v>
      </c>
      <c r="M9" s="42">
        <v>1070453</v>
      </c>
      <c r="N9" s="42">
        <v>352496</v>
      </c>
      <c r="O9" s="39">
        <f t="shared" si="4"/>
        <v>1062692.16986087</v>
      </c>
      <c r="U9" s="37"/>
      <c r="V9" s="19"/>
      <c r="AB9" s="19"/>
    </row>
    <row r="10" spans="2:28">
      <c r="B10" s="45"/>
      <c r="G10" s="46" t="s">
        <v>11</v>
      </c>
      <c r="H10" s="47">
        <f>SLOPE(H2:H9,E2:E9)</f>
        <v>6234329.41773874</v>
      </c>
      <c r="J10" s="41"/>
      <c r="K10" s="59">
        <v>19.5</v>
      </c>
      <c r="L10" s="44">
        <f t="shared" si="3"/>
        <v>0.130723872327035</v>
      </c>
      <c r="M10" s="42">
        <v>1549661</v>
      </c>
      <c r="N10" s="42">
        <v>359992</v>
      </c>
      <c r="O10" s="39">
        <f t="shared" si="4"/>
        <v>1506391.73366615</v>
      </c>
      <c r="U10" s="37"/>
      <c r="V10" s="19"/>
      <c r="AB10" s="19"/>
    </row>
    <row r="11" spans="2:28">
      <c r="B11" s="45"/>
      <c r="G11" s="46" t="s">
        <v>12</v>
      </c>
      <c r="H11" s="47">
        <f>INTERCEPT(H2:H9,E2:E9)</f>
        <v>-99128.9560025139</v>
      </c>
      <c r="J11" s="60"/>
      <c r="N11" s="47" t="s">
        <v>11</v>
      </c>
      <c r="O11" s="47">
        <f>SLOPE(O2:O10,L2:L10)</f>
        <v>12090996.7202041</v>
      </c>
      <c r="U11" s="37"/>
      <c r="V11" s="19"/>
      <c r="AB11" s="19"/>
    </row>
    <row r="12" spans="2:28">
      <c r="B12" s="45"/>
      <c r="G12" s="48"/>
      <c r="J12" s="60"/>
      <c r="N12" s="47" t="s">
        <v>12</v>
      </c>
      <c r="O12" s="47">
        <f>INTERCEPT(O2:O10,L2:L10)</f>
        <v>-103138.452063265</v>
      </c>
      <c r="U12" s="37"/>
      <c r="V12" s="19"/>
      <c r="AB12" s="19"/>
    </row>
    <row r="13" spans="2:28">
      <c r="B13" s="45"/>
      <c r="G13" s="48"/>
      <c r="J13" s="60"/>
      <c r="P13" s="61"/>
      <c r="U13" s="37"/>
      <c r="V13" s="19"/>
      <c r="AB13" s="19"/>
    </row>
    <row r="14" spans="2:30">
      <c r="B14" s="49"/>
      <c r="G14" s="48"/>
      <c r="J14" s="62"/>
      <c r="V14" s="19"/>
      <c r="Y14" s="61"/>
      <c r="AB14" s="19"/>
      <c r="AD14" s="37"/>
    </row>
    <row r="15" spans="7:30">
      <c r="G15" s="48"/>
      <c r="V15" s="19"/>
      <c r="Y15" s="61"/>
      <c r="AB15" s="19"/>
      <c r="AD15" s="37"/>
    </row>
    <row r="16" spans="7:30">
      <c r="G16" s="48"/>
      <c r="I16" s="37"/>
      <c r="V16" s="19"/>
      <c r="Y16" s="61"/>
      <c r="AB16" s="19"/>
      <c r="AD16" s="37"/>
    </row>
    <row r="17" spans="7:30">
      <c r="G17" s="48"/>
      <c r="V17" s="19"/>
      <c r="Y17" s="61"/>
      <c r="AB17" s="19"/>
      <c r="AD17" s="37"/>
    </row>
    <row r="18" spans="7:28">
      <c r="G18" s="48"/>
      <c r="V18" s="61"/>
      <c r="AA18" s="37"/>
      <c r="AB18" s="19"/>
    </row>
    <row r="19" spans="7:23">
      <c r="G19" s="48"/>
      <c r="V19" s="19"/>
      <c r="W19" s="61"/>
    </row>
    <row r="20" spans="12:29">
      <c r="L20" s="39"/>
      <c r="M20" s="41" t="s">
        <v>13</v>
      </c>
      <c r="N20" s="41" t="s">
        <v>14</v>
      </c>
      <c r="V20" s="19"/>
      <c r="X20" s="61"/>
      <c r="AB20" s="19"/>
      <c r="AC20" s="37"/>
    </row>
    <row r="21" spans="12:29">
      <c r="L21" s="41" t="s">
        <v>15</v>
      </c>
      <c r="M21" s="39" t="s">
        <v>16</v>
      </c>
      <c r="N21" s="63">
        <v>118.13</v>
      </c>
      <c r="V21" s="19"/>
      <c r="X21" s="61"/>
      <c r="AB21" s="19"/>
      <c r="AC21" s="37"/>
    </row>
    <row r="22" spans="12:29">
      <c r="L22" s="41" t="s">
        <v>17</v>
      </c>
      <c r="M22" s="64" t="s">
        <v>18</v>
      </c>
      <c r="N22" s="63">
        <v>146.18</v>
      </c>
      <c r="V22" s="19"/>
      <c r="X22" s="61"/>
      <c r="AB22" s="19"/>
      <c r="AC22" s="37"/>
    </row>
    <row r="23" spans="12:29">
      <c r="L23" s="41" t="s">
        <v>19</v>
      </c>
      <c r="M23" s="41" t="s">
        <v>20</v>
      </c>
      <c r="N23" s="63">
        <v>86.09</v>
      </c>
      <c r="V23" s="19"/>
      <c r="X23" s="61"/>
      <c r="AB23" s="19"/>
      <c r="AC23" s="37"/>
    </row>
    <row r="24" spans="12:29">
      <c r="L24" s="41" t="s">
        <v>21</v>
      </c>
      <c r="M24" s="41" t="s">
        <v>22</v>
      </c>
      <c r="N24" s="63">
        <v>114.144</v>
      </c>
      <c r="V24" s="19"/>
      <c r="X24" s="61"/>
      <c r="AB24" s="19"/>
      <c r="AC24" s="37"/>
    </row>
    <row r="25" spans="22:29">
      <c r="V25" s="19"/>
      <c r="X25" s="61"/>
      <c r="AB25" s="19"/>
      <c r="AC25" s="37"/>
    </row>
    <row r="26" spans="22:29">
      <c r="V26" s="19"/>
      <c r="X26" s="61"/>
      <c r="AB26" s="19"/>
      <c r="AC26" s="37"/>
    </row>
    <row r="27" spans="21:28">
      <c r="U27" s="61"/>
      <c r="V27" s="19"/>
      <c r="Z27" s="37"/>
      <c r="AB27" s="19"/>
    </row>
    <row r="28" spans="21:28">
      <c r="U28" s="61"/>
      <c r="V28" s="19"/>
      <c r="Z28" s="37"/>
      <c r="AB28" s="19"/>
    </row>
    <row r="29" spans="21:28">
      <c r="U29" s="61"/>
      <c r="V29" s="19"/>
      <c r="Z29" s="37"/>
      <c r="AB29" s="19"/>
    </row>
    <row r="30" spans="22:29">
      <c r="V30" s="19"/>
      <c r="X30" s="61"/>
      <c r="AB30" s="19"/>
      <c r="AC30" s="37"/>
    </row>
    <row r="31" spans="22:23">
      <c r="V31" s="19"/>
      <c r="W31" s="61"/>
    </row>
    <row r="32" spans="22:23">
      <c r="V32" s="19"/>
      <c r="W32" s="61"/>
    </row>
    <row r="33" spans="13:23">
      <c r="M33"/>
      <c r="V33" s="19"/>
      <c r="W33" s="61"/>
    </row>
    <row r="34" spans="13:23">
      <c r="M34"/>
      <c r="V34" s="19"/>
      <c r="W34" s="61"/>
    </row>
    <row r="35" spans="13:23">
      <c r="M35"/>
      <c r="V35" s="19"/>
      <c r="W35" s="61"/>
    </row>
    <row r="36" spans="11:23">
      <c r="K36" s="41" t="s">
        <v>23</v>
      </c>
      <c r="L36" s="47">
        <f>AVERAGE(G2:G9,N2:N10,J43:J43)</f>
        <v>349940.388888889</v>
      </c>
      <c r="M36"/>
      <c r="V36" s="19"/>
      <c r="W36" s="61"/>
    </row>
    <row r="37" spans="11:23">
      <c r="K37" s="19" t="s">
        <v>24</v>
      </c>
      <c r="L37" s="19">
        <f>STDEV(G2:G9,N2:N10,J43:J43)</f>
        <v>10256.704505369</v>
      </c>
      <c r="V37" s="19"/>
      <c r="W37" s="61"/>
    </row>
    <row r="38" spans="11:23">
      <c r="K38" s="19" t="s">
        <v>25</v>
      </c>
      <c r="L38" s="65">
        <f>L37/L36</f>
        <v>0.0293098619965976</v>
      </c>
      <c r="V38" s="19"/>
      <c r="W38" s="61"/>
    </row>
    <row r="39" spans="22:23">
      <c r="V39" s="19"/>
      <c r="W39" s="61"/>
    </row>
    <row r="42" spans="1:31">
      <c r="A42" s="50" t="s">
        <v>26</v>
      </c>
      <c r="B42" s="51" t="s">
        <v>27</v>
      </c>
      <c r="C42" s="51" t="s">
        <v>28</v>
      </c>
      <c r="D42" s="50" t="s">
        <v>29</v>
      </c>
      <c r="E42" s="50" t="s">
        <v>30</v>
      </c>
      <c r="F42" s="50" t="s">
        <v>31</v>
      </c>
      <c r="G42" s="50" t="s">
        <v>32</v>
      </c>
      <c r="H42" s="50" t="s">
        <v>33</v>
      </c>
      <c r="I42" s="50" t="s">
        <v>34</v>
      </c>
      <c r="J42" s="50" t="s">
        <v>35</v>
      </c>
      <c r="K42" s="50" t="s">
        <v>36</v>
      </c>
      <c r="L42" s="50" t="s">
        <v>37</v>
      </c>
      <c r="M42" s="66" t="s">
        <v>38</v>
      </c>
      <c r="N42" s="50" t="s">
        <v>39</v>
      </c>
      <c r="O42" s="54" t="s">
        <v>40</v>
      </c>
      <c r="P42" s="50" t="s">
        <v>41</v>
      </c>
      <c r="Q42" s="50" t="s">
        <v>42</v>
      </c>
      <c r="R42" s="66" t="s">
        <v>43</v>
      </c>
      <c r="S42" s="50" t="s">
        <v>44</v>
      </c>
      <c r="T42" s="54" t="s">
        <v>45</v>
      </c>
      <c r="U42" s="41" t="s">
        <v>46</v>
      </c>
      <c r="V42" s="19"/>
      <c r="Y42" s="36"/>
      <c r="AB42" s="19"/>
      <c r="AE42" s="37"/>
    </row>
    <row r="43" spans="1:21">
      <c r="A43" s="52" t="s">
        <v>47</v>
      </c>
      <c r="B43" s="52" t="s">
        <v>48</v>
      </c>
      <c r="C43" s="53" t="s">
        <v>49</v>
      </c>
      <c r="D43" s="54">
        <f>(N43+S43)/I43</f>
        <v>0.847967496402155</v>
      </c>
      <c r="E43" s="54">
        <f>R43/(M43+R43)</f>
        <v>0.0504794891014459</v>
      </c>
      <c r="F43" s="55" t="s">
        <v>49</v>
      </c>
      <c r="G43" s="55" t="s">
        <v>49</v>
      </c>
      <c r="H43" s="56" t="s">
        <v>50</v>
      </c>
      <c r="I43" s="67">
        <v>32.2</v>
      </c>
      <c r="J43" s="68">
        <v>318159</v>
      </c>
      <c r="K43" s="68">
        <v>1589222</v>
      </c>
      <c r="L43" s="69">
        <f>K43/J43*$L$36</f>
        <v>1747971.81506975</v>
      </c>
      <c r="M43" s="70">
        <f>(L43-$H$11)/$H$10</f>
        <v>0.296278981636205</v>
      </c>
      <c r="N43" s="71">
        <f>M43*86.09</f>
        <v>25.5066575290609</v>
      </c>
      <c r="O43" s="72">
        <f>N43/I43</f>
        <v>0.792132221399406</v>
      </c>
      <c r="P43" s="68">
        <v>79379</v>
      </c>
      <c r="Q43" s="69">
        <f>P43/J43*$L$36</f>
        <v>87308.289658979</v>
      </c>
      <c r="R43" s="70">
        <f>(Q43-$O$12)/$O$11</f>
        <v>0.0157511201209746</v>
      </c>
      <c r="S43" s="73">
        <f>R43*114.144</f>
        <v>1.79789585508852</v>
      </c>
      <c r="T43" s="74">
        <f>S43/I43</f>
        <v>0.0558352750027491</v>
      </c>
      <c r="U43" s="75">
        <f>1-E43</f>
        <v>0.949520510898554</v>
      </c>
    </row>
  </sheetData>
  <sheetProtection formatCells="0" insertHyperlinks="0" autoFilter="0"/>
  <mergeCells count="2">
    <mergeCell ref="B1:B9"/>
    <mergeCell ref="J1:J10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"/>
  <sheetViews>
    <sheetView workbookViewId="0">
      <selection activeCell="H24" sqref="H24"/>
    </sheetView>
  </sheetViews>
  <sheetFormatPr defaultColWidth="9" defaultRowHeight="13.8" outlineLevelRow="2"/>
  <cols>
    <col min="1" max="1" width="18.25" style="19" customWidth="1"/>
    <col min="2" max="4" width="8.66666666666667" style="19"/>
    <col min="5" max="5" width="10.3796296296296" style="19" customWidth="1"/>
    <col min="6" max="10" width="8.66666666666667" style="19"/>
    <col min="11" max="11" width="8.66666666666667" style="19" customWidth="1"/>
    <col min="12" max="12" width="18.5" style="19" customWidth="1"/>
    <col min="13" max="13" width="19.75" style="19" customWidth="1"/>
    <col min="14" max="15" width="8.66666666666667" style="19"/>
    <col min="16" max="16" width="13.0833333333333" style="19" customWidth="1"/>
    <col min="17" max="17" width="15.5833333333333" style="19" customWidth="1"/>
    <col min="18" max="18" width="12.5833333333333" style="19" customWidth="1"/>
    <col min="19" max="19" width="8.66666666666667" style="19"/>
    <col min="20" max="20" width="12.6666666666667" style="19" customWidth="1"/>
    <col min="21" max="16384" width="8.66666666666667" style="19"/>
  </cols>
  <sheetData>
    <row r="1" s="17" customFormat="1" spans="1:25">
      <c r="A1" s="20" t="s">
        <v>26</v>
      </c>
      <c r="B1" s="21" t="s">
        <v>27</v>
      </c>
      <c r="C1" s="21" t="s">
        <v>28</v>
      </c>
      <c r="D1" s="22" t="s">
        <v>29</v>
      </c>
      <c r="E1" s="22" t="s">
        <v>30</v>
      </c>
      <c r="F1" s="20" t="s">
        <v>31</v>
      </c>
      <c r="G1" s="20" t="s">
        <v>32</v>
      </c>
      <c r="H1" s="20" t="s">
        <v>33</v>
      </c>
      <c r="I1" s="20" t="s">
        <v>34</v>
      </c>
      <c r="J1" s="20" t="s">
        <v>35</v>
      </c>
      <c r="K1" s="20" t="s">
        <v>36</v>
      </c>
      <c r="L1" s="20" t="s">
        <v>37</v>
      </c>
      <c r="M1" s="24" t="s">
        <v>38</v>
      </c>
      <c r="N1" s="20" t="s">
        <v>39</v>
      </c>
      <c r="O1" s="25" t="s">
        <v>40</v>
      </c>
      <c r="P1" s="20" t="s">
        <v>41</v>
      </c>
      <c r="Q1" s="20" t="s">
        <v>42</v>
      </c>
      <c r="R1" s="24" t="s">
        <v>43</v>
      </c>
      <c r="S1" s="20" t="s">
        <v>44</v>
      </c>
      <c r="T1" s="25" t="s">
        <v>45</v>
      </c>
      <c r="U1" s="20" t="s">
        <v>46</v>
      </c>
      <c r="Y1" s="34"/>
    </row>
    <row r="2" s="18" customFormat="1" spans="1:21">
      <c r="A2" s="18" t="s">
        <v>51</v>
      </c>
      <c r="B2" s="18" t="s">
        <v>52</v>
      </c>
      <c r="C2" s="18" t="s">
        <v>49</v>
      </c>
      <c r="D2" s="23">
        <f>(N2+S2)/I2</f>
        <v>0.951097685984478</v>
      </c>
      <c r="E2" s="23">
        <f>R2/(M2+R2)</f>
        <v>0.111208251716343</v>
      </c>
      <c r="F2" s="18" t="s">
        <v>49</v>
      </c>
      <c r="G2" s="18" t="s">
        <v>49</v>
      </c>
      <c r="H2" s="18" t="s">
        <v>50</v>
      </c>
      <c r="I2" s="26">
        <v>38.4</v>
      </c>
      <c r="J2" s="26">
        <v>354005</v>
      </c>
      <c r="K2" s="26">
        <v>2194540</v>
      </c>
      <c r="L2" s="27">
        <f>K2/J2*原始数据!$L$36</f>
        <v>2169342.75231204</v>
      </c>
      <c r="M2" s="28">
        <f>(L2-原始数据!$H$11)/原始数据!$H$10</f>
        <v>0.363867796568464</v>
      </c>
      <c r="N2" s="29">
        <f>M2*86.09</f>
        <v>31.3253786065791</v>
      </c>
      <c r="O2" s="30">
        <f>N2/I2</f>
        <v>0.815765067879663</v>
      </c>
      <c r="P2" s="26">
        <v>452539</v>
      </c>
      <c r="Q2" s="27">
        <f>P2/J2*原始数据!$L$36</f>
        <v>447343.042181294</v>
      </c>
      <c r="R2" s="28">
        <f>(Q2-原始数据!$O$12)/原始数据!$O$11</f>
        <v>0.0455282146694079</v>
      </c>
      <c r="S2" s="31">
        <f>R2*114.144</f>
        <v>5.1967725352249</v>
      </c>
      <c r="T2" s="32">
        <f>S2/I2</f>
        <v>0.135332618104815</v>
      </c>
      <c r="U2" s="33">
        <f>1-E2</f>
        <v>0.888791748283657</v>
      </c>
    </row>
    <row r="3" s="18" customFormat="1" spans="1:21">
      <c r="A3" s="18" t="s">
        <v>53</v>
      </c>
      <c r="B3" s="18" t="s">
        <v>54</v>
      </c>
      <c r="C3" s="18" t="s">
        <v>49</v>
      </c>
      <c r="D3" s="23">
        <f>(N3+S3)/I3</f>
        <v>0.940401827005546</v>
      </c>
      <c r="E3" s="23">
        <f>R3/(M3+R3)</f>
        <v>0.109661461786224</v>
      </c>
      <c r="F3" s="18" t="s">
        <v>49</v>
      </c>
      <c r="G3" s="18" t="s">
        <v>49</v>
      </c>
      <c r="H3" s="18" t="s">
        <v>50</v>
      </c>
      <c r="I3" s="26">
        <v>38.4</v>
      </c>
      <c r="J3" s="26">
        <v>364948</v>
      </c>
      <c r="K3" s="26">
        <v>2240984</v>
      </c>
      <c r="L3" s="27">
        <f>K3/J3*原始数据!$L$36</f>
        <v>2148828.90837538</v>
      </c>
      <c r="M3" s="28">
        <f>(L3-原始数据!$H$11)/原始数据!$H$10</f>
        <v>0.360577331377727</v>
      </c>
      <c r="N3" s="29">
        <f>M3*86.09</f>
        <v>31.0421024583085</v>
      </c>
      <c r="O3" s="30">
        <f>N3/I3</f>
        <v>0.808388084851784</v>
      </c>
      <c r="P3" s="26">
        <v>452449</v>
      </c>
      <c r="Q3" s="27">
        <f>P3/J3*原始数据!$L$36</f>
        <v>433843.120149689</v>
      </c>
      <c r="R3" s="28">
        <f>(Q3-原始数据!$O$12)/原始数据!$O$11</f>
        <v>0.0444116878566063</v>
      </c>
      <c r="S3" s="31">
        <f>R3*114.144</f>
        <v>5.06932769870447</v>
      </c>
      <c r="T3" s="32">
        <f>S3/I3</f>
        <v>0.132013742153762</v>
      </c>
      <c r="U3" s="33">
        <f>1-E3</f>
        <v>0.890338538213776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"/>
  <sheetViews>
    <sheetView tabSelected="1" topLeftCell="A7" workbookViewId="0">
      <selection activeCell="I8" sqref="I8"/>
    </sheetView>
  </sheetViews>
  <sheetFormatPr defaultColWidth="9" defaultRowHeight="13.8" outlineLevelCol="2"/>
  <cols>
    <col min="1" max="1" width="14.3333333333333" customWidth="1"/>
    <col min="2" max="2" width="17.3333333333333" customWidth="1"/>
    <col min="3" max="3" width="68" customWidth="1"/>
  </cols>
  <sheetData>
    <row r="1" ht="30.65" customHeight="1" spans="1:3">
      <c r="A1" s="1" t="s">
        <v>55</v>
      </c>
      <c r="B1" s="1"/>
      <c r="C1" s="1"/>
    </row>
    <row r="2" ht="15.6" spans="1:3">
      <c r="A2" s="2" t="s">
        <v>56</v>
      </c>
      <c r="B2" s="3" t="s">
        <v>57</v>
      </c>
      <c r="C2" s="4" t="s">
        <v>58</v>
      </c>
    </row>
    <row r="3" ht="39.65" customHeight="1" spans="1:3">
      <c r="A3" s="2" t="s">
        <v>59</v>
      </c>
      <c r="B3" s="3" t="s">
        <v>60</v>
      </c>
      <c r="C3" s="5" t="s">
        <v>61</v>
      </c>
    </row>
    <row r="4" ht="15.6" spans="1:3">
      <c r="A4" s="2"/>
      <c r="B4" s="3" t="s">
        <v>62</v>
      </c>
      <c r="C4" s="6" t="s">
        <v>63</v>
      </c>
    </row>
    <row r="5" ht="15.6" spans="1:3">
      <c r="A5" s="2"/>
      <c r="B5" s="3" t="s">
        <v>64</v>
      </c>
      <c r="C5" s="7">
        <v>1</v>
      </c>
    </row>
    <row r="6" ht="15.6" spans="1:3">
      <c r="A6" s="2"/>
      <c r="B6" s="3" t="s">
        <v>65</v>
      </c>
      <c r="C6" s="7" t="s">
        <v>66</v>
      </c>
    </row>
    <row r="7" ht="15.6" spans="1:3">
      <c r="A7" s="2" t="s">
        <v>67</v>
      </c>
      <c r="B7" s="3" t="s">
        <v>68</v>
      </c>
      <c r="C7" s="7" t="s">
        <v>69</v>
      </c>
    </row>
    <row r="8" ht="15.6" spans="1:3">
      <c r="A8" s="2"/>
      <c r="B8" s="3" t="s">
        <v>70</v>
      </c>
      <c r="C8" s="7">
        <v>20221121</v>
      </c>
    </row>
    <row r="9" ht="15.6" spans="1:3">
      <c r="A9" s="2"/>
      <c r="B9" s="8" t="s">
        <v>71</v>
      </c>
      <c r="C9" s="9" t="s">
        <v>72</v>
      </c>
    </row>
    <row r="10" ht="15.6" spans="1:3">
      <c r="A10" s="2"/>
      <c r="B10" s="3" t="s">
        <v>73</v>
      </c>
      <c r="C10" s="7">
        <v>20221125</v>
      </c>
    </row>
    <row r="11" ht="15.6" spans="1:3">
      <c r="A11" s="2"/>
      <c r="B11" s="3" t="s">
        <v>74</v>
      </c>
      <c r="C11" s="7">
        <v>20221126</v>
      </c>
    </row>
    <row r="12" ht="17.5" customHeight="1" spans="1:3">
      <c r="A12" s="2"/>
      <c r="B12" s="3" t="s">
        <v>75</v>
      </c>
      <c r="C12" s="7" t="s">
        <v>76</v>
      </c>
    </row>
    <row r="13" ht="81.5" customHeight="1" spans="1:3">
      <c r="A13" s="2"/>
      <c r="B13" s="10" t="s">
        <v>77</v>
      </c>
      <c r="C13" s="11"/>
    </row>
    <row r="14" ht="15.6" spans="1:3">
      <c r="A14" s="2"/>
      <c r="B14" s="3" t="s">
        <v>78</v>
      </c>
      <c r="C14" s="7" t="s">
        <v>79</v>
      </c>
    </row>
    <row r="15" ht="15.6" spans="1:3">
      <c r="A15" s="2"/>
      <c r="B15" s="3" t="s">
        <v>80</v>
      </c>
      <c r="C15" s="7" t="s">
        <v>81</v>
      </c>
    </row>
    <row r="16" ht="15.6" spans="1:3">
      <c r="A16" s="2"/>
      <c r="B16" s="3" t="s">
        <v>82</v>
      </c>
      <c r="C16" s="7" t="s">
        <v>83</v>
      </c>
    </row>
    <row r="17" ht="80.5" customHeight="1" spans="1:3">
      <c r="A17" s="2"/>
      <c r="B17" s="12" t="s">
        <v>84</v>
      </c>
      <c r="C17" s="7" t="s">
        <v>85</v>
      </c>
    </row>
    <row r="18" ht="22" customHeight="1" spans="1:3">
      <c r="A18" s="13" t="s">
        <v>86</v>
      </c>
      <c r="B18" s="14" t="s">
        <v>87</v>
      </c>
      <c r="C18" s="15" t="s">
        <v>88</v>
      </c>
    </row>
    <row r="19" ht="20" customHeight="1" spans="1:3">
      <c r="A19" s="13"/>
      <c r="B19" s="14" t="s">
        <v>89</v>
      </c>
      <c r="C19" s="15" t="s">
        <v>88</v>
      </c>
    </row>
    <row r="20" spans="3:3">
      <c r="C20" s="16"/>
    </row>
  </sheetData>
  <mergeCells count="4">
    <mergeCell ref="A1:C1"/>
    <mergeCell ref="A3:A6"/>
    <mergeCell ref="A7:A17"/>
    <mergeCell ref="A18:A19"/>
  </mergeCells>
  <pageMargins left="0.7" right="0.7" top="0.75" bottom="0.75" header="0.3" footer="0.3"/>
  <pageSetup paperSize="9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name="Check Box 1" r:id="rId3">
              <controlPr defaultSize="0">
                <anchor moveWithCells="1">
                  <from>
                    <xdr:col>2</xdr:col>
                    <xdr:colOff>12700</xdr:colOff>
                    <xdr:row>12</xdr:row>
                    <xdr:rowOff>19050</xdr:rowOff>
                  </from>
                  <to>
                    <xdr:col>3</xdr:col>
                    <xdr:colOff>495300</xdr:colOff>
                    <xdr:row>12</xdr:row>
                    <xdr:rowOff>355600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name="Check Box 2" r:id="rId4">
              <controlPr defaultSize="0">
                <anchor moveWithCells="1">
                  <from>
                    <xdr:col>2</xdr:col>
                    <xdr:colOff>12700</xdr:colOff>
                    <xdr:row>12</xdr:row>
                    <xdr:rowOff>260350</xdr:rowOff>
                  </from>
                  <to>
                    <xdr:col>2</xdr:col>
                    <xdr:colOff>2324100</xdr:colOff>
                    <xdr:row>12</xdr:row>
                    <xdr:rowOff>584200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name="Check Box 3" r:id="rId5">
              <controlPr defaultSize="0">
                <anchor moveWithCells="1">
                  <from>
                    <xdr:col>2</xdr:col>
                    <xdr:colOff>12700</xdr:colOff>
                    <xdr:row>12</xdr:row>
                    <xdr:rowOff>450850</xdr:rowOff>
                  </from>
                  <to>
                    <xdr:col>2</xdr:col>
                    <xdr:colOff>2495550</xdr:colOff>
                    <xdr:row>12</xdr:row>
                    <xdr:rowOff>812800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name="Check Box 4" r:id="rId6">
              <controlPr defaultSize="0">
                <anchor moveWithCells="1">
                  <from>
                    <xdr:col>2</xdr:col>
                    <xdr:colOff>19050</xdr:colOff>
                    <xdr:row>12</xdr:row>
                    <xdr:rowOff>736600</xdr:rowOff>
                  </from>
                  <to>
                    <xdr:col>2</xdr:col>
                    <xdr:colOff>2927350</xdr:colOff>
                    <xdr:row>13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name="Check Box 5" r:id="rId7">
              <controlPr defaultSize="0">
                <anchor moveWithCells="1">
                  <from>
                    <xdr:col>2</xdr:col>
                    <xdr:colOff>12700</xdr:colOff>
                    <xdr:row>12</xdr:row>
                    <xdr:rowOff>19050</xdr:rowOff>
                  </from>
                  <to>
                    <xdr:col>3</xdr:col>
                    <xdr:colOff>495300</xdr:colOff>
                    <xdr:row>12</xdr:row>
                    <xdr:rowOff>355600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name="Check Box 6" r:id="rId8">
              <controlPr defaultSize="0">
                <anchor moveWithCells="1">
                  <from>
                    <xdr:col>2</xdr:col>
                    <xdr:colOff>12700</xdr:colOff>
                    <xdr:row>12</xdr:row>
                    <xdr:rowOff>260350</xdr:rowOff>
                  </from>
                  <to>
                    <xdr:col>2</xdr:col>
                    <xdr:colOff>2324100</xdr:colOff>
                    <xdr:row>12</xdr:row>
                    <xdr:rowOff>584200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name="Check Box 7" r:id="rId9">
              <controlPr defaultSize="0">
                <anchor moveWithCells="1">
                  <from>
                    <xdr:col>2</xdr:col>
                    <xdr:colOff>12700</xdr:colOff>
                    <xdr:row>12</xdr:row>
                    <xdr:rowOff>450850</xdr:rowOff>
                  </from>
                  <to>
                    <xdr:col>2</xdr:col>
                    <xdr:colOff>2495550</xdr:colOff>
                    <xdr:row>12</xdr:row>
                    <xdr:rowOff>812800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name="Check Box 8" r:id="rId10">
              <controlPr defaultSize="0">
                <anchor moveWithCells="1">
                  <from>
                    <xdr:col>2</xdr:col>
                    <xdr:colOff>19050</xdr:colOff>
                    <xdr:row>12</xdr:row>
                    <xdr:rowOff>736600</xdr:rowOff>
                  </from>
                  <to>
                    <xdr:col>2</xdr:col>
                    <xdr:colOff>2927350</xdr:colOff>
                    <xdr:row>13</xdr:row>
                    <xdr:rowOff>12700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2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原始数据</vt:lpstr>
      <vt:lpstr>QC</vt:lpstr>
      <vt:lpstr>检测基本信息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吴sherry</dc:creator>
  <cp:lastModifiedBy>半夏花</cp:lastModifiedBy>
  <dcterms:created xsi:type="dcterms:W3CDTF">2015-06-06T02:19:00Z</dcterms:created>
  <dcterms:modified xsi:type="dcterms:W3CDTF">2022-11-26T05:36:52Z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6FAD33B6624C47D499D45EF5EAE6CBAE</vt:lpwstr>
  </property>
</Properties>
</file>