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2"/>
  </bookViews>
  <sheets>
    <sheet name="Data" sheetId="1" r:id="rId1"/>
    <sheet name="Calculation" sheetId="3" r:id="rId2"/>
    <sheet name="Dashboard" sheetId="6" r:id="rId3"/>
  </sheets>
  <definedNames>
    <definedName name="_xlnm._FilterDatabase" localSheetId="0" hidden="1">Data!#REF!</definedName>
  </definedNames>
  <calcPr calcId="152511"/>
</workbook>
</file>

<file path=xl/calcChain.xml><?xml version="1.0" encoding="utf-8"?>
<calcChain xmlns="http://schemas.openxmlformats.org/spreadsheetml/2006/main">
  <c r="A65" i="3" l="1"/>
  <c r="A66" i="3"/>
  <c r="A67" i="3"/>
  <c r="A68" i="3"/>
  <c r="A69" i="3"/>
  <c r="A70" i="3"/>
  <c r="A71" i="3"/>
  <c r="A72" i="3"/>
  <c r="A73" i="3"/>
  <c r="A64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63" i="3"/>
  <c r="M997" i="3"/>
  <c r="M998" i="3"/>
  <c r="M999" i="3"/>
  <c r="M1000" i="3"/>
  <c r="M100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L997" i="3"/>
  <c r="L998" i="3"/>
  <c r="L999" i="3"/>
  <c r="L1000" i="3"/>
  <c r="L1001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B13" i="3" l="1"/>
  <c r="E63" i="3" l="1"/>
  <c r="A33" i="3" l="1"/>
  <c r="E93" i="3" a="1"/>
  <c r="E93" i="3" s="1"/>
  <c r="F93" i="3" a="1"/>
  <c r="F93" i="3" s="1"/>
  <c r="G93" i="3" a="1"/>
  <c r="G93" i="3" s="1"/>
  <c r="D93" i="3" a="1"/>
  <c r="D93" i="3" s="1"/>
  <c r="E92" i="3" a="1"/>
  <c r="E92" i="3" s="1"/>
  <c r="F92" i="3" a="1"/>
  <c r="F92" i="3" s="1"/>
  <c r="G92" i="3" a="1"/>
  <c r="G92" i="3" s="1"/>
  <c r="D92" i="3" a="1"/>
  <c r="D92" i="3" s="1"/>
  <c r="E91" i="3" a="1"/>
  <c r="E91" i="3" s="1"/>
  <c r="F91" i="3" a="1"/>
  <c r="F91" i="3" s="1"/>
  <c r="G91" i="3" a="1"/>
  <c r="G91" i="3" s="1"/>
  <c r="D91" i="3" a="1"/>
  <c r="D91" i="3" s="1"/>
  <c r="E90" i="3" a="1"/>
  <c r="E90" i="3" s="1"/>
  <c r="F90" i="3" a="1"/>
  <c r="F90" i="3" s="1"/>
  <c r="G90" i="3" a="1"/>
  <c r="G90" i="3" s="1"/>
  <c r="D90" i="3" a="1"/>
  <c r="D90" i="3" s="1"/>
  <c r="E89" i="3" a="1"/>
  <c r="E89" i="3" s="1"/>
  <c r="B102" i="3" s="1" a="1"/>
  <c r="F89" i="3" a="1"/>
  <c r="F89" i="3" s="1"/>
  <c r="B103" i="3" s="1" a="1"/>
  <c r="G89" i="3" a="1"/>
  <c r="G89" i="3" s="1"/>
  <c r="D89" i="3" a="1"/>
  <c r="D89" i="3" s="1"/>
  <c r="B101" i="3" s="1" a="1"/>
  <c r="C93" i="3" a="1"/>
  <c r="C93" i="3" s="1"/>
  <c r="C92" i="3" a="1"/>
  <c r="C92" i="3" s="1"/>
  <c r="C91" i="3" a="1"/>
  <c r="C91" i="3" s="1"/>
  <c r="C90" i="3" a="1"/>
  <c r="C90" i="3" s="1"/>
  <c r="C89" i="3" a="1"/>
  <c r="C89" i="3" s="1"/>
  <c r="B93" i="3" a="1"/>
  <c r="B93" i="3" s="1"/>
  <c r="B92" i="3" a="1"/>
  <c r="B92" i="3" s="1"/>
  <c r="B91" i="3" a="1"/>
  <c r="B91" i="3" s="1"/>
  <c r="B90" i="3" a="1"/>
  <c r="B90" i="3" s="1"/>
  <c r="B89" i="3" a="1"/>
  <c r="B89" i="3" s="1"/>
  <c r="E64" i="3" a="1"/>
  <c r="E64" i="3" s="1"/>
  <c r="F64" i="3" s="1"/>
  <c r="E65" i="3" a="1"/>
  <c r="E65" i="3" s="1"/>
  <c r="F65" i="3" s="1"/>
  <c r="E66" i="3" a="1"/>
  <c r="E66" i="3" s="1"/>
  <c r="F66" i="3" s="1"/>
  <c r="E67" i="3" a="1"/>
  <c r="E67" i="3" s="1"/>
  <c r="F67" i="3" s="1"/>
  <c r="E68" i="3" a="1"/>
  <c r="E68" i="3" s="1"/>
  <c r="F68" i="3" s="1"/>
  <c r="E69" i="3" a="1"/>
  <c r="E69" i="3" s="1"/>
  <c r="F69" i="3" s="1"/>
  <c r="E70" i="3" a="1"/>
  <c r="E70" i="3" s="1"/>
  <c r="F70" i="3" s="1"/>
  <c r="E71" i="3" a="1"/>
  <c r="E71" i="3" s="1"/>
  <c r="F71" i="3" s="1"/>
  <c r="E72" i="3" a="1"/>
  <c r="E72" i="3" s="1"/>
  <c r="F72" i="3" s="1"/>
  <c r="E73" i="3" a="1"/>
  <c r="E73" i="3" s="1"/>
  <c r="F73" i="3" s="1"/>
  <c r="E74" i="3" a="1"/>
  <c r="E74" i="3" s="1"/>
  <c r="F74" i="3" s="1"/>
  <c r="E75" i="3" a="1"/>
  <c r="E75" i="3" s="1"/>
  <c r="F75" i="3" s="1"/>
  <c r="E76" i="3" a="1"/>
  <c r="E76" i="3" s="1"/>
  <c r="F76" i="3" s="1"/>
  <c r="E77" i="3" a="1"/>
  <c r="E77" i="3" s="1"/>
  <c r="F77" i="3" s="1"/>
  <c r="E78" i="3" a="1"/>
  <c r="E78" i="3" s="1"/>
  <c r="F78" i="3" s="1"/>
  <c r="E79" i="3" a="1"/>
  <c r="E79" i="3" s="1"/>
  <c r="F79" i="3" s="1"/>
  <c r="E80" i="3" a="1"/>
  <c r="E80" i="3" s="1"/>
  <c r="F80" i="3" s="1"/>
  <c r="E81" i="3" a="1"/>
  <c r="E81" i="3" s="1"/>
  <c r="F81" i="3" s="1"/>
  <c r="E82" i="3" a="1"/>
  <c r="E82" i="3" s="1"/>
  <c r="F82" i="3" s="1"/>
  <c r="F63" i="3"/>
  <c r="B63" i="3"/>
  <c r="H16" i="6" s="1"/>
  <c r="J2" i="3"/>
  <c r="C36" i="3"/>
  <c r="C39" i="3"/>
  <c r="C40" i="3"/>
  <c r="C41" i="3"/>
  <c r="C42" i="3"/>
  <c r="B104" i="3" l="1" a="1"/>
  <c r="B104" i="3" s="1"/>
  <c r="B101" i="3"/>
  <c r="B102" i="3"/>
  <c r="B103" i="3"/>
  <c r="G82" i="3"/>
  <c r="G81" i="3"/>
  <c r="G63" i="3"/>
  <c r="G67" i="3"/>
  <c r="G71" i="3"/>
  <c r="G75" i="3"/>
  <c r="G79" i="3"/>
  <c r="G64" i="3"/>
  <c r="G68" i="3"/>
  <c r="G72" i="3"/>
  <c r="G76" i="3"/>
  <c r="G80" i="3"/>
  <c r="G65" i="3"/>
  <c r="G69" i="3"/>
  <c r="G73" i="3"/>
  <c r="G77" i="3"/>
  <c r="G66" i="3"/>
  <c r="G70" i="3"/>
  <c r="G74" i="3"/>
  <c r="G78" i="3"/>
  <c r="B72" i="3"/>
  <c r="K2" i="3"/>
  <c r="C7" i="3" a="1"/>
  <c r="C7" i="3" s="1"/>
  <c r="C8" i="3" a="1"/>
  <c r="C8" i="3" s="1"/>
  <c r="C9" i="3" a="1"/>
  <c r="C9" i="3" s="1"/>
  <c r="C10" i="3" a="1"/>
  <c r="C10" i="3" s="1"/>
  <c r="C11" i="3" a="1"/>
  <c r="C11" i="3" s="1"/>
  <c r="C6" i="3" a="1"/>
  <c r="C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6" i="3" a="1"/>
  <c r="B6" i="3" s="1"/>
  <c r="D14" i="3" l="1"/>
  <c r="B64" i="3"/>
  <c r="B65" i="3"/>
  <c r="B68" i="3"/>
  <c r="B71" i="3"/>
  <c r="B70" i="3"/>
  <c r="B73" i="3"/>
  <c r="B67" i="3"/>
  <c r="B66" i="3"/>
  <c r="B69" i="3"/>
  <c r="H25" i="6"/>
  <c r="G25" i="6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22" i="3" a="1"/>
  <c r="C22" i="3" s="1"/>
  <c r="B23" i="3"/>
  <c r="B24" i="3"/>
  <c r="B25" i="3"/>
  <c r="B26" i="3"/>
  <c r="B27" i="3"/>
  <c r="B28" i="3"/>
  <c r="B29" i="3"/>
  <c r="B30" i="3"/>
  <c r="B31" i="3"/>
  <c r="B22" i="3"/>
  <c r="B43" i="3" l="1"/>
  <c r="C43" i="3" s="1"/>
  <c r="D43" i="3" s="1"/>
  <c r="B39" i="3"/>
  <c r="D39" i="3" s="1"/>
  <c r="B35" i="3"/>
  <c r="C35" i="3" s="1"/>
  <c r="D35" i="3" s="1"/>
  <c r="H20" i="6"/>
  <c r="G20" i="6"/>
  <c r="H22" i="6"/>
  <c r="G22" i="6"/>
  <c r="H23" i="6"/>
  <c r="G23" i="6"/>
  <c r="H19" i="6"/>
  <c r="G19" i="6"/>
  <c r="H24" i="6"/>
  <c r="G24" i="6"/>
  <c r="H21" i="6"/>
  <c r="G21" i="6"/>
  <c r="H26" i="6"/>
  <c r="G26" i="6"/>
  <c r="H18" i="6"/>
  <c r="G18" i="6"/>
  <c r="B34" i="3"/>
  <c r="C34" i="3" s="1"/>
  <c r="D34" i="3" s="1"/>
  <c r="B42" i="3"/>
  <c r="D42" i="3" s="1"/>
  <c r="B36" i="3"/>
  <c r="D36" i="3" s="1"/>
  <c r="B41" i="3"/>
  <c r="D41" i="3" s="1"/>
  <c r="B38" i="3"/>
  <c r="B40" i="3"/>
  <c r="D40" i="3" s="1"/>
  <c r="B37" i="3"/>
  <c r="L2" i="3"/>
  <c r="M800" i="1"/>
  <c r="M801" i="1"/>
  <c r="M802" i="1"/>
  <c r="M803" i="1"/>
  <c r="M804" i="1"/>
  <c r="M805" i="1"/>
  <c r="M806" i="1"/>
  <c r="M807" i="1"/>
  <c r="M808" i="1"/>
  <c r="M809" i="1"/>
  <c r="C37" i="3" l="1"/>
  <c r="D37" i="3" s="1"/>
  <c r="C38" i="3"/>
  <c r="D38" i="3" s="1"/>
  <c r="M2" i="3"/>
  <c r="B16" i="3"/>
  <c r="B19" i="3"/>
  <c r="B18" i="3"/>
  <c r="B15" i="3"/>
  <c r="B17" i="3"/>
  <c r="H2" i="1"/>
  <c r="D46" i="3" l="1"/>
  <c r="D17" i="6" s="1"/>
  <c r="A46" i="3"/>
  <c r="A17" i="6" s="1"/>
  <c r="E46" i="3"/>
  <c r="E17" i="6" s="1"/>
  <c r="C46" i="3"/>
  <c r="C17" i="6" s="1"/>
  <c r="B46" i="3"/>
  <c r="B17" i="6" s="1"/>
  <c r="C54" i="3"/>
  <c r="C25" i="6" s="1"/>
  <c r="A54" i="3"/>
  <c r="A25" i="6" s="1"/>
  <c r="D54" i="3"/>
  <c r="D25" i="6" s="1"/>
  <c r="E54" i="3"/>
  <c r="E25" i="6" s="1"/>
  <c r="B54" i="3"/>
  <c r="B25" i="6" s="1"/>
  <c r="E52" i="3"/>
  <c r="E23" i="6" s="1"/>
  <c r="D52" i="3"/>
  <c r="D23" i="6" s="1"/>
  <c r="A52" i="3"/>
  <c r="A23" i="6" s="1"/>
  <c r="C52" i="3"/>
  <c r="C23" i="6" s="1"/>
  <c r="B52" i="3"/>
  <c r="B23" i="6" s="1"/>
  <c r="E48" i="3"/>
  <c r="E19" i="6" s="1"/>
  <c r="A48" i="3"/>
  <c r="A19" i="6" s="1"/>
  <c r="C48" i="3"/>
  <c r="C19" i="6" s="1"/>
  <c r="D48" i="3"/>
  <c r="D19" i="6" s="1"/>
  <c r="B48" i="3"/>
  <c r="B19" i="6" s="1"/>
  <c r="A53" i="3"/>
  <c r="A24" i="6" s="1"/>
  <c r="B53" i="3"/>
  <c r="B24" i="6" s="1"/>
  <c r="C53" i="3"/>
  <c r="C24" i="6" s="1"/>
  <c r="D53" i="3"/>
  <c r="D24" i="6" s="1"/>
  <c r="E53" i="3"/>
  <c r="E24" i="6" s="1"/>
  <c r="D55" i="3"/>
  <c r="D26" i="6" s="1"/>
  <c r="E55" i="3"/>
  <c r="E26" i="6" s="1"/>
  <c r="B55" i="3"/>
  <c r="B26" i="6" s="1"/>
  <c r="A55" i="3"/>
  <c r="A26" i="6" s="1"/>
  <c r="C55" i="3"/>
  <c r="C26" i="6" s="1"/>
  <c r="D51" i="3"/>
  <c r="D22" i="6" s="1"/>
  <c r="E51" i="3"/>
  <c r="E22" i="6" s="1"/>
  <c r="B51" i="3"/>
  <c r="B22" i="6" s="1"/>
  <c r="A51" i="3"/>
  <c r="A22" i="6" s="1"/>
  <c r="C51" i="3"/>
  <c r="C22" i="6" s="1"/>
  <c r="D47" i="3"/>
  <c r="D18" i="6" s="1"/>
  <c r="B47" i="3"/>
  <c r="B18" i="6" s="1"/>
  <c r="C47" i="3"/>
  <c r="C18" i="6" s="1"/>
  <c r="E47" i="3"/>
  <c r="E18" i="6" s="1"/>
  <c r="A47" i="3"/>
  <c r="A18" i="6" s="1"/>
  <c r="A49" i="3"/>
  <c r="A20" i="6" s="1"/>
  <c r="B49" i="3"/>
  <c r="B20" i="6" s="1"/>
  <c r="C49" i="3"/>
  <c r="C20" i="6" s="1"/>
  <c r="E49" i="3"/>
  <c r="E20" i="6" s="1"/>
  <c r="D49" i="3"/>
  <c r="D20" i="6" s="1"/>
  <c r="C50" i="3"/>
  <c r="C21" i="6" s="1"/>
  <c r="E50" i="3"/>
  <c r="E21" i="6" s="1"/>
  <c r="B50" i="3"/>
  <c r="B21" i="6" s="1"/>
  <c r="A50" i="3"/>
  <c r="A21" i="6" s="1"/>
  <c r="D50" i="3"/>
  <c r="D21" i="6" s="1"/>
  <c r="B20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C3764" i="1"/>
  <c r="G17" i="6" l="1"/>
  <c r="H17" i="6"/>
</calcChain>
</file>

<file path=xl/sharedStrings.xml><?xml version="1.0" encoding="utf-8"?>
<sst xmlns="http://schemas.openxmlformats.org/spreadsheetml/2006/main" count="5938" uniqueCount="1074">
  <si>
    <t>Sales stage</t>
  </si>
  <si>
    <t>Deal size</t>
  </si>
  <si>
    <t>Probability</t>
  </si>
  <si>
    <t>Weighted Forecast</t>
  </si>
  <si>
    <t>Next Steps</t>
  </si>
  <si>
    <t>Country</t>
  </si>
  <si>
    <t>Deal Owner</t>
  </si>
  <si>
    <t>Reporting Date</t>
  </si>
  <si>
    <t>Joe</t>
  </si>
  <si>
    <t>Martha</t>
  </si>
  <si>
    <t>Piere</t>
  </si>
  <si>
    <t>John</t>
  </si>
  <si>
    <t>Greg</t>
  </si>
  <si>
    <t>Rachael</t>
  </si>
  <si>
    <t>Mike</t>
  </si>
  <si>
    <t>Rose</t>
  </si>
  <si>
    <t>Lynda</t>
  </si>
  <si>
    <t>Paul</t>
  </si>
  <si>
    <t>Arnold</t>
  </si>
  <si>
    <t>Adrian</t>
  </si>
  <si>
    <t>Bob</t>
  </si>
  <si>
    <t>Angela</t>
  </si>
  <si>
    <t>Tim</t>
  </si>
  <si>
    <t>Cameron</t>
  </si>
  <si>
    <t>Chang</t>
  </si>
  <si>
    <t>Charlie</t>
  </si>
  <si>
    <t>Denny</t>
  </si>
  <si>
    <t>Edwin</t>
  </si>
  <si>
    <t>Customer</t>
  </si>
  <si>
    <t>Customer 1</t>
  </si>
  <si>
    <t>Customer 3</t>
  </si>
  <si>
    <t>Customer 2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</si>
  <si>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</si>
  <si>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</si>
  <si>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</si>
  <si>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</si>
  <si>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</si>
  <si>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</si>
  <si>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</si>
  <si>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</si>
  <si>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</si>
  <si>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</si>
  <si>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</si>
  <si>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</si>
  <si>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</si>
  <si>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</si>
  <si>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</si>
  <si>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</si>
  <si>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</si>
  <si>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</si>
  <si>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</si>
  <si>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</si>
  <si>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</si>
  <si>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</si>
  <si>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</si>
  <si>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</si>
  <si>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</si>
  <si>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</si>
  <si>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</si>
  <si>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</si>
  <si>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</si>
  <si>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</si>
  <si>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</si>
  <si>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</si>
  <si>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</si>
  <si>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</si>
  <si>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</si>
  <si>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</si>
  <si>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</si>
  <si>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</si>
  <si>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</si>
  <si>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</si>
  <si>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</si>
  <si>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</si>
  <si>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</si>
  <si>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</si>
  <si>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</si>
  <si>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</si>
  <si>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</si>
  <si>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</si>
  <si>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</si>
  <si>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</si>
  <si>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</si>
  <si>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</si>
  <si>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</si>
  <si>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</si>
  <si>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</si>
  <si>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</si>
  <si>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</si>
  <si>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</si>
  <si>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</si>
  <si>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</si>
  <si>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</si>
  <si>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</si>
  <si>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</si>
  <si>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</si>
  <si>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</si>
  <si>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</si>
  <si>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</si>
  <si>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</si>
  <si>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</si>
  <si>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</si>
  <si>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</si>
  <si>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</si>
  <si>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</si>
  <si>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</si>
  <si>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</si>
  <si>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</si>
  <si>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</si>
  <si>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</si>
  <si>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</si>
  <si>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</si>
  <si>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</si>
  <si>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</si>
  <si>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</si>
  <si>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</si>
  <si>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</si>
  <si>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</si>
  <si>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</si>
  <si>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</si>
  <si>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</si>
  <si>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</si>
  <si>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</si>
  <si>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</si>
  <si>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</si>
  <si>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</si>
  <si>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</si>
  <si>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</si>
  <si>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</si>
  <si>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</si>
  <si>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</si>
  <si>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</si>
  <si>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</si>
  <si>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</si>
  <si>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</si>
  <si>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</si>
  <si>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</si>
  <si>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</si>
  <si>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</si>
  <si>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</si>
  <si>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</si>
  <si>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</si>
  <si>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</si>
  <si>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</si>
  <si>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</si>
  <si>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</si>
  <si>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</si>
  <si>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</si>
  <si>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</si>
  <si>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</si>
  <si>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</si>
  <si>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</si>
  <si>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</si>
  <si>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</si>
  <si>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</si>
  <si>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</si>
  <si>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</si>
  <si>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</si>
  <si>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</si>
  <si>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</si>
  <si>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</si>
  <si>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</si>
  <si>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</si>
  <si>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</si>
  <si>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</si>
  <si>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</si>
  <si>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</si>
  <si>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</si>
  <si>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</si>
  <si>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</si>
  <si>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</si>
  <si>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</si>
  <si>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</si>
  <si>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</si>
  <si>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</si>
  <si>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</si>
  <si>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</si>
  <si>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</si>
  <si>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</si>
  <si>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</si>
  <si>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</si>
  <si>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</si>
  <si>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</si>
  <si>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</si>
  <si>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</si>
  <si>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</si>
  <si>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</si>
  <si>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</si>
  <si>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</si>
  <si>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</si>
  <si>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</si>
  <si>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</si>
  <si>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</si>
  <si>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</si>
  <si>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</si>
  <si>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</si>
  <si>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</si>
  <si>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</si>
  <si>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</si>
  <si>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</si>
  <si>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</si>
  <si>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</si>
  <si>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</si>
  <si>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</si>
  <si>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</si>
  <si>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</si>
  <si>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</si>
  <si>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</si>
  <si>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</si>
  <si>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</si>
  <si>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</si>
  <si>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</si>
  <si>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</si>
  <si>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</si>
  <si>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</si>
  <si>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</si>
  <si>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</si>
  <si>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</si>
  <si>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</si>
  <si>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</si>
  <si>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</si>
  <si>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</si>
  <si>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</si>
  <si>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</si>
  <si>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</si>
  <si>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</si>
  <si>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</si>
  <si>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</si>
  <si>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</si>
  <si>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</si>
  <si>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</si>
  <si>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</si>
  <si>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</si>
  <si>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</si>
  <si>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</si>
  <si>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</si>
  <si>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</si>
  <si>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</si>
  <si>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</si>
  <si>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</si>
  <si>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</si>
  <si>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</si>
  <si>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</si>
  <si>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</si>
  <si>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</si>
  <si>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</si>
  <si>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</si>
  <si>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</si>
  <si>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</si>
  <si>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</si>
  <si>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</si>
  <si>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</si>
  <si>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</si>
  <si>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</si>
  <si>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</si>
  <si>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</si>
  <si>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</si>
  <si>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</si>
  <si>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</si>
  <si>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</si>
  <si>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</si>
  <si>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</si>
  <si>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</si>
  <si>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</si>
  <si>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</si>
  <si>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</si>
  <si>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</si>
  <si>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</si>
  <si>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</si>
  <si>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</si>
  <si>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</si>
  <si>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</si>
  <si>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</si>
  <si>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</si>
  <si>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</si>
  <si>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</si>
  <si>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</si>
  <si>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</si>
  <si>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</si>
  <si>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</si>
  <si>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</si>
  <si>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</si>
  <si>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</si>
  <si>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</si>
  <si>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</si>
  <si>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</si>
  <si>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</si>
  <si>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</si>
  <si>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</si>
  <si>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</si>
  <si>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</si>
  <si>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</si>
  <si>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</si>
  <si>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</si>
  <si>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</si>
  <si>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</si>
  <si>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</si>
  <si>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</si>
  <si>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</si>
  <si>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</si>
  <si>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</si>
  <si>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</si>
  <si>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</si>
  <si>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</si>
  <si>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</si>
  <si>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</si>
  <si>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</si>
  <si>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</si>
  <si>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</si>
  <si>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</si>
  <si>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</si>
  <si>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</si>
  <si>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</si>
  <si>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</si>
  <si>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</si>
  <si>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</si>
  <si>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</si>
  <si>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</si>
  <si>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</si>
  <si>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</si>
  <si>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</si>
  <si>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</si>
  <si>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</si>
  <si>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</si>
  <si>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</si>
  <si>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</si>
  <si>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</si>
  <si>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</si>
  <si>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</si>
  <si>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</si>
  <si>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</si>
  <si>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</si>
  <si>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</si>
  <si>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</si>
  <si>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</si>
  <si>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</si>
  <si>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</si>
  <si>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</si>
  <si>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</si>
  <si>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</si>
  <si>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</si>
  <si>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</si>
  <si>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</si>
  <si>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</si>
  <si>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</si>
  <si>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</si>
  <si>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</si>
  <si>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</si>
  <si>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</si>
  <si>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</si>
  <si>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</si>
  <si>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</si>
  <si>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</si>
  <si>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</si>
  <si>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</si>
  <si>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</si>
  <si>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</si>
  <si>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</si>
  <si>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</si>
  <si>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</si>
  <si>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</si>
  <si>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</si>
  <si>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</si>
  <si>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</si>
  <si>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</si>
  <si>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</si>
  <si>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</si>
  <si>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</si>
  <si>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</si>
  <si>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</si>
  <si>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</si>
  <si>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</si>
  <si>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</si>
  <si>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</si>
  <si>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</si>
  <si>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</si>
  <si>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</si>
  <si>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</si>
  <si>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</si>
  <si>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</si>
  <si>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</si>
  <si>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</si>
  <si>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</si>
  <si>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</si>
  <si>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</si>
  <si>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</si>
  <si>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</si>
  <si>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</si>
  <si>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</si>
  <si>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</si>
  <si>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</si>
  <si>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</si>
  <si>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</si>
  <si>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</si>
  <si>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</si>
  <si>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</si>
  <si>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</si>
  <si>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</si>
  <si>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</si>
  <si>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</si>
  <si>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</si>
  <si>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</si>
  <si>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</si>
  <si>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</si>
  <si>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</si>
  <si>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</si>
  <si>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</si>
  <si>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</si>
  <si>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</si>
  <si>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</si>
  <si>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</si>
  <si>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</si>
  <si>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</si>
  <si>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</si>
  <si>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</si>
  <si>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</si>
  <si>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</si>
  <si>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</si>
  <si>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</si>
  <si>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</si>
  <si>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</si>
  <si>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</si>
  <si>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</si>
  <si>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</si>
  <si>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</si>
  <si>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</si>
  <si>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</si>
  <si>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</si>
  <si>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</si>
  <si>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</si>
  <si>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</si>
  <si>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</si>
  <si>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</si>
  <si>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</si>
  <si>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</si>
  <si>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</si>
  <si>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</si>
  <si>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</si>
  <si>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</si>
  <si>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</si>
  <si>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</si>
  <si>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</si>
  <si>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</si>
  <si>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</si>
  <si>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</si>
  <si>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</si>
  <si>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</si>
  <si>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</si>
  <si>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</si>
  <si>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</si>
  <si>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</si>
  <si>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</si>
  <si>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</si>
  <si>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</si>
  <si>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</si>
  <si>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</si>
  <si>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</si>
  <si>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</si>
  <si>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</si>
  <si>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</si>
  <si>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</si>
  <si>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</si>
  <si>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</si>
  <si>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</si>
  <si>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</si>
  <si>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</si>
  <si>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</si>
  <si>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</si>
  <si>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</si>
  <si>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</si>
  <si>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</si>
  <si>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</si>
  <si>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</si>
  <si>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</si>
  <si>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</si>
  <si>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</si>
  <si>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</si>
  <si>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</si>
  <si>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</si>
  <si>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</si>
  <si>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</si>
  <si>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</si>
  <si>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</si>
  <si>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</si>
  <si>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</si>
  <si>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</si>
  <si>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</si>
  <si>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</si>
  <si>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</si>
  <si>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</si>
  <si>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</si>
  <si>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</si>
  <si>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</si>
  <si>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</si>
  <si>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</si>
  <si>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</si>
  <si>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</si>
  <si>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</si>
  <si>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</si>
  <si>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</si>
  <si>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</si>
  <si>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</si>
  <si>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</si>
  <si>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</si>
  <si>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</si>
  <si>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</si>
  <si>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</si>
  <si>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</si>
  <si>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</si>
  <si>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</si>
  <si>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</si>
  <si>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</si>
  <si>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</si>
  <si>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</si>
  <si>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</si>
  <si>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</si>
  <si>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</si>
  <si>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</si>
  <si>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</si>
  <si>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</si>
  <si>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</si>
  <si>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</si>
  <si>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</si>
  <si>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</si>
  <si>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</si>
  <si>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</si>
  <si>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</si>
  <si>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</si>
  <si>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</si>
  <si>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</si>
  <si>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</si>
  <si>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</si>
  <si>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</si>
  <si>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</si>
  <si>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</si>
  <si>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</si>
  <si>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</si>
  <si>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</si>
  <si>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</si>
  <si>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</si>
  <si>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</si>
  <si>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</si>
  <si>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</si>
  <si>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</si>
  <si>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</si>
  <si>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</si>
  <si>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</si>
  <si>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</si>
  <si>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</si>
  <si>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</si>
  <si>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</si>
  <si>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</si>
  <si>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</si>
  <si>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</si>
  <si>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</si>
  <si>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</si>
  <si>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</si>
  <si>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</si>
  <si>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</si>
  <si>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</si>
  <si>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</si>
  <si>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</si>
  <si>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</si>
  <si>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</si>
  <si>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</si>
  <si>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</si>
  <si>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</si>
  <si>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</si>
  <si>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</si>
  <si>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</si>
  <si>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</si>
  <si>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</si>
  <si>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</si>
  <si>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</si>
  <si>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</si>
  <si>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</si>
  <si>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</si>
  <si>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</si>
  <si>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</si>
  <si>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</si>
  <si>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</si>
  <si>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</si>
  <si>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</si>
  <si>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</si>
  <si>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</si>
  <si>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</si>
  <si>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</si>
  <si>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</si>
  <si>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</si>
  <si>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</si>
  <si>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</si>
  <si>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</si>
  <si>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</si>
  <si>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</si>
  <si>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</si>
  <si>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</si>
  <si>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</si>
  <si>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</si>
  <si>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</si>
  <si>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</si>
  <si>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</si>
  <si>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</si>
  <si>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</si>
  <si>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</si>
  <si>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</si>
  <si>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</si>
  <si>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</si>
  <si>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</si>
  <si>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</si>
  <si>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</si>
  <si>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</si>
  <si>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</si>
  <si>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</si>
  <si>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</si>
  <si>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</si>
  <si>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</si>
  <si>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</si>
  <si>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</si>
  <si>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</si>
  <si>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</si>
  <si>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</si>
  <si>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</si>
  <si>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</si>
  <si>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</si>
  <si>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</si>
  <si>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</si>
  <si>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</si>
  <si>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</si>
  <si>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</si>
  <si>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</si>
  <si>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</si>
  <si>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</si>
  <si>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</si>
  <si>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</si>
  <si>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</si>
  <si>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</si>
  <si>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</si>
  <si>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</si>
  <si>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</si>
  <si>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</si>
  <si>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</si>
  <si>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</si>
  <si>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</si>
  <si>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</si>
  <si>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</si>
  <si>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</si>
  <si>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</si>
  <si>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</si>
  <si>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</si>
  <si>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</si>
  <si>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</si>
  <si>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</si>
  <si>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</si>
  <si>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</si>
  <si>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</si>
  <si>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</si>
  <si>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</si>
  <si>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</si>
  <si>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</si>
  <si>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</si>
  <si>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</si>
  <si>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</si>
  <si>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</si>
  <si>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</si>
  <si>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</si>
  <si>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</si>
  <si>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</si>
  <si>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</si>
  <si>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</si>
  <si>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</si>
  <si>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</si>
  <si>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</si>
  <si>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</si>
  <si>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</si>
  <si>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</si>
  <si>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</si>
  <si>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</si>
  <si>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</si>
  <si>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</si>
  <si>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</si>
  <si>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</si>
  <si>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</si>
  <si>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</si>
  <si>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</si>
  <si>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</si>
  <si>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</si>
  <si>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</si>
  <si>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</si>
  <si>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</si>
  <si>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</si>
  <si>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</si>
  <si>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</si>
  <si>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</si>
  <si>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</si>
  <si>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</si>
  <si>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</si>
  <si>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</si>
  <si>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</si>
  <si>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</si>
  <si>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</si>
  <si>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</si>
  <si>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</si>
  <si>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</si>
  <si>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</si>
  <si>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</si>
  <si>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</si>
  <si>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</si>
  <si>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</si>
  <si>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</si>
  <si>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</si>
  <si>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</si>
  <si>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</si>
  <si>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</si>
  <si>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</si>
  <si>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</si>
  <si>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</si>
  <si>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</si>
  <si>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</si>
  <si>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</si>
  <si>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</si>
  <si>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</si>
  <si>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</si>
  <si>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</si>
  <si>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</si>
  <si>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</si>
  <si>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</si>
  <si>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</si>
  <si>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</si>
  <si>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</si>
  <si>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</si>
  <si>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</si>
  <si>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</si>
  <si>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</si>
  <si>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</si>
  <si>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</si>
  <si>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</si>
  <si>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</si>
  <si>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</si>
  <si>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</si>
  <si>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</si>
  <si>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</si>
  <si>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</si>
  <si>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</si>
  <si>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</si>
  <si>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</si>
  <si>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</si>
  <si>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</si>
  <si>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</si>
  <si>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</si>
  <si>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</si>
  <si>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</si>
  <si>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</si>
  <si>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</si>
  <si>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</si>
  <si>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</si>
  <si>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</si>
  <si>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</si>
  <si>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</si>
  <si>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</si>
  <si>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</si>
  <si>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</si>
  <si>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</si>
  <si>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</si>
  <si>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</si>
  <si>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</si>
  <si>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</si>
  <si>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</si>
  <si>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</si>
  <si>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</si>
  <si>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</si>
  <si>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</si>
  <si>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</si>
  <si>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</si>
  <si>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</si>
  <si>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</si>
  <si>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</si>
  <si>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</si>
  <si>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</si>
  <si>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</si>
  <si>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</si>
  <si>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</si>
  <si>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</si>
  <si>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</si>
  <si>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</si>
  <si>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</si>
  <si>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</si>
  <si>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</si>
  <si>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</si>
  <si>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</si>
  <si>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</si>
  <si>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</si>
  <si>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</si>
  <si>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</si>
  <si>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</si>
  <si>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</si>
  <si>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</si>
  <si>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</si>
  <si>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</si>
  <si>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</si>
  <si>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</si>
  <si>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</si>
  <si>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</si>
  <si>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</si>
  <si>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</si>
  <si>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</si>
  <si>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</si>
  <si>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</si>
  <si>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</si>
  <si>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</si>
  <si>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</si>
  <si>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</si>
  <si>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</si>
  <si>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</si>
  <si>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</si>
  <si>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</si>
  <si>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</si>
  <si>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</si>
  <si>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</si>
  <si>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</si>
  <si>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</si>
  <si>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</si>
  <si>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</si>
  <si>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</si>
  <si>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</si>
  <si>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</si>
  <si>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</si>
  <si>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</si>
  <si>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</si>
  <si>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</si>
  <si>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</si>
  <si>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</si>
  <si>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</si>
  <si>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</si>
  <si>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</si>
  <si>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</si>
  <si>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</si>
  <si>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</si>
  <si>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</si>
  <si>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</si>
  <si>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</si>
  <si>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</si>
  <si>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</si>
  <si>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</si>
  <si>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</si>
  <si>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</si>
  <si>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</si>
  <si>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</si>
  <si>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</si>
  <si>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</si>
  <si>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</si>
  <si>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</si>
  <si>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</si>
  <si>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</si>
  <si>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</si>
  <si>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</si>
  <si>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</si>
  <si>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</si>
  <si>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</si>
  <si>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</si>
  <si>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</si>
  <si>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</si>
  <si>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</si>
  <si>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</si>
  <si>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</si>
  <si>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</si>
  <si>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</si>
  <si>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</si>
  <si>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</si>
  <si>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</si>
  <si>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</si>
  <si>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</si>
  <si>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</si>
  <si>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</si>
  <si>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</si>
  <si>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</si>
  <si>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</si>
  <si>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</si>
  <si>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</si>
  <si>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</si>
  <si>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</si>
  <si>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</si>
  <si>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</si>
  <si>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</si>
  <si>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</si>
  <si>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</si>
  <si>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</si>
  <si>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</si>
  <si>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</si>
  <si>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</si>
  <si>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</si>
  <si>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</si>
  <si>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</si>
  <si>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</si>
  <si>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</si>
  <si>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</si>
  <si>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</si>
  <si>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</si>
  <si>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</si>
  <si>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</si>
  <si>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</si>
  <si>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</si>
  <si>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</si>
  <si>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</si>
  <si>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</si>
  <si>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</si>
  <si>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</si>
  <si>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</si>
  <si>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</si>
  <si>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</si>
  <si>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</si>
  <si>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</si>
  <si>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</si>
  <si>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</si>
  <si>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</si>
  <si>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</si>
  <si>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</si>
  <si>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</si>
  <si>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</si>
  <si>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</si>
  <si>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</si>
  <si>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</si>
  <si>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</si>
  <si>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</si>
  <si>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</si>
  <si>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</si>
  <si>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</si>
  <si>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</si>
  <si>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</si>
  <si>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</si>
  <si>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</si>
  <si>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</si>
  <si>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</si>
  <si>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</si>
  <si>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</si>
  <si>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</si>
  <si>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</si>
  <si>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</si>
  <si>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</si>
  <si>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</si>
  <si>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</si>
  <si>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</si>
  <si>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</si>
  <si>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</si>
  <si>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</si>
  <si>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</si>
  <si>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</si>
  <si>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</si>
  <si>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</si>
  <si>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</si>
  <si>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</si>
  <si>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</si>
  <si>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</si>
  <si>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</si>
  <si>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</si>
  <si>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</si>
  <si>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</si>
  <si>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</si>
  <si>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</si>
  <si>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</si>
  <si>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</si>
  <si>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</si>
  <si>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</si>
  <si>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</si>
  <si>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</si>
  <si>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</si>
  <si>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</si>
  <si>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</si>
  <si>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</si>
  <si>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</si>
  <si>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</si>
  <si>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</si>
  <si>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</si>
  <si>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</si>
  <si>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</si>
  <si>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</si>
  <si>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</si>
  <si>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</si>
  <si>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</si>
  <si>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</si>
  <si>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</si>
  <si>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</si>
  <si>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</si>
  <si>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</si>
  <si>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</si>
  <si>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</si>
  <si>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</si>
  <si>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</si>
  <si>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</si>
  <si>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</si>
  <si>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</si>
  <si>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</si>
  <si>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</si>
  <si>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</si>
  <si>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</si>
  <si>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</si>
  <si>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</si>
  <si>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</si>
  <si>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</si>
  <si>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</si>
  <si>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</si>
  <si>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</si>
  <si>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</si>
  <si>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</si>
  <si>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</si>
  <si>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</si>
  <si>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</si>
  <si>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</si>
  <si>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</si>
  <si>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</si>
  <si>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</si>
  <si>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</si>
  <si>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</si>
  <si>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</si>
  <si>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</si>
  <si>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</si>
  <si>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</si>
  <si>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</si>
  <si>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</si>
  <si>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</si>
  <si>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</si>
  <si>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</si>
  <si>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</si>
  <si>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</si>
  <si>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</si>
  <si>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</si>
  <si>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</si>
  <si>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</si>
  <si>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</si>
  <si>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</si>
  <si>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India</t>
  </si>
  <si>
    <t>US</t>
  </si>
  <si>
    <t>Canada</t>
  </si>
  <si>
    <t>Australia</t>
  </si>
  <si>
    <t>France</t>
  </si>
  <si>
    <t>Germany</t>
  </si>
  <si>
    <t>China</t>
  </si>
  <si>
    <t>Indonesia</t>
  </si>
  <si>
    <t>UK</t>
  </si>
  <si>
    <t>Malaysia</t>
  </si>
  <si>
    <t>Qualified</t>
  </si>
  <si>
    <t>Validated</t>
  </si>
  <si>
    <t>Lost</t>
  </si>
  <si>
    <t>Proposal</t>
  </si>
  <si>
    <t>Follow up on call</t>
  </si>
  <si>
    <t>Schedule a Meeting</t>
  </si>
  <si>
    <t>Send Email</t>
  </si>
  <si>
    <t>No Response</t>
  </si>
  <si>
    <t>Stage</t>
  </si>
  <si>
    <t>Won</t>
  </si>
  <si>
    <t>Identified</t>
  </si>
  <si>
    <t>Sales Channel</t>
  </si>
  <si>
    <t>Telesales</t>
  </si>
  <si>
    <t>F2F</t>
  </si>
  <si>
    <t>Website</t>
  </si>
  <si>
    <t>Partners</t>
  </si>
  <si>
    <t>Deal Size</t>
  </si>
  <si>
    <t>Close Date/Expected Close Date</t>
  </si>
  <si>
    <t>Deal Count</t>
  </si>
  <si>
    <t>Chart Radio Button</t>
  </si>
  <si>
    <t>Chart Data</t>
  </si>
  <si>
    <t>Column1</t>
  </si>
  <si>
    <t>Next 20 Opportunities</t>
  </si>
  <si>
    <t>Next 10 Opportunities</t>
  </si>
  <si>
    <t>Date</t>
  </si>
  <si>
    <t>Deal Value</t>
  </si>
  <si>
    <t>All Countries</t>
  </si>
  <si>
    <t>Top 10 Sales Rep</t>
  </si>
  <si>
    <t>Name</t>
  </si>
  <si>
    <t>&lt;250K</t>
  </si>
  <si>
    <t>500K-1M</t>
  </si>
  <si>
    <t>1M-3M</t>
  </si>
  <si>
    <t>3M-5M</t>
  </si>
  <si>
    <t>250K-500K</t>
  </si>
  <si>
    <t>Top Sales Rep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</si>
</sst>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dd\-mmm\-yyyy"/>
    <numFmt numFmtId="167" formatCode="0.00000000"/>
    <numFmt numFmtId="168" formatCode="0.000000"/>
    <numFmt numFmtId="169" formatCode="[$-409]d\-mmm\-yy;@"/>
    <numFmt numFmtId="170" formatCode="dd\-mm\-yyyy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Helvetica Neue"/>
    </font>
    <font>
      <sz val="18"/>
      <color theme="3"/>
      <name val="Cambria"/>
      <family val="2"/>
      <scheme val="major"/>
    </font>
    <font>
      <sz val="10"/>
      <color theme="1"/>
      <name val="Tahoma"/>
      <family val="2"/>
    </font>
    <font>
      <sz val="8"/>
      <color theme="1"/>
      <name val="Andale WT"/>
      <family val="2"/>
    </font>
    <font>
      <sz val="10"/>
      <name val="Arial"/>
      <family val="2"/>
    </font>
    <font>
      <b/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b/>
      <u/>
      <sz val="11"/>
      <color theme="3" tint="0.3999450666829432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/>
      <right/>
      <top style="double">
        <color theme="0" tint="-0.24994659260841701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 style="double">
        <color theme="0" tint="-0.499984740745262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/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Protection="0">
      <alignment vertical="top"/>
    </xf>
    <xf numFmtId="0" fontId="18" fillId="0" borderId="0" applyNumberFormat="0" applyFill="0" applyBorder="0" applyAlignment="0" applyProtection="0"/>
    <xf numFmtId="0" fontId="19" fillId="0" borderId="0"/>
    <xf numFmtId="0" fontId="21" fillId="0" borderId="0"/>
    <xf numFmtId="9" fontId="19" fillId="0" borderId="0" applyFont="0" applyFill="0" applyBorder="0" applyAlignment="0" applyProtection="0"/>
  </cellStyleXfs>
  <cellXfs count="39">
    <xf numFmtId="0" fontId="0" fillId="0" borderId="0" xfId="0"/>
    <xf numFmtId="165" fontId="20" fillId="0" borderId="11" xfId="43" applyNumberFormat="1" applyFont="1" applyBorder="1" applyAlignment="1">
      <alignment horizontal="center" vertical="center"/>
    </xf>
    <xf numFmtId="0" fontId="0" fillId="0" borderId="0" xfId="0"/>
    <xf numFmtId="22" fontId="0" fillId="0" borderId="0" xfId="0" applyNumberFormat="1"/>
    <xf numFmtId="0" fontId="0" fillId="0" borderId="10" xfId="0" applyBorder="1"/>
    <xf numFmtId="165" fontId="20" fillId="0" borderId="12" xfId="43" applyNumberFormat="1" applyFont="1" applyBorder="1" applyAlignment="1">
      <alignment horizontal="center" vertical="center"/>
    </xf>
    <xf numFmtId="165" fontId="1" fillId="0" borderId="10" xfId="43" applyNumberFormat="1" applyFont="1" applyBorder="1" applyAlignment="1">
      <alignment horizontal="center" vertical="center"/>
    </xf>
    <xf numFmtId="1" fontId="0" fillId="0" borderId="10" xfId="0" applyNumberFormat="1" applyBorder="1"/>
    <xf numFmtId="164" fontId="0" fillId="0" borderId="10" xfId="0" applyNumberFormat="1" applyBorder="1"/>
    <xf numFmtId="165" fontId="1" fillId="0" borderId="13" xfId="43" applyNumberFormat="1" applyFont="1" applyBorder="1" applyAlignment="1">
      <alignment horizontal="center" vertical="center"/>
    </xf>
    <xf numFmtId="165" fontId="0" fillId="0" borderId="14" xfId="0" applyNumberFormat="1" applyBorder="1"/>
    <xf numFmtId="0" fontId="22" fillId="33" borderId="15" xfId="0" applyFont="1" applyFill="1" applyBorder="1"/>
    <xf numFmtId="0" fontId="22" fillId="33" borderId="16" xfId="0" applyFont="1" applyFill="1" applyBorder="1"/>
    <xf numFmtId="0" fontId="22" fillId="33" borderId="17" xfId="0" applyFont="1" applyFill="1" applyBorder="1"/>
    <xf numFmtId="1" fontId="0" fillId="0" borderId="0" xfId="0" applyNumberFormat="1"/>
    <xf numFmtId="0" fontId="15" fillId="0" borderId="10" xfId="0" applyFont="1" applyBorder="1"/>
    <xf numFmtId="3" fontId="0" fillId="0" borderId="10" xfId="0" applyNumberFormat="1" applyBorder="1"/>
    <xf numFmtId="0" fontId="0" fillId="0" borderId="0" xfId="0" applyBorder="1"/>
    <xf numFmtId="0" fontId="15" fillId="0" borderId="0" xfId="0" applyFont="1" applyFill="1" applyBorder="1"/>
    <xf numFmtId="0" fontId="0" fillId="0" borderId="0" xfId="0" applyNumberFormat="1"/>
    <xf numFmtId="0" fontId="24" fillId="0" borderId="19" xfId="0" applyFont="1" applyBorder="1" applyAlignment="1">
      <alignment horizontal="centerContinuous"/>
    </xf>
    <xf numFmtId="0" fontId="23" fillId="0" borderId="2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3" fontId="23" fillId="0" borderId="20" xfId="0" applyNumberFormat="1" applyFont="1" applyBorder="1" applyAlignment="1">
      <alignment horizontal="center"/>
    </xf>
    <xf numFmtId="3" fontId="23" fillId="0" borderId="21" xfId="0" applyNumberFormat="1" applyFont="1" applyBorder="1" applyAlignment="1">
      <alignment horizontal="center"/>
    </xf>
    <xf numFmtId="0" fontId="25" fillId="3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Continuous" vertical="center"/>
    </xf>
    <xf numFmtId="0" fontId="24" fillId="0" borderId="10" xfId="0" applyFont="1" applyBorder="1" applyAlignment="1">
      <alignment horizontal="centerContinuous"/>
    </xf>
    <xf numFmtId="0" fontId="25" fillId="34" borderId="10" xfId="0" applyFont="1" applyFill="1" applyBorder="1" applyAlignment="1">
      <alignment horizontal="center" vertical="center"/>
    </xf>
    <xf numFmtId="170" fontId="23" fillId="0" borderId="20" xfId="0" applyNumberFormat="1" applyFont="1" applyBorder="1" applyAlignment="1">
      <alignment horizontal="center"/>
    </xf>
    <xf numFmtId="170" fontId="23" fillId="0" borderId="21" xfId="0" applyNumberFormat="1" applyFont="1" applyBorder="1" applyAlignment="1">
      <alignment horizontal="center"/>
    </xf>
    <xf numFmtId="0" fontId="0" fillId="0" borderId="10" xfId="0" applyFill="1" applyBorder="1"/>
    <xf numFmtId="167" fontId="0" fillId="0" borderId="10" xfId="0" applyNumberFormat="1" applyBorder="1"/>
    <xf numFmtId="168" fontId="0" fillId="0" borderId="10" xfId="0" applyNumberFormat="1" applyBorder="1"/>
    <xf numFmtId="169" fontId="0" fillId="0" borderId="10" xfId="0" applyNumberFormat="1" applyBorder="1" applyAlignment="1">
      <alignment horizontal="center"/>
    </xf>
    <xf numFmtId="0" fontId="15" fillId="0" borderId="0" xfId="0" applyFont="1"/>
    <xf numFmtId="0" fontId="0" fillId="0" borderId="0" xfId="0" applyFill="1" applyBorder="1"/>
    <xf numFmtId="0" fontId="27" fillId="0" borderId="19" xfId="0" applyFont="1" applyBorder="1" applyAlignment="1">
      <alignment horizontal="centerContinuous" vertical="center"/>
    </xf>
    <xf numFmtId="0" fontId="0" fillId="35" borderId="10" xfId="0" applyFill="1" applyBorder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2 2" xfId="44"/>
    <cellStyle name="Normal 3" xfId="43"/>
    <cellStyle name="Note" xfId="14" builtinId="10" customBuiltin="1"/>
    <cellStyle name="Output" xfId="9" builtinId="21" customBuiltin="1"/>
    <cellStyle name="Percent 2" xfId="45"/>
    <cellStyle name="Title 2" xfId="42"/>
    <cellStyle name="Total" xfId="16" builtinId="25" customBuiltin="1"/>
    <cellStyle name="Warning Text" xfId="13" builtinId="11" customBuiltin="1"/>
  </cellStyles>
  <dxfs count="16">
    <dxf>
      <numFmt numFmtId="0" formatCode="General"/>
    </dxf>
    <dxf>
      <numFmt numFmtId="165" formatCode="dd\-mmm\-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\-mmm\-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\-mmm\-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213991769547323E-2"/>
          <c:y val="0.20795107033639143"/>
          <c:w val="0.92757201646090537"/>
          <c:h val="0.520510486647884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Calculation!$A$89:$A$93</c:f>
              <c:strCache>
                <c:ptCount val="5"/>
                <c:pt idx="0">
                  <c:v>&lt;250K</c:v>
                </c:pt>
                <c:pt idx="1">
                  <c:v>250K-500K</c:v>
                </c:pt>
                <c:pt idx="2">
                  <c:v>500K-1M</c:v>
                </c:pt>
                <c:pt idx="3">
                  <c:v>1M-3M</c:v>
                </c:pt>
                <c:pt idx="4">
                  <c:v>3M-5M</c:v>
                </c:pt>
              </c:strCache>
            </c:strRef>
          </c:cat>
          <c:val>
            <c:numRef>
              <c:f>Calculation!$B$89:$B$93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22</c:v>
                </c:pt>
                <c:pt idx="4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250431520"/>
        <c:axId val="78340096"/>
      </c:barChart>
      <c:catAx>
        <c:axId val="2504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ysClr val="windowText" lastClr="000000"/>
                </a:solidFill>
              </a:defRPr>
            </a:pPr>
            <a:endParaRPr lang="en-US"/>
          </a:p>
        </c:txPr>
        <c:crossAx val="78340096"/>
        <c:crosses val="autoZero"/>
        <c:auto val="1"/>
        <c:lblAlgn val="ctr"/>
        <c:lblOffset val="100"/>
        <c:noMultiLvlLbl val="0"/>
      </c:catAx>
      <c:valAx>
        <c:axId val="783400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5043152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846863874688667"/>
          <c:y val="3.5654766455163996E-3"/>
          <c:w val="0.57307333531352111"/>
          <c:h val="0.78025163994791935"/>
        </c:manualLayout>
      </c:layout>
      <c:doughnutChart>
        <c:varyColors val="1"/>
        <c:ser>
          <c:idx val="0"/>
          <c:order val="0"/>
          <c:spPr>
            <a:ln w="12700">
              <a:solidFill>
                <a:schemeClr val="bg1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tx2">
                  <a:lumMod val="50000"/>
                  <a:alpha val="80000"/>
                </a:schemeClr>
              </a:solidFill>
              <a:ln w="12700">
                <a:solidFill>
                  <a:schemeClr val="bg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2700">
                <a:solidFill>
                  <a:schemeClr val="bg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2700">
                <a:solidFill>
                  <a:schemeClr val="bg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tx2">
                  <a:lumMod val="60000"/>
                  <a:lumOff val="40000"/>
                  <a:alpha val="55000"/>
                </a:schemeClr>
              </a:solidFill>
              <a:ln w="12700">
                <a:solidFill>
                  <a:schemeClr val="bg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rgbClr val="00B050"/>
              </a:solidFill>
              <a:ln w="12700">
                <a:solidFill>
                  <a:schemeClr val="bg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Calculation!$A$15:$A$19</c:f>
              <c:strCache>
                <c:ptCount val="5"/>
                <c:pt idx="0">
                  <c:v>Identified</c:v>
                </c:pt>
                <c:pt idx="1">
                  <c:v>Validated</c:v>
                </c:pt>
                <c:pt idx="2">
                  <c:v>Proposal</c:v>
                </c:pt>
                <c:pt idx="3">
                  <c:v>Qualified</c:v>
                </c:pt>
                <c:pt idx="4">
                  <c:v>Won</c:v>
                </c:pt>
              </c:strCache>
            </c:strRef>
          </c:cat>
          <c:val>
            <c:numRef>
              <c:f>Calculation!$B$15:$B$19</c:f>
              <c:numCache>
                <c:formatCode>General</c:formatCode>
                <c:ptCount val="5"/>
                <c:pt idx="0">
                  <c:v>865.6</c:v>
                </c:pt>
                <c:pt idx="1">
                  <c:v>597.20000000000005</c:v>
                </c:pt>
                <c:pt idx="2">
                  <c:v>376.6</c:v>
                </c:pt>
                <c:pt idx="3">
                  <c:v>493</c:v>
                </c:pt>
                <c:pt idx="4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legend>
      <c:legendPos val="b"/>
      <c:layout>
        <c:manualLayout>
          <c:xMode val="edge"/>
          <c:yMode val="edge"/>
          <c:x val="4.8157039551699372E-3"/>
          <c:y val="0.84419743648548773"/>
          <c:w val="0.97794655383725526"/>
          <c:h val="0.15580270994818132"/>
        </c:manualLayout>
      </c:layout>
      <c:overlay val="0"/>
      <c:txPr>
        <a:bodyPr/>
        <a:lstStyle/>
        <a:p>
          <a:pPr rtl="0">
            <a:defRPr sz="90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Calculation!$A$33</c:f>
          <c:strCache>
            <c:ptCount val="1"/>
            <c:pt idx="0">
              <c:v>Won: Deal Value ($M) - By Country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631221238588116E-2"/>
          <c:y val="0.22077380952380951"/>
          <c:w val="0.9523687787614119"/>
          <c:h val="0.65219206974128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Calculation!$A$22:$A$31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Calculation!$B$34:$B$43</c:f>
              <c:numCache>
                <c:formatCode>General</c:formatCode>
                <c:ptCount val="10"/>
                <c:pt idx="0">
                  <c:v>28.6</c:v>
                </c:pt>
                <c:pt idx="1">
                  <c:v>17.8</c:v>
                </c:pt>
                <c:pt idx="2">
                  <c:v>5.0999999999999996</c:v>
                </c:pt>
                <c:pt idx="3">
                  <c:v>21.1</c:v>
                </c:pt>
                <c:pt idx="4">
                  <c:v>9.9</c:v>
                </c:pt>
                <c:pt idx="5">
                  <c:v>12.5</c:v>
                </c:pt>
                <c:pt idx="6">
                  <c:v>12.7</c:v>
                </c:pt>
                <c:pt idx="7">
                  <c:v>18.2</c:v>
                </c:pt>
                <c:pt idx="8">
                  <c:v>7.2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0399448"/>
        <c:axId val="310402584"/>
      </c:barChart>
      <c:barChart>
        <c:barDir val="col"/>
        <c:grouping val="clustered"/>
        <c:varyColors val="0"/>
        <c:ser>
          <c:idx val="1"/>
          <c:order val="1"/>
          <c:spPr>
            <a:solidFill>
              <a:srgbClr val="00B050"/>
            </a:solidFill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invertIfNegative val="0"/>
          <c:cat>
            <c:strRef>
              <c:f>Calculation!$A$22:$A$31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Calculation!$C$34:$C$43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Calculation!$A$22:$A$31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Calculation!$D$34:$D$43</c:f>
              <c:numCache>
                <c:formatCode>General</c:formatCode>
                <c:ptCount val="10"/>
                <c:pt idx="0">
                  <c:v>28.6</c:v>
                </c:pt>
                <c:pt idx="1">
                  <c:v>17.8</c:v>
                </c:pt>
                <c:pt idx="2">
                  <c:v>5.0999999999999996</c:v>
                </c:pt>
                <c:pt idx="3">
                  <c:v>21.1</c:v>
                </c:pt>
                <c:pt idx="4">
                  <c:v>9.9</c:v>
                </c:pt>
                <c:pt idx="5">
                  <c:v>12.5</c:v>
                </c:pt>
                <c:pt idx="6">
                  <c:v>12.7</c:v>
                </c:pt>
                <c:pt idx="7">
                  <c:v>18.2</c:v>
                </c:pt>
                <c:pt idx="8">
                  <c:v>7.2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10403368"/>
        <c:axId val="310400232"/>
      </c:barChart>
      <c:catAx>
        <c:axId val="31039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02584"/>
        <c:crosses val="autoZero"/>
        <c:auto val="1"/>
        <c:lblAlgn val="ctr"/>
        <c:lblOffset val="100"/>
        <c:noMultiLvlLbl val="0"/>
      </c:catAx>
      <c:valAx>
        <c:axId val="310402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399448"/>
        <c:crosses val="autoZero"/>
        <c:crossBetween val="between"/>
      </c:valAx>
      <c:valAx>
        <c:axId val="31040023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310403368"/>
        <c:crosses val="max"/>
        <c:crossBetween val="between"/>
      </c:valAx>
      <c:catAx>
        <c:axId val="310403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0400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213991769547323E-2"/>
          <c:y val="0.10256410256410256"/>
          <c:w val="0.92757201646090537"/>
          <c:h val="0.62425802543912778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Calculation!$A$101:$A$104</c:f>
              <c:strCache>
                <c:ptCount val="4"/>
                <c:pt idx="0">
                  <c:v>Telesales</c:v>
                </c:pt>
                <c:pt idx="1">
                  <c:v>Partners</c:v>
                </c:pt>
                <c:pt idx="2">
                  <c:v>F2F</c:v>
                </c:pt>
                <c:pt idx="3">
                  <c:v>Website</c:v>
                </c:pt>
              </c:strCache>
            </c:strRef>
          </c:cat>
          <c:val>
            <c:numRef>
              <c:f>Calculation!$B$101:$B$104</c:f>
              <c:numCache>
                <c:formatCode>General</c:formatCode>
                <c:ptCount val="4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axId val="310401800"/>
        <c:axId val="310402976"/>
      </c:barChart>
      <c:catAx>
        <c:axId val="31040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ysClr val="windowText" lastClr="000000"/>
                </a:solidFill>
              </a:defRPr>
            </a:pPr>
            <a:endParaRPr lang="en-US"/>
          </a:p>
        </c:txPr>
        <c:crossAx val="310402976"/>
        <c:crosses val="autoZero"/>
        <c:auto val="1"/>
        <c:lblAlgn val="ctr"/>
        <c:lblOffset val="100"/>
        <c:noMultiLvlLbl val="0"/>
      </c:catAx>
      <c:valAx>
        <c:axId val="310402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04018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checked="Checked" firstButton="1" fmlaLink="Calculation!$A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Drop" dropLines="11" dropStyle="combo" dx="16" fmlaLink="Calculation!$B$2" fmlaRange="Calculation!$E$1:$E$11" noThreeD="1" sel="1" val="0"/>
</file>

<file path=xl/ctrlProps/ctrlProp4.xml><?xml version="1.0" encoding="utf-8"?>
<formControlPr xmlns="http://schemas.microsoft.com/office/spreadsheetml/2009/9/main" objectType="CheckBox" fmlaLink="Calculation!$B$95" lockText="1" noThreeD="1"/>
</file>

<file path=xl/ctrlProps/ctrlProp5.xml><?xml version="1.0" encoding="utf-8"?>
<formControlPr xmlns="http://schemas.microsoft.com/office/spreadsheetml/2009/9/main" objectType="CheckBox" fmlaLink="Calculation!$B$96" lockText="1" noThreeD="1"/>
</file>

<file path=xl/ctrlProps/ctrlProp6.xml><?xml version="1.0" encoding="utf-8"?>
<formControlPr xmlns="http://schemas.microsoft.com/office/spreadsheetml/2009/9/main" objectType="CheckBox" fmlaLink="Calculation!$B$97" lockText="1" noThreeD="1"/>
</file>

<file path=xl/ctrlProps/ctrlProp7.xml><?xml version="1.0" encoding="utf-8"?>
<formControlPr xmlns="http://schemas.microsoft.com/office/spreadsheetml/2009/9/main" objectType="CheckBox" checked="Checked" fmlaLink="Calculation!$B$98" lockText="1" noThreeD="1"/>
</file>

<file path=xl/ctrlProps/ctrlProp8.xml><?xml version="1.0" encoding="utf-8"?>
<formControlPr xmlns="http://schemas.microsoft.com/office/spreadsheetml/2009/9/main" objectType="CheckBox" checked="Checked" fmlaLink="Calculation!$B$99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14</xdr:row>
      <xdr:rowOff>128588</xdr:rowOff>
    </xdr:from>
    <xdr:to>
      <xdr:col>13</xdr:col>
      <xdr:colOff>952500</xdr:colOff>
      <xdr:row>19</xdr:row>
      <xdr:rowOff>119063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0</xdr:row>
      <xdr:rowOff>19050</xdr:rowOff>
    </xdr:from>
    <xdr:to>
      <xdr:col>14</xdr:col>
      <xdr:colOff>0</xdr:colOff>
      <xdr:row>1</xdr:row>
      <xdr:rowOff>133350</xdr:rowOff>
    </xdr:to>
    <xdr:sp macro="" textlink="">
      <xdr:nvSpPr>
        <xdr:cNvPr id="2" name="Rectangle 1"/>
        <xdr:cNvSpPr/>
      </xdr:nvSpPr>
      <xdr:spPr>
        <a:xfrm>
          <a:off x="9525" y="19050"/>
          <a:ext cx="8886825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0</xdr:col>
      <xdr:colOff>0</xdr:colOff>
      <xdr:row>4</xdr:row>
      <xdr:rowOff>14288</xdr:rowOff>
    </xdr:from>
    <xdr:to>
      <xdr:col>4</xdr:col>
      <xdr:colOff>285749</xdr:colOff>
      <xdr:row>13</xdr:row>
      <xdr:rowOff>109538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557212</xdr:colOff>
      <xdr:row>7</xdr:row>
      <xdr:rowOff>47625</xdr:rowOff>
    </xdr:from>
    <xdr:to>
      <xdr:col>2</xdr:col>
      <xdr:colOff>376237</xdr:colOff>
      <xdr:row>9</xdr:row>
      <xdr:rowOff>9525</xdr:rowOff>
    </xdr:to>
    <xdr:sp macro="" textlink="Calculation!B20">
      <xdr:nvSpPr>
        <xdr:cNvPr id="4" name="TextBox 3"/>
        <xdr:cNvSpPr txBox="1"/>
      </xdr:nvSpPr>
      <xdr:spPr>
        <a:xfrm>
          <a:off x="1281112" y="1381125"/>
          <a:ext cx="6858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DA3881E-8D25-42AF-A876-582C6110460D}" type="TxLink">
            <a:rPr lang="en-US" sz="1200" b="1">
              <a:solidFill>
                <a:schemeClr val="tx2">
                  <a:lumMod val="60000"/>
                  <a:lumOff val="40000"/>
                </a:schemeClr>
              </a:solidFill>
            </a:rPr>
            <a:pPr algn="ctr"/>
            <a:t>2,469</a:t>
          </a:fld>
          <a:endParaRPr lang="en-US" sz="12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absolute">
    <xdr:from>
      <xdr:col>6</xdr:col>
      <xdr:colOff>9525</xdr:colOff>
      <xdr:row>2</xdr:row>
      <xdr:rowOff>0</xdr:rowOff>
    </xdr:from>
    <xdr:to>
      <xdr:col>13</xdr:col>
      <xdr:colOff>1066800</xdr:colOff>
      <xdr:row>13</xdr:row>
      <xdr:rowOff>109538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0</xdr:row>
          <xdr:rowOff>57150</xdr:rowOff>
        </xdr:from>
        <xdr:to>
          <xdr:col>4</xdr:col>
          <xdr:colOff>104775</xdr:colOff>
          <xdr:row>1</xdr:row>
          <xdr:rowOff>76200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Deal Value ($M)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0</xdr:row>
          <xdr:rowOff>66675</xdr:rowOff>
        </xdr:from>
        <xdr:to>
          <xdr:col>6</xdr:col>
          <xdr:colOff>523875</xdr:colOff>
          <xdr:row>1</xdr:row>
          <xdr:rowOff>85725</xdr:rowOff>
        </xdr:to>
        <xdr:sp macro="" textlink="">
          <xdr:nvSpPr>
            <xdr:cNvPr id="7172" name="Option Button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Deal Count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0</xdr:row>
          <xdr:rowOff>66675</xdr:rowOff>
        </xdr:from>
        <xdr:to>
          <xdr:col>2</xdr:col>
          <xdr:colOff>57150</xdr:colOff>
          <xdr:row>1</xdr:row>
          <xdr:rowOff>76200</xdr:rowOff>
        </xdr:to>
        <xdr:sp macro="" textlink="">
          <xdr:nvSpPr>
            <xdr:cNvPr id="7188" name="Drop Down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466725</xdr:colOff>
          <xdr:row>19</xdr:row>
          <xdr:rowOff>85725</xdr:rowOff>
        </xdr:from>
        <xdr:to>
          <xdr:col>10</xdr:col>
          <xdr:colOff>19050</xdr:colOff>
          <xdr:row>20</xdr:row>
          <xdr:rowOff>85725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523875</xdr:colOff>
          <xdr:row>19</xdr:row>
          <xdr:rowOff>85725</xdr:rowOff>
        </xdr:from>
        <xdr:to>
          <xdr:col>10</xdr:col>
          <xdr:colOff>742950</xdr:colOff>
          <xdr:row>20</xdr:row>
          <xdr:rowOff>85725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19</xdr:row>
          <xdr:rowOff>85725</xdr:rowOff>
        </xdr:from>
        <xdr:to>
          <xdr:col>11</xdr:col>
          <xdr:colOff>533400</xdr:colOff>
          <xdr:row>20</xdr:row>
          <xdr:rowOff>85725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419100</xdr:colOff>
          <xdr:row>19</xdr:row>
          <xdr:rowOff>85725</xdr:rowOff>
        </xdr:from>
        <xdr:to>
          <xdr:col>12</xdr:col>
          <xdr:colOff>638175</xdr:colOff>
          <xdr:row>20</xdr:row>
          <xdr:rowOff>85725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457200</xdr:colOff>
          <xdr:row>19</xdr:row>
          <xdr:rowOff>85725</xdr:rowOff>
        </xdr:from>
        <xdr:to>
          <xdr:col>13</xdr:col>
          <xdr:colOff>676275</xdr:colOff>
          <xdr:row>20</xdr:row>
          <xdr:rowOff>85725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0</xdr:colOff>
      <xdr:row>21</xdr:row>
      <xdr:rowOff>152400</xdr:rowOff>
    </xdr:from>
    <xdr:to>
      <xdr:col>13</xdr:col>
      <xdr:colOff>962025</xdr:colOff>
      <xdr:row>27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203721</xdr:colOff>
      <xdr:row>2</xdr:row>
      <xdr:rowOff>47625</xdr:rowOff>
    </xdr:from>
    <xdr:to>
      <xdr:col>3</xdr:col>
      <xdr:colOff>120127</xdr:colOff>
      <xdr:row>3</xdr:row>
      <xdr:rowOff>142875</xdr:rowOff>
    </xdr:to>
    <xdr:sp macro="" textlink="Calculation!B13">
      <xdr:nvSpPr>
        <xdr:cNvPr id="6" name="Rounded Rectangle 5"/>
        <xdr:cNvSpPr/>
      </xdr:nvSpPr>
      <xdr:spPr>
        <a:xfrm>
          <a:off x="927621" y="428625"/>
          <a:ext cx="1383256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B5AE19AA-BD6E-4988-B430-B90A6A050097}" type="TxLink">
            <a:rPr lang="en-US" sz="1200" i="1" u="sng">
              <a:solidFill>
                <a:schemeClr val="tx1">
                  <a:lumMod val="65000"/>
                  <a:lumOff val="35000"/>
                </a:schemeClr>
              </a:solidFill>
            </a:rPr>
            <a:pPr algn="ctr"/>
            <a:t>Deal Value</a:t>
          </a:fld>
          <a:endParaRPr lang="en-US" sz="1200" i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oneCellAnchor>
    <xdr:from>
      <xdr:col>13</xdr:col>
      <xdr:colOff>942975</xdr:colOff>
      <xdr:row>15</xdr:row>
      <xdr:rowOff>95250</xdr:rowOff>
    </xdr:from>
    <xdr:ext cx="184731" cy="264560"/>
    <xdr:sp macro="" textlink="">
      <xdr:nvSpPr>
        <xdr:cNvPr id="8" name="TextBox 7"/>
        <xdr:cNvSpPr txBox="1"/>
      </xdr:nvSpPr>
      <xdr:spPr>
        <a:xfrm>
          <a:off x="8724900" y="312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219075</xdr:colOff>
      <xdr:row>17</xdr:row>
      <xdr:rowOff>9525</xdr:rowOff>
    </xdr:from>
    <xdr:ext cx="1038225" cy="907171"/>
    <xdr:sp macro="" textlink="">
      <xdr:nvSpPr>
        <xdr:cNvPr id="9" name="TextBox 8"/>
        <xdr:cNvSpPr txBox="1"/>
      </xdr:nvSpPr>
      <xdr:spPr>
        <a:xfrm>
          <a:off x="9115425" y="3448050"/>
          <a:ext cx="1038225" cy="9071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900">
              <a:solidFill>
                <a:schemeClr val="accent1">
                  <a:lumMod val="75000"/>
                </a:schemeClr>
              </a:solidFill>
              <a:latin typeface="Segoe Print" panose="02000600000000000000" pitchFamily="2" charset="0"/>
            </a:rPr>
            <a:t>Select deal size</a:t>
          </a:r>
          <a:r>
            <a:rPr lang="en-GB" sz="900" baseline="0">
              <a:solidFill>
                <a:schemeClr val="accent1">
                  <a:lumMod val="75000"/>
                </a:schemeClr>
              </a:solidFill>
              <a:latin typeface="Segoe Print" panose="02000600000000000000" pitchFamily="2" charset="0"/>
            </a:rPr>
            <a:t> range to get the sales channel count</a:t>
          </a:r>
          <a:endParaRPr lang="en-GB" sz="900">
            <a:solidFill>
              <a:schemeClr val="accent1">
                <a:lumMod val="75000"/>
              </a:schemeClr>
            </a:solidFill>
            <a:latin typeface="Segoe Print" panose="02000600000000000000" pitchFamily="2" charset="0"/>
          </a:endParaRPr>
        </a:p>
      </xdr:txBody>
    </xdr:sp>
    <xdr:clientData/>
  </xdr:oneCellAnchor>
  <xdr:twoCellAnchor>
    <xdr:from>
      <xdr:col>13</xdr:col>
      <xdr:colOff>771525</xdr:colOff>
      <xdr:row>19</xdr:row>
      <xdr:rowOff>82111</xdr:rowOff>
    </xdr:from>
    <xdr:to>
      <xdr:col>14</xdr:col>
      <xdr:colOff>219075</xdr:colOff>
      <xdr:row>19</xdr:row>
      <xdr:rowOff>171450</xdr:rowOff>
    </xdr:to>
    <xdr:cxnSp macro="">
      <xdr:nvCxnSpPr>
        <xdr:cNvPr id="11" name="Straight Arrow Connector 10"/>
        <xdr:cNvCxnSpPr>
          <a:stCxn id="9" idx="1"/>
        </xdr:cNvCxnSpPr>
      </xdr:nvCxnSpPr>
      <xdr:spPr>
        <a:xfrm flipH="1">
          <a:off x="8553450" y="3901636"/>
          <a:ext cx="561975" cy="89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57150</xdr:rowOff>
    </xdr:from>
    <xdr:to>
      <xdr:col>13</xdr:col>
      <xdr:colOff>1104900</xdr:colOff>
      <xdr:row>20</xdr:row>
      <xdr:rowOff>123825</xdr:rowOff>
    </xdr:to>
    <xdr:sp macro="" textlink="">
      <xdr:nvSpPr>
        <xdr:cNvPr id="12" name="Rectangle 11"/>
        <xdr:cNvSpPr/>
      </xdr:nvSpPr>
      <xdr:spPr>
        <a:xfrm>
          <a:off x="4914900" y="2828925"/>
          <a:ext cx="3971925" cy="1304925"/>
        </a:xfrm>
        <a:prstGeom prst="rect">
          <a:avLst/>
        </a:prstGeom>
        <a:noFill/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19050</xdr:colOff>
      <xdr:row>20</xdr:row>
      <xdr:rowOff>142875</xdr:rowOff>
    </xdr:from>
    <xdr:to>
      <xdr:col>13</xdr:col>
      <xdr:colOff>1103775</xdr:colOff>
      <xdr:row>26</xdr:row>
      <xdr:rowOff>180975</xdr:rowOff>
    </xdr:to>
    <xdr:sp macro="" textlink="">
      <xdr:nvSpPr>
        <xdr:cNvPr id="25" name="Rectangle 24"/>
        <xdr:cNvSpPr/>
      </xdr:nvSpPr>
      <xdr:spPr>
        <a:xfrm>
          <a:off x="4914900" y="4152900"/>
          <a:ext cx="3970800" cy="1181100"/>
        </a:xfrm>
        <a:prstGeom prst="rect">
          <a:avLst/>
        </a:prstGeom>
        <a:noFill/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</xdr:col>
      <xdr:colOff>403199</xdr:colOff>
      <xdr:row>14</xdr:row>
      <xdr:rowOff>38100</xdr:rowOff>
    </xdr:from>
    <xdr:ext cx="1708203" cy="264560"/>
    <xdr:sp macro="" textlink="">
      <xdr:nvSpPr>
        <xdr:cNvPr id="13" name="TextBox 12"/>
        <xdr:cNvSpPr txBox="1"/>
      </xdr:nvSpPr>
      <xdr:spPr>
        <a:xfrm>
          <a:off x="5965799" y="2809875"/>
          <a:ext cx="17082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>
              <a:solidFill>
                <a:schemeClr val="tx2">
                  <a:lumMod val="60000"/>
                  <a:lumOff val="40000"/>
                </a:schemeClr>
              </a:solidFill>
            </a:rPr>
            <a:t>Win Count -</a:t>
          </a:r>
          <a:r>
            <a:rPr lang="en-GB" sz="1100" baseline="0">
              <a:solidFill>
                <a:schemeClr val="tx2">
                  <a:lumMod val="60000"/>
                  <a:lumOff val="40000"/>
                </a:schemeClr>
              </a:solidFill>
            </a:rPr>
            <a:t> By Deal Size</a:t>
          </a:r>
          <a:endParaRPr lang="en-GB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10</xdr:col>
      <xdr:colOff>323182</xdr:colOff>
      <xdr:row>20</xdr:row>
      <xdr:rowOff>142875</xdr:rowOff>
    </xdr:from>
    <xdr:ext cx="1868236" cy="436786"/>
    <xdr:sp macro="" textlink="">
      <xdr:nvSpPr>
        <xdr:cNvPr id="26" name="TextBox 25"/>
        <xdr:cNvSpPr txBox="1"/>
      </xdr:nvSpPr>
      <xdr:spPr>
        <a:xfrm>
          <a:off x="5885782" y="4152900"/>
          <a:ext cx="186823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>
              <a:solidFill>
                <a:schemeClr val="tx2">
                  <a:lumMod val="60000"/>
                  <a:lumOff val="40000"/>
                </a:schemeClr>
              </a:solidFill>
            </a:rPr>
            <a:t>Win Count -</a:t>
          </a:r>
          <a:r>
            <a:rPr lang="en-GB" sz="1100" baseline="0">
              <a:solidFill>
                <a:schemeClr val="tx2">
                  <a:lumMod val="60000"/>
                  <a:lumOff val="40000"/>
                </a:schemeClr>
              </a:solidFill>
            </a:rPr>
            <a:t> By Sales Channel</a:t>
          </a:r>
          <a:endParaRPr lang="en-GB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twoCellAnchor>
    <xdr:from>
      <xdr:col>12</xdr:col>
      <xdr:colOff>388538</xdr:colOff>
      <xdr:row>0</xdr:row>
      <xdr:rowOff>66675</xdr:rowOff>
    </xdr:from>
    <xdr:to>
      <xdr:col>13</xdr:col>
      <xdr:colOff>1068787</xdr:colOff>
      <xdr:row>1</xdr:row>
      <xdr:rowOff>85725</xdr:rowOff>
    </xdr:to>
    <xdr:sp macro="" textlink="">
      <xdr:nvSpPr>
        <xdr:cNvPr id="14" name="TextBox 13"/>
        <xdr:cNvSpPr txBox="1"/>
      </xdr:nvSpPr>
      <xdr:spPr>
        <a:xfrm>
          <a:off x="7494188" y="66675"/>
          <a:ext cx="1356524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100" i="1" u="sng">
              <a:solidFill>
                <a:schemeClr val="bg1">
                  <a:lumMod val="50000"/>
                </a:schemeClr>
              </a:solidFill>
            </a:rPr>
            <a:t>As of 31</a:t>
          </a:r>
          <a:r>
            <a:rPr lang="en-GB" sz="1100" i="1" u="sng" baseline="0">
              <a:solidFill>
                <a:schemeClr val="bg1">
                  <a:lumMod val="50000"/>
                </a:schemeClr>
              </a:solidFill>
            </a:rPr>
            <a:t> March 2015</a:t>
          </a:r>
          <a:endParaRPr lang="en-GB" sz="1100" i="1" u="sng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390524</xdr:colOff>
      <xdr:row>2</xdr:row>
      <xdr:rowOff>76201</xdr:rowOff>
    </xdr:from>
    <xdr:to>
      <xdr:col>13</xdr:col>
      <xdr:colOff>981075</xdr:colOff>
      <xdr:row>3</xdr:row>
      <xdr:rowOff>171451</xdr:rowOff>
    </xdr:to>
    <xdr:sp macro="" textlink="Calculation!D14">
      <xdr:nvSpPr>
        <xdr:cNvPr id="15" name="Rounded Rectangle 14"/>
        <xdr:cNvSpPr/>
      </xdr:nvSpPr>
      <xdr:spPr>
        <a:xfrm>
          <a:off x="7496174" y="457201"/>
          <a:ext cx="1266826" cy="285750"/>
        </a:xfrm>
        <a:prstGeom prst="round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148BFC2-2F6A-49E8-82C8-25E387BD8DF7}" type="TxLink">
            <a:rPr lang="en-US" sz="1050" b="1" i="0" u="none" strike="noStrike">
              <a:solidFill>
                <a:schemeClr val="accent3">
                  <a:lumMod val="50000"/>
                </a:schemeClr>
              </a:solidFill>
              <a:latin typeface="Calibri"/>
            </a:rPr>
            <a:pPr algn="ctr"/>
            <a:t>Win Rate: 61.6%</a:t>
          </a:fld>
          <a:endParaRPr lang="en-GB" sz="105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L1001" totalsRowShown="0" headerRowDxfId="15" headerRowBorderDxfId="14" tableBorderDxfId="13" totalsRowBorderDxfId="12">
  <tableColumns count="12">
    <tableColumn id="1" name="Reporting Date" dataDxfId="11"/>
    <tableColumn id="3" name="Deal Owner" dataDxfId="10"/>
    <tableColumn id="4" name="Customer" dataDxfId="9"/>
    <tableColumn id="5" name="Country" dataDxfId="8"/>
    <tableColumn id="6" name="Sales stage" dataDxfId="7"/>
    <tableColumn id="7" name="Deal size" dataDxfId="6"/>
    <tableColumn id="8" name="Probability" dataDxfId="5"/>
    <tableColumn id="9" name="Weighted Forecast" dataDxfId="4">
      <calculatedColumnFormula>F2*G2</calculatedColumnFormula>
    </tableColumn>
    <tableColumn id="12" name="Sales Channel" dataDxfId="3"/>
    <tableColumn id="10" name="Close Date/Expected Close Date" dataDxfId="2"/>
    <tableColumn id="11" name="Next Steps" dataDxfId="1"/>
    <tableColumn id="2" name="Column1" dataDxfId="0">
      <calculatedColumnFormula>IF(Table1[[#This Row],[Sales stage]]&lt;&gt;"Won",Table1[[#This Row],[Close Date/Expected Close Date]]-Table1[[#This Row],[Reporting Date]],"")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2"/>
  <sheetViews>
    <sheetView topLeftCell="C1" workbookViewId="0">
      <selection activeCell="L1" sqref="L1"/>
    </sheetView>
  </sheetViews>
  <sheetFormatPr defaultRowHeight="15"/>
  <cols>
    <col min="1" max="1" width="16.7109375" customWidth="1"/>
    <col min="2" max="2" width="15.7109375" bestFit="1" customWidth="1"/>
    <col min="3" max="7" width="15" customWidth="1"/>
    <col min="8" max="8" width="20" customWidth="1"/>
    <col min="9" max="9" width="20" style="2" customWidth="1"/>
    <col min="10" max="10" width="21" customWidth="1"/>
    <col min="11" max="11" width="17.5703125" customWidth="1"/>
    <col min="12" max="12" width="9.7109375" bestFit="1" customWidth="1"/>
  </cols>
  <sheetData>
    <row r="1" spans="1:13">
      <c r="A1" s="11" t="s">
        <v>7</v>
      </c>
      <c r="B1" s="12" t="s">
        <v>6</v>
      </c>
      <c r="C1" s="12" t="s">
        <v>28</v>
      </c>
      <c r="D1" s="12" t="s">
        <v>5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1050</v>
      </c>
      <c r="J1" s="12" t="s">
        <v>1056</v>
      </c>
      <c r="K1" s="13" t="s">
        <v>4</v>
      </c>
      <c r="L1" s="12" t="s">
        <v>1060</v>
      </c>
    </row>
    <row r="2" spans="1:13">
      <c r="A2" s="9">
        <v>42005</v>
      </c>
      <c r="B2" s="7" t="s">
        <v>21</v>
      </c>
      <c r="C2" s="4" t="s">
        <v>29</v>
      </c>
      <c r="D2" s="4" t="s">
        <v>1035</v>
      </c>
      <c r="E2" s="4" t="s">
        <v>1049</v>
      </c>
      <c r="F2" s="4">
        <v>2910</v>
      </c>
      <c r="G2" s="8">
        <v>0.65</v>
      </c>
      <c r="H2" s="4">
        <f>F2*G2</f>
        <v>1891.5</v>
      </c>
      <c r="I2" s="4" t="s">
        <v>1051</v>
      </c>
      <c r="J2" s="6">
        <v>42101</v>
      </c>
      <c r="K2" s="10" t="s">
        <v>1046</v>
      </c>
      <c r="L2">
        <f>IF(Table1[[#This Row],[Sales stage]]&lt;&gt;"Won",Table1[[#This Row],[Close Date/Expected Close Date]]-Table1[[#This Row],[Reporting Date]],"")</f>
        <v>96</v>
      </c>
    </row>
    <row r="3" spans="1:13">
      <c r="A3" s="9">
        <v>42005</v>
      </c>
      <c r="B3" s="7" t="s">
        <v>26</v>
      </c>
      <c r="C3" s="4" t="s">
        <v>31</v>
      </c>
      <c r="D3" s="4" t="s">
        <v>1032</v>
      </c>
      <c r="E3" s="4" t="s">
        <v>1040</v>
      </c>
      <c r="F3" s="4">
        <v>1680</v>
      </c>
      <c r="G3" s="8">
        <v>0.5</v>
      </c>
      <c r="H3" s="4">
        <f t="shared" ref="H3:H66" si="0">F3*G3</f>
        <v>840</v>
      </c>
      <c r="I3" s="4" t="s">
        <v>1051</v>
      </c>
      <c r="J3" s="6">
        <v>42096</v>
      </c>
      <c r="K3" s="10" t="s">
        <v>1043</v>
      </c>
      <c r="L3" s="19">
        <f>IF(Table1[[#This Row],[Sales stage]]&lt;&gt;"Won",Table1[[#This Row],[Close Date/Expected Close Date]]-Table1[[#This Row],[Reporting Date]],"")</f>
        <v>91</v>
      </c>
    </row>
    <row r="4" spans="1:13">
      <c r="A4" s="9">
        <v>42005</v>
      </c>
      <c r="B4" s="7" t="s">
        <v>21</v>
      </c>
      <c r="C4" s="4" t="s">
        <v>30</v>
      </c>
      <c r="D4" s="4" t="s">
        <v>1033</v>
      </c>
      <c r="E4" s="4" t="s">
        <v>1040</v>
      </c>
      <c r="F4" s="4">
        <v>1840</v>
      </c>
      <c r="G4" s="8">
        <v>0.6</v>
      </c>
      <c r="H4" s="4">
        <f t="shared" si="0"/>
        <v>1104</v>
      </c>
      <c r="I4" s="4" t="s">
        <v>1054</v>
      </c>
      <c r="J4" s="6">
        <v>42161</v>
      </c>
      <c r="K4" s="10" t="s">
        <v>1043</v>
      </c>
      <c r="L4" s="14">
        <f>IF(Table1[[#This Row],[Sales stage]]&lt;&gt;"Won",Table1[[#This Row],[Close Date/Expected Close Date]]-Table1[[#This Row],[Reporting Date]],"")</f>
        <v>156</v>
      </c>
    </row>
    <row r="5" spans="1:13">
      <c r="A5" s="9">
        <v>42005</v>
      </c>
      <c r="B5" s="7" t="s">
        <v>25</v>
      </c>
      <c r="C5" s="4" t="s">
        <v>32</v>
      </c>
      <c r="D5" s="4" t="s">
        <v>1030</v>
      </c>
      <c r="E5" s="4" t="s">
        <v>1042</v>
      </c>
      <c r="F5" s="4">
        <v>1380</v>
      </c>
      <c r="G5" s="8">
        <v>0.75</v>
      </c>
      <c r="H5" s="4">
        <f t="shared" si="0"/>
        <v>1035</v>
      </c>
      <c r="I5" s="4" t="s">
        <v>1051</v>
      </c>
      <c r="J5" s="6">
        <v>42128</v>
      </c>
      <c r="K5" s="10" t="s">
        <v>1043</v>
      </c>
      <c r="L5">
        <f>IF(Table1[[#This Row],[Sales stage]]&lt;&gt;"Won",Table1[[#This Row],[Close Date/Expected Close Date]]-Table1[[#This Row],[Reporting Date]],"")</f>
        <v>123</v>
      </c>
    </row>
    <row r="6" spans="1:13">
      <c r="A6" s="9">
        <v>42005</v>
      </c>
      <c r="B6" s="7" t="s">
        <v>12</v>
      </c>
      <c r="C6" s="4" t="s">
        <v>33</v>
      </c>
      <c r="D6" s="4" t="s">
        <v>1030</v>
      </c>
      <c r="E6" s="4" t="s">
        <v>1042</v>
      </c>
      <c r="F6" s="4">
        <v>4350</v>
      </c>
      <c r="G6" s="8">
        <v>0.6</v>
      </c>
      <c r="H6" s="4">
        <f t="shared" si="0"/>
        <v>2610</v>
      </c>
      <c r="I6" s="4" t="s">
        <v>1051</v>
      </c>
      <c r="J6" s="6">
        <v>42111</v>
      </c>
      <c r="K6" s="10" t="s">
        <v>1045</v>
      </c>
      <c r="L6">
        <f>IF(Table1[[#This Row],[Sales stage]]&lt;&gt;"Won",Table1[[#This Row],[Close Date/Expected Close Date]]-Table1[[#This Row],[Reporting Date]],"")</f>
        <v>106</v>
      </c>
    </row>
    <row r="7" spans="1:13">
      <c r="A7" s="9">
        <v>42005</v>
      </c>
      <c r="B7" s="7" t="s">
        <v>20</v>
      </c>
      <c r="C7" s="4" t="s">
        <v>34</v>
      </c>
      <c r="D7" s="4" t="s">
        <v>1029</v>
      </c>
      <c r="E7" s="4" t="s">
        <v>1039</v>
      </c>
      <c r="F7" s="4">
        <v>2740</v>
      </c>
      <c r="G7" s="8">
        <v>0.65</v>
      </c>
      <c r="H7" s="4">
        <f t="shared" si="0"/>
        <v>1781</v>
      </c>
      <c r="I7" s="4" t="s">
        <v>1051</v>
      </c>
      <c r="J7" s="6">
        <v>42100</v>
      </c>
      <c r="K7" s="10" t="s">
        <v>1043</v>
      </c>
      <c r="L7">
        <f>IF(Table1[[#This Row],[Sales stage]]&lt;&gt;"Won",Table1[[#This Row],[Close Date/Expected Close Date]]-Table1[[#This Row],[Reporting Date]],"")</f>
        <v>95</v>
      </c>
    </row>
    <row r="8" spans="1:13">
      <c r="A8" s="9">
        <v>42005</v>
      </c>
      <c r="B8" s="7" t="s">
        <v>21</v>
      </c>
      <c r="C8" s="4" t="s">
        <v>35</v>
      </c>
      <c r="D8" s="4" t="s">
        <v>1030</v>
      </c>
      <c r="E8" s="4" t="s">
        <v>1040</v>
      </c>
      <c r="F8" s="4">
        <v>3040</v>
      </c>
      <c r="G8" s="8">
        <v>0.6</v>
      </c>
      <c r="H8" s="4">
        <f t="shared" si="0"/>
        <v>1824</v>
      </c>
      <c r="I8" s="4" t="s">
        <v>1051</v>
      </c>
      <c r="J8" s="6">
        <v>42172</v>
      </c>
      <c r="K8" s="10" t="s">
        <v>1044</v>
      </c>
      <c r="L8">
        <f>IF(Table1[[#This Row],[Sales stage]]&lt;&gt;"Won",Table1[[#This Row],[Close Date/Expected Close Date]]-Table1[[#This Row],[Reporting Date]],"")</f>
        <v>167</v>
      </c>
    </row>
    <row r="9" spans="1:13">
      <c r="A9" s="9">
        <v>42005</v>
      </c>
      <c r="B9" s="7" t="s">
        <v>22</v>
      </c>
      <c r="C9" s="4" t="s">
        <v>36</v>
      </c>
      <c r="D9" s="4" t="s">
        <v>1038</v>
      </c>
      <c r="E9" s="4" t="s">
        <v>1049</v>
      </c>
      <c r="F9" s="4">
        <v>1510</v>
      </c>
      <c r="G9" s="8">
        <v>0.7</v>
      </c>
      <c r="H9" s="4">
        <f t="shared" si="0"/>
        <v>1057</v>
      </c>
      <c r="I9" s="4" t="s">
        <v>1051</v>
      </c>
      <c r="J9" s="6">
        <v>42181</v>
      </c>
      <c r="K9" s="10" t="s">
        <v>1044</v>
      </c>
      <c r="L9">
        <f>IF(Table1[[#This Row],[Sales stage]]&lt;&gt;"Won",Table1[[#This Row],[Close Date/Expected Close Date]]-Table1[[#This Row],[Reporting Date]],"")</f>
        <v>176</v>
      </c>
    </row>
    <row r="10" spans="1:13">
      <c r="A10" s="9">
        <v>42005</v>
      </c>
      <c r="B10" s="7" t="s">
        <v>27</v>
      </c>
      <c r="C10" s="4" t="s">
        <v>37</v>
      </c>
      <c r="D10" s="4" t="s">
        <v>1031</v>
      </c>
      <c r="E10" s="4" t="s">
        <v>1049</v>
      </c>
      <c r="F10" s="4">
        <v>1960</v>
      </c>
      <c r="G10" s="8">
        <v>0.6</v>
      </c>
      <c r="H10" s="4">
        <f t="shared" si="0"/>
        <v>1176</v>
      </c>
      <c r="I10" s="4" t="s">
        <v>1054</v>
      </c>
      <c r="J10" s="6">
        <v>42115</v>
      </c>
      <c r="K10" s="10" t="s">
        <v>1043</v>
      </c>
      <c r="L10">
        <f>IF(Table1[[#This Row],[Sales stage]]&lt;&gt;"Won",Table1[[#This Row],[Close Date/Expected Close Date]]-Table1[[#This Row],[Reporting Date]],"")</f>
        <v>110</v>
      </c>
    </row>
    <row r="11" spans="1:13">
      <c r="A11" s="9">
        <v>42005</v>
      </c>
      <c r="B11" s="7" t="s">
        <v>16</v>
      </c>
      <c r="C11" s="4" t="s">
        <v>38</v>
      </c>
      <c r="D11" s="4" t="s">
        <v>1033</v>
      </c>
      <c r="E11" s="4" t="s">
        <v>1048</v>
      </c>
      <c r="F11" s="4">
        <v>3990</v>
      </c>
      <c r="G11" s="8">
        <v>0.75</v>
      </c>
      <c r="H11" s="4">
        <f t="shared" si="0"/>
        <v>2992.5</v>
      </c>
      <c r="I11" s="4" t="s">
        <v>1052</v>
      </c>
      <c r="J11" s="6">
        <v>42090</v>
      </c>
      <c r="K11" s="10"/>
      <c r="L11" t="str">
        <f>IF(Table1[[#This Row],[Sales stage]]&lt;&gt;"Won",Table1[[#This Row],[Close Date/Expected Close Date]]-Table1[[#This Row],[Reporting Date]],"")</f>
        <v/>
      </c>
    </row>
    <row r="12" spans="1:13">
      <c r="A12" s="9">
        <v>42005</v>
      </c>
      <c r="B12" s="7" t="s">
        <v>17</v>
      </c>
      <c r="C12" s="4" t="s">
        <v>39</v>
      </c>
      <c r="D12" s="4" t="s">
        <v>1033</v>
      </c>
      <c r="E12" s="4" t="s">
        <v>1049</v>
      </c>
      <c r="F12" s="4">
        <v>300</v>
      </c>
      <c r="G12" s="8">
        <v>0.7</v>
      </c>
      <c r="H12" s="4">
        <f t="shared" si="0"/>
        <v>210</v>
      </c>
      <c r="I12" s="4" t="s">
        <v>1054</v>
      </c>
      <c r="J12" s="6">
        <v>42176</v>
      </c>
      <c r="K12" s="10" t="s">
        <v>1043</v>
      </c>
      <c r="L12">
        <f>IF(Table1[[#This Row],[Sales stage]]&lt;&gt;"Won",Table1[[#This Row],[Close Date/Expected Close Date]]-Table1[[#This Row],[Reporting Date]],"")</f>
        <v>171</v>
      </c>
      <c r="M12" s="2"/>
    </row>
    <row r="13" spans="1:13">
      <c r="A13" s="9">
        <v>42006</v>
      </c>
      <c r="B13" s="7" t="s">
        <v>21</v>
      </c>
      <c r="C13" s="4" t="s">
        <v>40</v>
      </c>
      <c r="D13" s="4" t="s">
        <v>1038</v>
      </c>
      <c r="E13" s="4" t="s">
        <v>1042</v>
      </c>
      <c r="F13" s="4">
        <v>3030</v>
      </c>
      <c r="G13" s="8">
        <v>0.85</v>
      </c>
      <c r="H13" s="4">
        <f t="shared" si="0"/>
        <v>2575.5</v>
      </c>
      <c r="I13" s="4" t="s">
        <v>1051</v>
      </c>
      <c r="J13" s="6">
        <v>42177</v>
      </c>
      <c r="K13" s="10" t="s">
        <v>1045</v>
      </c>
      <c r="L13">
        <f>IF(Table1[[#This Row],[Sales stage]]&lt;&gt;"Won",Table1[[#This Row],[Close Date/Expected Close Date]]-Table1[[#This Row],[Reporting Date]],"")</f>
        <v>171</v>
      </c>
      <c r="M13" s="2"/>
    </row>
    <row r="14" spans="1:13">
      <c r="A14" s="9">
        <v>42006</v>
      </c>
      <c r="B14" s="7" t="s">
        <v>27</v>
      </c>
      <c r="C14" s="4" t="s">
        <v>41</v>
      </c>
      <c r="D14" s="4" t="s">
        <v>1037</v>
      </c>
      <c r="E14" s="4" t="s">
        <v>1042</v>
      </c>
      <c r="F14" s="4">
        <v>380</v>
      </c>
      <c r="G14" s="8">
        <v>0.8</v>
      </c>
      <c r="H14" s="4">
        <f t="shared" si="0"/>
        <v>304</v>
      </c>
      <c r="I14" s="2" t="s">
        <v>1053</v>
      </c>
      <c r="J14" s="6">
        <v>42103</v>
      </c>
      <c r="K14" s="10" t="s">
        <v>1043</v>
      </c>
      <c r="L14">
        <f>IF(Table1[[#This Row],[Sales stage]]&lt;&gt;"Won",Table1[[#This Row],[Close Date/Expected Close Date]]-Table1[[#This Row],[Reporting Date]],"")</f>
        <v>97</v>
      </c>
      <c r="M14" s="2"/>
    </row>
    <row r="15" spans="1:13">
      <c r="A15" s="9">
        <v>42006</v>
      </c>
      <c r="B15" s="7" t="s">
        <v>13</v>
      </c>
      <c r="C15" s="4" t="s">
        <v>42</v>
      </c>
      <c r="D15" s="4" t="s">
        <v>1034</v>
      </c>
      <c r="E15" s="4" t="s">
        <v>1040</v>
      </c>
      <c r="F15" s="4">
        <v>4430</v>
      </c>
      <c r="G15" s="8">
        <v>0.6</v>
      </c>
      <c r="H15" s="4">
        <f t="shared" si="0"/>
        <v>2658</v>
      </c>
      <c r="I15" s="4" t="s">
        <v>1051</v>
      </c>
      <c r="J15" s="6">
        <v>42134</v>
      </c>
      <c r="K15" s="10" t="s">
        <v>1046</v>
      </c>
      <c r="L15">
        <f>IF(Table1[[#This Row],[Sales stage]]&lt;&gt;"Won",Table1[[#This Row],[Close Date/Expected Close Date]]-Table1[[#This Row],[Reporting Date]],"")</f>
        <v>128</v>
      </c>
      <c r="M15" s="2"/>
    </row>
    <row r="16" spans="1:13">
      <c r="A16" s="9">
        <v>42006</v>
      </c>
      <c r="B16" s="7" t="s">
        <v>17</v>
      </c>
      <c r="C16" s="4" t="s">
        <v>43</v>
      </c>
      <c r="D16" s="4" t="s">
        <v>1035</v>
      </c>
      <c r="E16" s="4" t="s">
        <v>1040</v>
      </c>
      <c r="F16" s="4">
        <v>3390</v>
      </c>
      <c r="G16" s="8">
        <v>0.75</v>
      </c>
      <c r="H16" s="4">
        <f t="shared" si="0"/>
        <v>2542.5</v>
      </c>
      <c r="I16" s="4" t="s">
        <v>1052</v>
      </c>
      <c r="J16" s="6">
        <v>42115</v>
      </c>
      <c r="K16" s="10" t="s">
        <v>1044</v>
      </c>
      <c r="L16">
        <f>IF(Table1[[#This Row],[Sales stage]]&lt;&gt;"Won",Table1[[#This Row],[Close Date/Expected Close Date]]-Table1[[#This Row],[Reporting Date]],"")</f>
        <v>109</v>
      </c>
      <c r="M16" s="2"/>
    </row>
    <row r="17" spans="1:13">
      <c r="A17" s="9">
        <v>42006</v>
      </c>
      <c r="B17" s="7" t="s">
        <v>9</v>
      </c>
      <c r="C17" s="4" t="s">
        <v>44</v>
      </c>
      <c r="D17" s="4" t="s">
        <v>1036</v>
      </c>
      <c r="E17" s="4" t="s">
        <v>1040</v>
      </c>
      <c r="F17" s="4">
        <v>4680</v>
      </c>
      <c r="G17" s="8">
        <v>0.8</v>
      </c>
      <c r="H17" s="4">
        <f t="shared" si="0"/>
        <v>3744</v>
      </c>
      <c r="I17" s="4" t="s">
        <v>1052</v>
      </c>
      <c r="J17" s="6">
        <v>42181</v>
      </c>
      <c r="K17" s="10" t="s">
        <v>1043</v>
      </c>
      <c r="L17">
        <f>IF(Table1[[#This Row],[Sales stage]]&lt;&gt;"Won",Table1[[#This Row],[Close Date/Expected Close Date]]-Table1[[#This Row],[Reporting Date]],"")</f>
        <v>175</v>
      </c>
      <c r="M17" s="2"/>
    </row>
    <row r="18" spans="1:13">
      <c r="A18" s="9">
        <v>42006</v>
      </c>
      <c r="B18" s="7" t="s">
        <v>8</v>
      </c>
      <c r="C18" s="4" t="s">
        <v>45</v>
      </c>
      <c r="D18" s="4" t="s">
        <v>1031</v>
      </c>
      <c r="E18" s="4" t="s">
        <v>1049</v>
      </c>
      <c r="F18" s="4">
        <v>2510</v>
      </c>
      <c r="G18" s="8">
        <v>0.8</v>
      </c>
      <c r="H18" s="4">
        <f t="shared" si="0"/>
        <v>2008</v>
      </c>
      <c r="I18" s="4" t="s">
        <v>1052</v>
      </c>
      <c r="J18" s="6">
        <v>42134</v>
      </c>
      <c r="K18" s="10" t="s">
        <v>1044</v>
      </c>
      <c r="L18">
        <f>IF(Table1[[#This Row],[Sales stage]]&lt;&gt;"Won",Table1[[#This Row],[Close Date/Expected Close Date]]-Table1[[#This Row],[Reporting Date]],"")</f>
        <v>128</v>
      </c>
      <c r="M18" s="2"/>
    </row>
    <row r="19" spans="1:13">
      <c r="A19" s="9">
        <v>42006</v>
      </c>
      <c r="B19" s="7" t="s">
        <v>17</v>
      </c>
      <c r="C19" s="4" t="s">
        <v>46</v>
      </c>
      <c r="D19" s="4" t="s">
        <v>1034</v>
      </c>
      <c r="E19" s="4" t="s">
        <v>1049</v>
      </c>
      <c r="F19" s="4">
        <v>4900</v>
      </c>
      <c r="G19" s="8">
        <v>0.85</v>
      </c>
      <c r="H19" s="4">
        <f t="shared" si="0"/>
        <v>4165</v>
      </c>
      <c r="I19" s="4" t="s">
        <v>1052</v>
      </c>
      <c r="J19" s="6">
        <v>42145</v>
      </c>
      <c r="K19" s="10" t="s">
        <v>1044</v>
      </c>
      <c r="L19">
        <f>IF(Table1[[#This Row],[Sales stage]]&lt;&gt;"Won",Table1[[#This Row],[Close Date/Expected Close Date]]-Table1[[#This Row],[Reporting Date]],"")</f>
        <v>139</v>
      </c>
      <c r="M19" s="2"/>
    </row>
    <row r="20" spans="1:13">
      <c r="A20" s="9">
        <v>42006</v>
      </c>
      <c r="B20" s="7" t="s">
        <v>11</v>
      </c>
      <c r="C20" s="4" t="s">
        <v>47</v>
      </c>
      <c r="D20" s="4" t="s">
        <v>1032</v>
      </c>
      <c r="E20" s="4" t="s">
        <v>1049</v>
      </c>
      <c r="F20" s="4">
        <v>4270</v>
      </c>
      <c r="G20" s="8">
        <v>0.85</v>
      </c>
      <c r="H20" s="4">
        <f t="shared" si="0"/>
        <v>3629.5</v>
      </c>
      <c r="I20" s="4" t="s">
        <v>1052</v>
      </c>
      <c r="J20" s="6">
        <v>42139</v>
      </c>
      <c r="K20" s="10" t="s">
        <v>1043</v>
      </c>
      <c r="L20">
        <f>IF(Table1[[#This Row],[Sales stage]]&lt;&gt;"Won",Table1[[#This Row],[Close Date/Expected Close Date]]-Table1[[#This Row],[Reporting Date]],"")</f>
        <v>133</v>
      </c>
      <c r="M20" s="2"/>
    </row>
    <row r="21" spans="1:13">
      <c r="A21" s="9">
        <v>42006</v>
      </c>
      <c r="B21" s="7" t="s">
        <v>17</v>
      </c>
      <c r="C21" s="4" t="s">
        <v>48</v>
      </c>
      <c r="D21" s="4" t="s">
        <v>1032</v>
      </c>
      <c r="E21" s="4" t="s">
        <v>1049</v>
      </c>
      <c r="F21" s="4">
        <v>2920</v>
      </c>
      <c r="G21" s="8">
        <v>0.7</v>
      </c>
      <c r="H21" s="4">
        <f t="shared" si="0"/>
        <v>2043.9999999999998</v>
      </c>
      <c r="I21" s="4" t="s">
        <v>1052</v>
      </c>
      <c r="J21" s="6">
        <v>42119</v>
      </c>
      <c r="K21" s="10" t="s">
        <v>1045</v>
      </c>
      <c r="L21">
        <f>IF(Table1[[#This Row],[Sales stage]]&lt;&gt;"Won",Table1[[#This Row],[Close Date/Expected Close Date]]-Table1[[#This Row],[Reporting Date]],"")</f>
        <v>113</v>
      </c>
      <c r="M21" s="2"/>
    </row>
    <row r="22" spans="1:13">
      <c r="A22" s="9">
        <v>42006</v>
      </c>
      <c r="B22" s="7" t="s">
        <v>18</v>
      </c>
      <c r="C22" s="4" t="s">
        <v>49</v>
      </c>
      <c r="D22" s="4" t="s">
        <v>1032</v>
      </c>
      <c r="E22" s="4" t="s">
        <v>1040</v>
      </c>
      <c r="F22" s="4">
        <v>1570</v>
      </c>
      <c r="G22" s="8">
        <v>0.8</v>
      </c>
      <c r="H22" s="4">
        <f t="shared" si="0"/>
        <v>1256</v>
      </c>
      <c r="I22" s="4" t="s">
        <v>1052</v>
      </c>
      <c r="J22" s="6">
        <v>42136</v>
      </c>
      <c r="K22" s="10" t="s">
        <v>1044</v>
      </c>
      <c r="L22">
        <f>IF(Table1[[#This Row],[Sales stage]]&lt;&gt;"Won",Table1[[#This Row],[Close Date/Expected Close Date]]-Table1[[#This Row],[Reporting Date]],"")</f>
        <v>130</v>
      </c>
      <c r="M22" s="2"/>
    </row>
    <row r="23" spans="1:13">
      <c r="A23" s="9">
        <v>42006</v>
      </c>
      <c r="B23" s="7" t="s">
        <v>10</v>
      </c>
      <c r="C23" s="4" t="s">
        <v>50</v>
      </c>
      <c r="D23" s="4" t="s">
        <v>1029</v>
      </c>
      <c r="E23" s="4" t="s">
        <v>1049</v>
      </c>
      <c r="F23" s="4">
        <v>980</v>
      </c>
      <c r="G23" s="8">
        <v>0.65</v>
      </c>
      <c r="H23" s="4">
        <f t="shared" si="0"/>
        <v>637</v>
      </c>
      <c r="I23" s="4" t="s">
        <v>1052</v>
      </c>
      <c r="J23" s="6">
        <v>42137</v>
      </c>
      <c r="K23" s="10" t="s">
        <v>1046</v>
      </c>
      <c r="L23">
        <f>IF(Table1[[#This Row],[Sales stage]]&lt;&gt;"Won",Table1[[#This Row],[Close Date/Expected Close Date]]-Table1[[#This Row],[Reporting Date]],"")</f>
        <v>131</v>
      </c>
      <c r="M23" s="2"/>
    </row>
    <row r="24" spans="1:13">
      <c r="A24" s="9">
        <v>42006</v>
      </c>
      <c r="B24" s="7" t="s">
        <v>25</v>
      </c>
      <c r="C24" s="4" t="s">
        <v>51</v>
      </c>
      <c r="D24" s="4" t="s">
        <v>1035</v>
      </c>
      <c r="E24" s="4" t="s">
        <v>1041</v>
      </c>
      <c r="F24" s="4">
        <v>2230</v>
      </c>
      <c r="G24" s="8">
        <v>0.7</v>
      </c>
      <c r="H24" s="4">
        <f t="shared" si="0"/>
        <v>1561</v>
      </c>
      <c r="I24" s="4" t="s">
        <v>1052</v>
      </c>
      <c r="J24" s="6">
        <v>42138</v>
      </c>
      <c r="K24" s="10"/>
      <c r="L24">
        <f>IF(Table1[[#This Row],[Sales stage]]&lt;&gt;"Won",Table1[[#This Row],[Close Date/Expected Close Date]]-Table1[[#This Row],[Reporting Date]],"")</f>
        <v>132</v>
      </c>
      <c r="M24" s="2"/>
    </row>
    <row r="25" spans="1:13">
      <c r="A25" s="9">
        <v>42007</v>
      </c>
      <c r="B25" s="7" t="s">
        <v>14</v>
      </c>
      <c r="C25" s="4" t="s">
        <v>52</v>
      </c>
      <c r="D25" s="4" t="s">
        <v>1038</v>
      </c>
      <c r="E25" s="4" t="s">
        <v>1040</v>
      </c>
      <c r="F25" s="4">
        <v>1390</v>
      </c>
      <c r="G25" s="8">
        <v>0.7</v>
      </c>
      <c r="H25" s="4">
        <f t="shared" si="0"/>
        <v>972.99999999999989</v>
      </c>
      <c r="I25" s="4" t="s">
        <v>1054</v>
      </c>
      <c r="J25" s="6">
        <v>42096</v>
      </c>
      <c r="K25" s="10" t="s">
        <v>1044</v>
      </c>
      <c r="L25">
        <f>IF(Table1[[#This Row],[Sales stage]]&lt;&gt;"Won",Table1[[#This Row],[Close Date/Expected Close Date]]-Table1[[#This Row],[Reporting Date]],"")</f>
        <v>89</v>
      </c>
      <c r="M25" s="2"/>
    </row>
    <row r="26" spans="1:13">
      <c r="A26" s="9">
        <v>42007</v>
      </c>
      <c r="B26" s="7" t="s">
        <v>21</v>
      </c>
      <c r="C26" s="4" t="s">
        <v>53</v>
      </c>
      <c r="D26" s="4" t="s">
        <v>1037</v>
      </c>
      <c r="E26" s="4" t="s">
        <v>1048</v>
      </c>
      <c r="F26" s="4">
        <v>3960</v>
      </c>
      <c r="G26" s="8">
        <v>0.5</v>
      </c>
      <c r="H26" s="4">
        <f t="shared" si="0"/>
        <v>1980</v>
      </c>
      <c r="I26" s="4" t="s">
        <v>1051</v>
      </c>
      <c r="J26" s="6">
        <v>42039</v>
      </c>
      <c r="K26" s="10"/>
      <c r="L26" t="str">
        <f>IF(Table1[[#This Row],[Sales stage]]&lt;&gt;"Won",Table1[[#This Row],[Close Date/Expected Close Date]]-Table1[[#This Row],[Reporting Date]],"")</f>
        <v/>
      </c>
      <c r="M26" s="2"/>
    </row>
    <row r="27" spans="1:13">
      <c r="A27" s="9">
        <v>42007</v>
      </c>
      <c r="B27" s="7" t="s">
        <v>26</v>
      </c>
      <c r="C27" s="4" t="s">
        <v>54</v>
      </c>
      <c r="D27" s="4" t="s">
        <v>1038</v>
      </c>
      <c r="E27" s="4" t="s">
        <v>1049</v>
      </c>
      <c r="F27" s="4">
        <v>4800</v>
      </c>
      <c r="G27" s="8">
        <v>0.75</v>
      </c>
      <c r="H27" s="4">
        <f t="shared" si="0"/>
        <v>3600</v>
      </c>
      <c r="I27" s="4" t="s">
        <v>1052</v>
      </c>
      <c r="J27" s="6">
        <v>42115</v>
      </c>
      <c r="K27" s="10" t="s">
        <v>1046</v>
      </c>
      <c r="L27">
        <f>IF(Table1[[#This Row],[Sales stage]]&lt;&gt;"Won",Table1[[#This Row],[Close Date/Expected Close Date]]-Table1[[#This Row],[Reporting Date]],"")</f>
        <v>108</v>
      </c>
      <c r="M27" s="2"/>
    </row>
    <row r="28" spans="1:13">
      <c r="A28" s="9">
        <v>42007</v>
      </c>
      <c r="B28" s="7" t="s">
        <v>25</v>
      </c>
      <c r="C28" s="4" t="s">
        <v>55</v>
      </c>
      <c r="D28" s="4" t="s">
        <v>1037</v>
      </c>
      <c r="E28" s="4" t="s">
        <v>1048</v>
      </c>
      <c r="F28" s="4">
        <v>1990</v>
      </c>
      <c r="G28" s="8">
        <v>0.7</v>
      </c>
      <c r="H28" s="4">
        <f t="shared" si="0"/>
        <v>1393</v>
      </c>
      <c r="I28" s="4" t="s">
        <v>1052</v>
      </c>
      <c r="J28" s="6">
        <v>42039</v>
      </c>
      <c r="K28" s="10"/>
      <c r="L28" t="str">
        <f>IF(Table1[[#This Row],[Sales stage]]&lt;&gt;"Won",Table1[[#This Row],[Close Date/Expected Close Date]]-Table1[[#This Row],[Reporting Date]],"")</f>
        <v/>
      </c>
      <c r="M28" s="2"/>
    </row>
    <row r="29" spans="1:13">
      <c r="A29" s="9">
        <v>42007</v>
      </c>
      <c r="B29" s="7" t="s">
        <v>16</v>
      </c>
      <c r="C29" s="4" t="s">
        <v>56</v>
      </c>
      <c r="D29" s="4" t="s">
        <v>1035</v>
      </c>
      <c r="E29" s="4" t="s">
        <v>1040</v>
      </c>
      <c r="F29" s="4">
        <v>210</v>
      </c>
      <c r="G29" s="8">
        <v>0.55000000000000004</v>
      </c>
      <c r="H29" s="4">
        <f t="shared" si="0"/>
        <v>115.50000000000001</v>
      </c>
      <c r="I29" s="2" t="s">
        <v>1053</v>
      </c>
      <c r="J29" s="6">
        <v>42098</v>
      </c>
      <c r="K29" s="10" t="s">
        <v>1046</v>
      </c>
      <c r="L29">
        <f>IF(Table1[[#This Row],[Sales stage]]&lt;&gt;"Won",Table1[[#This Row],[Close Date/Expected Close Date]]-Table1[[#This Row],[Reporting Date]],"")</f>
        <v>91</v>
      </c>
      <c r="M29" s="2"/>
    </row>
    <row r="30" spans="1:13">
      <c r="A30" s="9">
        <v>42007</v>
      </c>
      <c r="B30" s="7" t="s">
        <v>20</v>
      </c>
      <c r="C30" s="4" t="s">
        <v>57</v>
      </c>
      <c r="D30" s="4" t="s">
        <v>1029</v>
      </c>
      <c r="E30" s="4" t="s">
        <v>1049</v>
      </c>
      <c r="F30" s="4">
        <v>1200</v>
      </c>
      <c r="G30" s="8">
        <v>0.65</v>
      </c>
      <c r="H30" s="4">
        <f t="shared" si="0"/>
        <v>780</v>
      </c>
      <c r="I30" s="4" t="s">
        <v>1054</v>
      </c>
      <c r="J30" s="6">
        <v>42115</v>
      </c>
      <c r="K30" s="10" t="s">
        <v>1046</v>
      </c>
      <c r="L30">
        <f>IF(Table1[[#This Row],[Sales stage]]&lt;&gt;"Won",Table1[[#This Row],[Close Date/Expected Close Date]]-Table1[[#This Row],[Reporting Date]],"")</f>
        <v>108</v>
      </c>
      <c r="M30" s="2"/>
    </row>
    <row r="31" spans="1:13">
      <c r="A31" s="9">
        <v>42007</v>
      </c>
      <c r="B31" s="7" t="s">
        <v>12</v>
      </c>
      <c r="C31" s="4" t="s">
        <v>58</v>
      </c>
      <c r="D31" s="4" t="s">
        <v>1036</v>
      </c>
      <c r="E31" s="4" t="s">
        <v>1042</v>
      </c>
      <c r="F31" s="4">
        <v>2760</v>
      </c>
      <c r="G31" s="8">
        <v>0.85</v>
      </c>
      <c r="H31" s="4">
        <f t="shared" si="0"/>
        <v>2346</v>
      </c>
      <c r="I31" s="4" t="s">
        <v>1052</v>
      </c>
      <c r="J31" s="6">
        <v>42096</v>
      </c>
      <c r="K31" s="10"/>
      <c r="L31">
        <f>IF(Table1[[#This Row],[Sales stage]]&lt;&gt;"Won",Table1[[#This Row],[Close Date/Expected Close Date]]-Table1[[#This Row],[Reporting Date]],"")</f>
        <v>89</v>
      </c>
      <c r="M31" s="2"/>
    </row>
    <row r="32" spans="1:13">
      <c r="A32" s="9">
        <v>42007</v>
      </c>
      <c r="B32" s="7" t="s">
        <v>22</v>
      </c>
      <c r="C32" s="4" t="s">
        <v>59</v>
      </c>
      <c r="D32" s="4" t="s">
        <v>1029</v>
      </c>
      <c r="E32" s="4" t="s">
        <v>1049</v>
      </c>
      <c r="F32" s="4">
        <v>4210</v>
      </c>
      <c r="G32" s="8">
        <v>0.55000000000000004</v>
      </c>
      <c r="H32" s="4">
        <f t="shared" si="0"/>
        <v>2315.5</v>
      </c>
      <c r="I32" s="4" t="s">
        <v>1052</v>
      </c>
      <c r="J32" s="6">
        <v>42159</v>
      </c>
      <c r="K32" s="10" t="s">
        <v>1045</v>
      </c>
      <c r="L32">
        <f>IF(Table1[[#This Row],[Sales stage]]&lt;&gt;"Won",Table1[[#This Row],[Close Date/Expected Close Date]]-Table1[[#This Row],[Reporting Date]],"")</f>
        <v>152</v>
      </c>
      <c r="M32" s="2"/>
    </row>
    <row r="33" spans="1:13">
      <c r="A33" s="9">
        <v>42007</v>
      </c>
      <c r="B33" s="7" t="s">
        <v>23</v>
      </c>
      <c r="C33" s="4" t="s">
        <v>60</v>
      </c>
      <c r="D33" s="4" t="s">
        <v>1030</v>
      </c>
      <c r="E33" s="4" t="s">
        <v>1049</v>
      </c>
      <c r="F33" s="4">
        <v>2690</v>
      </c>
      <c r="G33" s="8">
        <v>0.85</v>
      </c>
      <c r="H33" s="4">
        <f t="shared" si="0"/>
        <v>2286.5</v>
      </c>
      <c r="I33" s="4" t="s">
        <v>1052</v>
      </c>
      <c r="J33" s="6">
        <v>42184</v>
      </c>
      <c r="K33" s="10" t="s">
        <v>1045</v>
      </c>
      <c r="L33">
        <f>IF(Table1[[#This Row],[Sales stage]]&lt;&gt;"Won",Table1[[#This Row],[Close Date/Expected Close Date]]-Table1[[#This Row],[Reporting Date]],"")</f>
        <v>177</v>
      </c>
      <c r="M33" s="2"/>
    </row>
    <row r="34" spans="1:13">
      <c r="A34" s="9">
        <v>42007</v>
      </c>
      <c r="B34" s="7" t="s">
        <v>11</v>
      </c>
      <c r="C34" s="4" t="s">
        <v>61</v>
      </c>
      <c r="D34" s="4" t="s">
        <v>1037</v>
      </c>
      <c r="E34" s="4" t="s">
        <v>1039</v>
      </c>
      <c r="F34" s="4">
        <v>290</v>
      </c>
      <c r="G34" s="8">
        <v>0.7</v>
      </c>
      <c r="H34" s="4">
        <f t="shared" si="0"/>
        <v>203</v>
      </c>
      <c r="I34" s="2" t="s">
        <v>1053</v>
      </c>
      <c r="J34" s="6">
        <v>42155</v>
      </c>
      <c r="K34" s="10" t="s">
        <v>1045</v>
      </c>
      <c r="L34">
        <f>IF(Table1[[#This Row],[Sales stage]]&lt;&gt;"Won",Table1[[#This Row],[Close Date/Expected Close Date]]-Table1[[#This Row],[Reporting Date]],"")</f>
        <v>148</v>
      </c>
      <c r="M34" s="2"/>
    </row>
    <row r="35" spans="1:13">
      <c r="A35" s="9">
        <v>42007</v>
      </c>
      <c r="B35" s="7" t="s">
        <v>20</v>
      </c>
      <c r="C35" s="4" t="s">
        <v>62</v>
      </c>
      <c r="D35" s="4" t="s">
        <v>1033</v>
      </c>
      <c r="E35" s="4" t="s">
        <v>1040</v>
      </c>
      <c r="F35" s="4">
        <v>4690</v>
      </c>
      <c r="G35" s="8">
        <v>0.65</v>
      </c>
      <c r="H35" s="4">
        <f t="shared" si="0"/>
        <v>3048.5</v>
      </c>
      <c r="I35" s="4" t="s">
        <v>1052</v>
      </c>
      <c r="J35" s="6">
        <v>42129</v>
      </c>
      <c r="K35" s="10" t="s">
        <v>1043</v>
      </c>
      <c r="L35">
        <f>IF(Table1[[#This Row],[Sales stage]]&lt;&gt;"Won",Table1[[#This Row],[Close Date/Expected Close Date]]-Table1[[#This Row],[Reporting Date]],"")</f>
        <v>122</v>
      </c>
      <c r="M35" s="2"/>
    </row>
    <row r="36" spans="1:13">
      <c r="A36" s="9">
        <v>42007</v>
      </c>
      <c r="B36" s="7" t="s">
        <v>19</v>
      </c>
      <c r="C36" s="4" t="s">
        <v>63</v>
      </c>
      <c r="D36" s="4" t="s">
        <v>1031</v>
      </c>
      <c r="E36" s="4" t="s">
        <v>1049</v>
      </c>
      <c r="F36" s="4">
        <v>980</v>
      </c>
      <c r="G36" s="8">
        <v>0.55000000000000004</v>
      </c>
      <c r="H36" s="4">
        <f t="shared" si="0"/>
        <v>539</v>
      </c>
      <c r="I36" s="4" t="s">
        <v>1051</v>
      </c>
      <c r="J36" s="6">
        <v>42143</v>
      </c>
      <c r="K36" s="10" t="s">
        <v>1043</v>
      </c>
      <c r="L36">
        <f>IF(Table1[[#This Row],[Sales stage]]&lt;&gt;"Won",Table1[[#This Row],[Close Date/Expected Close Date]]-Table1[[#This Row],[Reporting Date]],"")</f>
        <v>136</v>
      </c>
      <c r="M36" s="2"/>
    </row>
    <row r="37" spans="1:13">
      <c r="A37" s="9">
        <v>42008</v>
      </c>
      <c r="B37" s="7" t="s">
        <v>27</v>
      </c>
      <c r="C37" s="4" t="s">
        <v>64</v>
      </c>
      <c r="D37" s="4" t="s">
        <v>1031</v>
      </c>
      <c r="E37" s="4" t="s">
        <v>1049</v>
      </c>
      <c r="F37" s="4">
        <v>1670</v>
      </c>
      <c r="G37" s="8">
        <v>0.65</v>
      </c>
      <c r="H37" s="4">
        <f t="shared" si="0"/>
        <v>1085.5</v>
      </c>
      <c r="I37" s="4" t="s">
        <v>1052</v>
      </c>
      <c r="J37" s="6">
        <v>42162</v>
      </c>
      <c r="K37" s="10"/>
      <c r="L37">
        <f>IF(Table1[[#This Row],[Sales stage]]&lt;&gt;"Won",Table1[[#This Row],[Close Date/Expected Close Date]]-Table1[[#This Row],[Reporting Date]],"")</f>
        <v>154</v>
      </c>
      <c r="M37" s="2"/>
    </row>
    <row r="38" spans="1:13">
      <c r="A38" s="9">
        <v>42008</v>
      </c>
      <c r="B38" s="7" t="s">
        <v>21</v>
      </c>
      <c r="C38" s="4" t="s">
        <v>65</v>
      </c>
      <c r="D38" s="4" t="s">
        <v>1038</v>
      </c>
      <c r="E38" s="4" t="s">
        <v>1049</v>
      </c>
      <c r="F38" s="4">
        <v>1030</v>
      </c>
      <c r="G38" s="8">
        <v>0.65</v>
      </c>
      <c r="H38" s="4">
        <f t="shared" si="0"/>
        <v>669.5</v>
      </c>
      <c r="I38" s="4" t="s">
        <v>1052</v>
      </c>
      <c r="J38" s="6">
        <v>42163</v>
      </c>
      <c r="K38" s="10" t="s">
        <v>1043</v>
      </c>
      <c r="L38">
        <f>IF(Table1[[#This Row],[Sales stage]]&lt;&gt;"Won",Table1[[#This Row],[Close Date/Expected Close Date]]-Table1[[#This Row],[Reporting Date]],"")</f>
        <v>155</v>
      </c>
      <c r="M38" s="2"/>
    </row>
    <row r="39" spans="1:13">
      <c r="A39" s="9">
        <v>42008</v>
      </c>
      <c r="B39" s="7" t="s">
        <v>15</v>
      </c>
      <c r="C39" s="4" t="s">
        <v>66</v>
      </c>
      <c r="D39" s="4" t="s">
        <v>1036</v>
      </c>
      <c r="E39" s="4" t="s">
        <v>1040</v>
      </c>
      <c r="F39" s="4">
        <v>3180</v>
      </c>
      <c r="G39" s="8">
        <v>0.6</v>
      </c>
      <c r="H39" s="4">
        <f t="shared" si="0"/>
        <v>1908</v>
      </c>
      <c r="I39" s="4" t="s">
        <v>1054</v>
      </c>
      <c r="J39" s="6">
        <v>42157</v>
      </c>
      <c r="K39" s="10" t="s">
        <v>1044</v>
      </c>
      <c r="L39">
        <f>IF(Table1[[#This Row],[Sales stage]]&lt;&gt;"Won",Table1[[#This Row],[Close Date/Expected Close Date]]-Table1[[#This Row],[Reporting Date]],"")</f>
        <v>149</v>
      </c>
      <c r="M39" s="2"/>
    </row>
    <row r="40" spans="1:13">
      <c r="A40" s="9">
        <v>42008</v>
      </c>
      <c r="B40" s="7" t="s">
        <v>24</v>
      </c>
      <c r="C40" s="4" t="s">
        <v>67</v>
      </c>
      <c r="D40" s="4" t="s">
        <v>1032</v>
      </c>
      <c r="E40" s="4" t="s">
        <v>1042</v>
      </c>
      <c r="F40" s="4">
        <v>2360</v>
      </c>
      <c r="G40" s="8">
        <v>0.5</v>
      </c>
      <c r="H40" s="4">
        <f t="shared" si="0"/>
        <v>1180</v>
      </c>
      <c r="I40" s="4" t="s">
        <v>1054</v>
      </c>
      <c r="J40" s="6">
        <v>42183</v>
      </c>
      <c r="K40" s="10" t="s">
        <v>1043</v>
      </c>
      <c r="L40">
        <f>IF(Table1[[#This Row],[Sales stage]]&lt;&gt;"Won",Table1[[#This Row],[Close Date/Expected Close Date]]-Table1[[#This Row],[Reporting Date]],"")</f>
        <v>175</v>
      </c>
      <c r="M40" s="2"/>
    </row>
    <row r="41" spans="1:13">
      <c r="A41" s="9">
        <v>42008</v>
      </c>
      <c r="B41" s="7" t="s">
        <v>9</v>
      </c>
      <c r="C41" s="4" t="s">
        <v>68</v>
      </c>
      <c r="D41" s="4" t="s">
        <v>1034</v>
      </c>
      <c r="E41" s="4" t="s">
        <v>1042</v>
      </c>
      <c r="F41" s="4">
        <v>550</v>
      </c>
      <c r="G41" s="8">
        <v>0.85</v>
      </c>
      <c r="H41" s="4">
        <f t="shared" si="0"/>
        <v>467.5</v>
      </c>
      <c r="I41" s="4" t="s">
        <v>1051</v>
      </c>
      <c r="J41" s="6">
        <v>42099</v>
      </c>
      <c r="K41" s="10" t="s">
        <v>1043</v>
      </c>
      <c r="L41">
        <f>IF(Table1[[#This Row],[Sales stage]]&lt;&gt;"Won",Table1[[#This Row],[Close Date/Expected Close Date]]-Table1[[#This Row],[Reporting Date]],"")</f>
        <v>91</v>
      </c>
      <c r="M41" s="2"/>
    </row>
    <row r="42" spans="1:13">
      <c r="A42" s="9">
        <v>42008</v>
      </c>
      <c r="B42" s="7" t="s">
        <v>12</v>
      </c>
      <c r="C42" s="4" t="s">
        <v>69</v>
      </c>
      <c r="D42" s="4" t="s">
        <v>1029</v>
      </c>
      <c r="E42" s="4" t="s">
        <v>1040</v>
      </c>
      <c r="F42" s="4">
        <v>2900</v>
      </c>
      <c r="G42" s="8">
        <v>0.6</v>
      </c>
      <c r="H42" s="4">
        <f t="shared" si="0"/>
        <v>1740</v>
      </c>
      <c r="I42" s="4" t="s">
        <v>1052</v>
      </c>
      <c r="J42" s="6">
        <v>42105</v>
      </c>
      <c r="K42" s="10" t="s">
        <v>1045</v>
      </c>
      <c r="L42">
        <f>IF(Table1[[#This Row],[Sales stage]]&lt;&gt;"Won",Table1[[#This Row],[Close Date/Expected Close Date]]-Table1[[#This Row],[Reporting Date]],"")</f>
        <v>97</v>
      </c>
      <c r="M42" s="2"/>
    </row>
    <row r="43" spans="1:13">
      <c r="A43" s="9">
        <v>42008</v>
      </c>
      <c r="B43" s="7" t="s">
        <v>16</v>
      </c>
      <c r="C43" s="4" t="s">
        <v>70</v>
      </c>
      <c r="D43" s="4" t="s">
        <v>1036</v>
      </c>
      <c r="E43" s="4" t="s">
        <v>1039</v>
      </c>
      <c r="F43" s="4">
        <v>3700</v>
      </c>
      <c r="G43" s="8">
        <v>0.55000000000000004</v>
      </c>
      <c r="H43" s="4">
        <f t="shared" si="0"/>
        <v>2035.0000000000002</v>
      </c>
      <c r="I43" s="4" t="s">
        <v>1052</v>
      </c>
      <c r="J43" s="6">
        <v>42116</v>
      </c>
      <c r="K43" s="10" t="s">
        <v>1044</v>
      </c>
      <c r="L43">
        <f>IF(Table1[[#This Row],[Sales stage]]&lt;&gt;"Won",Table1[[#This Row],[Close Date/Expected Close Date]]-Table1[[#This Row],[Reporting Date]],"")</f>
        <v>108</v>
      </c>
      <c r="M43" s="2"/>
    </row>
    <row r="44" spans="1:13">
      <c r="A44" s="9">
        <v>42008</v>
      </c>
      <c r="B44" s="7" t="s">
        <v>10</v>
      </c>
      <c r="C44" s="4" t="s">
        <v>71</v>
      </c>
      <c r="D44" s="4" t="s">
        <v>1030</v>
      </c>
      <c r="E44" s="4" t="s">
        <v>1040</v>
      </c>
      <c r="F44" s="4">
        <v>1890</v>
      </c>
      <c r="G44" s="8">
        <v>0.6</v>
      </c>
      <c r="H44" s="4">
        <f t="shared" si="0"/>
        <v>1134</v>
      </c>
      <c r="I44" s="4" t="s">
        <v>1052</v>
      </c>
      <c r="J44" s="6">
        <v>42097</v>
      </c>
      <c r="K44" s="10" t="s">
        <v>1043</v>
      </c>
      <c r="L44">
        <f>IF(Table1[[#This Row],[Sales stage]]&lt;&gt;"Won",Table1[[#This Row],[Close Date/Expected Close Date]]-Table1[[#This Row],[Reporting Date]],"")</f>
        <v>89</v>
      </c>
      <c r="M44" s="2"/>
    </row>
    <row r="45" spans="1:13">
      <c r="A45" s="9">
        <v>42008</v>
      </c>
      <c r="B45" s="7" t="s">
        <v>15</v>
      </c>
      <c r="C45" s="4" t="s">
        <v>72</v>
      </c>
      <c r="D45" s="4" t="s">
        <v>1032</v>
      </c>
      <c r="E45" s="4" t="s">
        <v>1049</v>
      </c>
      <c r="F45" s="4">
        <v>880</v>
      </c>
      <c r="G45" s="8">
        <v>0.7</v>
      </c>
      <c r="H45" s="4">
        <f t="shared" si="0"/>
        <v>616</v>
      </c>
      <c r="I45" s="4" t="s">
        <v>1051</v>
      </c>
      <c r="J45" s="6">
        <v>42179</v>
      </c>
      <c r="K45" s="10" t="s">
        <v>1043</v>
      </c>
      <c r="L45">
        <f>IF(Table1[[#This Row],[Sales stage]]&lt;&gt;"Won",Table1[[#This Row],[Close Date/Expected Close Date]]-Table1[[#This Row],[Reporting Date]],"")</f>
        <v>171</v>
      </c>
      <c r="M45" s="2"/>
    </row>
    <row r="46" spans="1:13">
      <c r="A46" s="9">
        <v>42008</v>
      </c>
      <c r="B46" s="7" t="s">
        <v>18</v>
      </c>
      <c r="C46" s="4" t="s">
        <v>73</v>
      </c>
      <c r="D46" s="4" t="s">
        <v>1035</v>
      </c>
      <c r="E46" s="4" t="s">
        <v>1049</v>
      </c>
      <c r="F46" s="4">
        <v>3820</v>
      </c>
      <c r="G46" s="8">
        <v>0.6</v>
      </c>
      <c r="H46" s="4">
        <f t="shared" si="0"/>
        <v>2292</v>
      </c>
      <c r="I46" s="4" t="s">
        <v>1052</v>
      </c>
      <c r="J46" s="6">
        <v>42100</v>
      </c>
      <c r="K46" s="10" t="s">
        <v>1043</v>
      </c>
      <c r="L46">
        <f>IF(Table1[[#This Row],[Sales stage]]&lt;&gt;"Won",Table1[[#This Row],[Close Date/Expected Close Date]]-Table1[[#This Row],[Reporting Date]],"")</f>
        <v>92</v>
      </c>
      <c r="M46" s="2"/>
    </row>
    <row r="47" spans="1:13">
      <c r="A47" s="9">
        <v>42008</v>
      </c>
      <c r="B47" s="7" t="s">
        <v>24</v>
      </c>
      <c r="C47" s="4" t="s">
        <v>74</v>
      </c>
      <c r="D47" s="4" t="s">
        <v>1029</v>
      </c>
      <c r="E47" s="4" t="s">
        <v>1049</v>
      </c>
      <c r="F47" s="4">
        <v>780</v>
      </c>
      <c r="G47" s="8">
        <v>0.65</v>
      </c>
      <c r="H47" s="4">
        <f t="shared" si="0"/>
        <v>507</v>
      </c>
      <c r="I47" s="4" t="s">
        <v>1051</v>
      </c>
      <c r="J47" s="6">
        <v>42102</v>
      </c>
      <c r="K47" s="10" t="s">
        <v>1046</v>
      </c>
      <c r="L47">
        <f>IF(Table1[[#This Row],[Sales stage]]&lt;&gt;"Won",Table1[[#This Row],[Close Date/Expected Close Date]]-Table1[[#This Row],[Reporting Date]],"")</f>
        <v>94</v>
      </c>
      <c r="M47" s="2"/>
    </row>
    <row r="48" spans="1:13">
      <c r="A48" s="9">
        <v>42008</v>
      </c>
      <c r="B48" s="7" t="s">
        <v>12</v>
      </c>
      <c r="C48" s="4" t="s">
        <v>75</v>
      </c>
      <c r="D48" s="4" t="s">
        <v>1030</v>
      </c>
      <c r="E48" s="4" t="s">
        <v>1049</v>
      </c>
      <c r="F48" s="4">
        <v>4400</v>
      </c>
      <c r="G48" s="8">
        <v>0.75</v>
      </c>
      <c r="H48" s="4">
        <f t="shared" si="0"/>
        <v>3300</v>
      </c>
      <c r="I48" s="4" t="s">
        <v>1052</v>
      </c>
      <c r="J48" s="6">
        <v>42141</v>
      </c>
      <c r="K48" s="10" t="s">
        <v>1043</v>
      </c>
      <c r="L48">
        <f>IF(Table1[[#This Row],[Sales stage]]&lt;&gt;"Won",Table1[[#This Row],[Close Date/Expected Close Date]]-Table1[[#This Row],[Reporting Date]],"")</f>
        <v>133</v>
      </c>
      <c r="M48" s="2"/>
    </row>
    <row r="49" spans="1:13">
      <c r="A49" s="9">
        <v>42008</v>
      </c>
      <c r="B49" s="7" t="s">
        <v>17</v>
      </c>
      <c r="C49" s="4" t="s">
        <v>76</v>
      </c>
      <c r="D49" s="4" t="s">
        <v>1037</v>
      </c>
      <c r="E49" s="4" t="s">
        <v>1040</v>
      </c>
      <c r="F49" s="4">
        <v>2040</v>
      </c>
      <c r="G49" s="8">
        <v>0.85</v>
      </c>
      <c r="H49" s="4">
        <f t="shared" si="0"/>
        <v>1734</v>
      </c>
      <c r="I49" s="4" t="s">
        <v>1052</v>
      </c>
      <c r="J49" s="6">
        <v>42183</v>
      </c>
      <c r="K49" s="10" t="s">
        <v>1044</v>
      </c>
      <c r="L49">
        <f>IF(Table1[[#This Row],[Sales stage]]&lt;&gt;"Won",Table1[[#This Row],[Close Date/Expected Close Date]]-Table1[[#This Row],[Reporting Date]],"")</f>
        <v>175</v>
      </c>
      <c r="M49" s="2"/>
    </row>
    <row r="50" spans="1:13">
      <c r="A50" s="9">
        <v>42009</v>
      </c>
      <c r="B50" s="7" t="s">
        <v>24</v>
      </c>
      <c r="C50" s="4" t="s">
        <v>77</v>
      </c>
      <c r="D50" s="4" t="s">
        <v>1032</v>
      </c>
      <c r="E50" s="4" t="s">
        <v>1042</v>
      </c>
      <c r="F50" s="4">
        <v>2130</v>
      </c>
      <c r="G50" s="8">
        <v>0.6</v>
      </c>
      <c r="H50" s="4">
        <f t="shared" si="0"/>
        <v>1278</v>
      </c>
      <c r="I50" s="4" t="s">
        <v>1052</v>
      </c>
      <c r="J50" s="6">
        <v>42105</v>
      </c>
      <c r="K50" s="10" t="s">
        <v>1043</v>
      </c>
      <c r="L50">
        <f>IF(Table1[[#This Row],[Sales stage]]&lt;&gt;"Won",Table1[[#This Row],[Close Date/Expected Close Date]]-Table1[[#This Row],[Reporting Date]],"")</f>
        <v>96</v>
      </c>
      <c r="M50" s="2"/>
    </row>
    <row r="51" spans="1:13">
      <c r="A51" s="9">
        <v>42009</v>
      </c>
      <c r="B51" s="7" t="s">
        <v>13</v>
      </c>
      <c r="C51" s="4" t="s">
        <v>78</v>
      </c>
      <c r="D51" s="4" t="s">
        <v>1038</v>
      </c>
      <c r="E51" s="4" t="s">
        <v>1049</v>
      </c>
      <c r="F51" s="4">
        <v>4910</v>
      </c>
      <c r="G51" s="8">
        <v>0.85</v>
      </c>
      <c r="H51" s="4">
        <f t="shared" si="0"/>
        <v>4173.5</v>
      </c>
      <c r="I51" s="4" t="s">
        <v>1052</v>
      </c>
      <c r="J51" s="6">
        <v>42142</v>
      </c>
      <c r="K51" s="10"/>
      <c r="L51">
        <f>IF(Table1[[#This Row],[Sales stage]]&lt;&gt;"Won",Table1[[#This Row],[Close Date/Expected Close Date]]-Table1[[#This Row],[Reporting Date]],"")</f>
        <v>133</v>
      </c>
      <c r="M51" s="2"/>
    </row>
    <row r="52" spans="1:13">
      <c r="A52" s="9">
        <v>42009</v>
      </c>
      <c r="B52" s="7" t="s">
        <v>19</v>
      </c>
      <c r="C52" s="4" t="s">
        <v>79</v>
      </c>
      <c r="D52" s="4" t="s">
        <v>1034</v>
      </c>
      <c r="E52" s="4" t="s">
        <v>1039</v>
      </c>
      <c r="F52" s="4">
        <v>3720</v>
      </c>
      <c r="G52" s="8">
        <v>0.6</v>
      </c>
      <c r="H52" s="4">
        <f t="shared" si="0"/>
        <v>2232</v>
      </c>
      <c r="I52" s="4" t="s">
        <v>1052</v>
      </c>
      <c r="J52" s="6">
        <v>42144</v>
      </c>
      <c r="K52" s="10"/>
      <c r="L52">
        <f>IF(Table1[[#This Row],[Sales stage]]&lt;&gt;"Won",Table1[[#This Row],[Close Date/Expected Close Date]]-Table1[[#This Row],[Reporting Date]],"")</f>
        <v>135</v>
      </c>
      <c r="M52" s="2"/>
    </row>
    <row r="53" spans="1:13">
      <c r="A53" s="9">
        <v>42009</v>
      </c>
      <c r="B53" s="7" t="s">
        <v>17</v>
      </c>
      <c r="C53" s="4" t="s">
        <v>80</v>
      </c>
      <c r="D53" s="4" t="s">
        <v>1034</v>
      </c>
      <c r="E53" s="4" t="s">
        <v>1040</v>
      </c>
      <c r="F53" s="4">
        <v>2140</v>
      </c>
      <c r="G53" s="8">
        <v>0.6</v>
      </c>
      <c r="H53" s="4">
        <f t="shared" si="0"/>
        <v>1284</v>
      </c>
      <c r="I53" s="4" t="s">
        <v>1052</v>
      </c>
      <c r="J53" s="6">
        <v>42170</v>
      </c>
      <c r="K53" s="10" t="s">
        <v>1044</v>
      </c>
      <c r="L53">
        <f>IF(Table1[[#This Row],[Sales stage]]&lt;&gt;"Won",Table1[[#This Row],[Close Date/Expected Close Date]]-Table1[[#This Row],[Reporting Date]],"")</f>
        <v>161</v>
      </c>
      <c r="M53" s="2"/>
    </row>
    <row r="54" spans="1:13">
      <c r="A54" s="9">
        <v>42009</v>
      </c>
      <c r="B54" s="7" t="s">
        <v>26</v>
      </c>
      <c r="C54" s="4" t="s">
        <v>81</v>
      </c>
      <c r="D54" s="4" t="s">
        <v>1031</v>
      </c>
      <c r="E54" s="4" t="s">
        <v>1049</v>
      </c>
      <c r="F54" s="4">
        <v>3420</v>
      </c>
      <c r="G54" s="8">
        <v>0.7</v>
      </c>
      <c r="H54" s="4">
        <f t="shared" si="0"/>
        <v>2394</v>
      </c>
      <c r="I54" s="4" t="s">
        <v>1052</v>
      </c>
      <c r="J54" s="6">
        <v>42151</v>
      </c>
      <c r="K54" s="10" t="s">
        <v>1044</v>
      </c>
      <c r="L54">
        <f>IF(Table1[[#This Row],[Sales stage]]&lt;&gt;"Won",Table1[[#This Row],[Close Date/Expected Close Date]]-Table1[[#This Row],[Reporting Date]],"")</f>
        <v>142</v>
      </c>
      <c r="M54" s="2"/>
    </row>
    <row r="55" spans="1:13">
      <c r="A55" s="9">
        <v>42009</v>
      </c>
      <c r="B55" s="7" t="s">
        <v>18</v>
      </c>
      <c r="C55" s="4" t="s">
        <v>82</v>
      </c>
      <c r="D55" s="4" t="s">
        <v>1034</v>
      </c>
      <c r="E55" s="4" t="s">
        <v>1049</v>
      </c>
      <c r="F55" s="4">
        <v>620</v>
      </c>
      <c r="G55" s="8">
        <v>0.5</v>
      </c>
      <c r="H55" s="4">
        <f t="shared" si="0"/>
        <v>310</v>
      </c>
      <c r="I55" s="4" t="s">
        <v>1051</v>
      </c>
      <c r="J55" s="6">
        <v>42132</v>
      </c>
      <c r="K55" s="10" t="s">
        <v>1043</v>
      </c>
      <c r="L55">
        <f>IF(Table1[[#This Row],[Sales stage]]&lt;&gt;"Won",Table1[[#This Row],[Close Date/Expected Close Date]]-Table1[[#This Row],[Reporting Date]],"")</f>
        <v>123</v>
      </c>
      <c r="M55" s="2"/>
    </row>
    <row r="56" spans="1:13">
      <c r="A56" s="9">
        <v>42009</v>
      </c>
      <c r="B56" s="7" t="s">
        <v>12</v>
      </c>
      <c r="C56" s="4" t="s">
        <v>83</v>
      </c>
      <c r="D56" s="4" t="s">
        <v>1033</v>
      </c>
      <c r="E56" s="4" t="s">
        <v>1039</v>
      </c>
      <c r="F56" s="4">
        <v>3980</v>
      </c>
      <c r="G56" s="8">
        <v>0.55000000000000004</v>
      </c>
      <c r="H56" s="4">
        <f t="shared" si="0"/>
        <v>2189</v>
      </c>
      <c r="I56" s="4" t="s">
        <v>1054</v>
      </c>
      <c r="J56" s="6">
        <v>42139</v>
      </c>
      <c r="K56" s="10" t="s">
        <v>1046</v>
      </c>
      <c r="L56">
        <f>IF(Table1[[#This Row],[Sales stage]]&lt;&gt;"Won",Table1[[#This Row],[Close Date/Expected Close Date]]-Table1[[#This Row],[Reporting Date]],"")</f>
        <v>130</v>
      </c>
      <c r="M56" s="2"/>
    </row>
    <row r="57" spans="1:13">
      <c r="A57" s="9">
        <v>42009</v>
      </c>
      <c r="B57" s="7" t="s">
        <v>20</v>
      </c>
      <c r="C57" s="4" t="s">
        <v>84</v>
      </c>
      <c r="D57" s="4" t="s">
        <v>1031</v>
      </c>
      <c r="E57" s="4" t="s">
        <v>1042</v>
      </c>
      <c r="F57" s="4">
        <v>1940</v>
      </c>
      <c r="G57" s="8">
        <v>0.7</v>
      </c>
      <c r="H57" s="4">
        <f t="shared" si="0"/>
        <v>1358</v>
      </c>
      <c r="I57" s="4" t="s">
        <v>1052</v>
      </c>
      <c r="J57" s="6">
        <v>42172</v>
      </c>
      <c r="K57" s="10" t="s">
        <v>1043</v>
      </c>
      <c r="L57">
        <f>IF(Table1[[#This Row],[Sales stage]]&lt;&gt;"Won",Table1[[#This Row],[Close Date/Expected Close Date]]-Table1[[#This Row],[Reporting Date]],"")</f>
        <v>163</v>
      </c>
      <c r="M57" s="2"/>
    </row>
    <row r="58" spans="1:13">
      <c r="A58" s="9">
        <v>42010</v>
      </c>
      <c r="B58" s="7" t="s">
        <v>25</v>
      </c>
      <c r="C58" s="4" t="s">
        <v>85</v>
      </c>
      <c r="D58" s="4" t="s">
        <v>1036</v>
      </c>
      <c r="E58" s="4" t="s">
        <v>1039</v>
      </c>
      <c r="F58" s="4">
        <v>3590</v>
      </c>
      <c r="G58" s="8">
        <v>0.55000000000000004</v>
      </c>
      <c r="H58" s="4">
        <f t="shared" si="0"/>
        <v>1974.5000000000002</v>
      </c>
      <c r="I58" s="4" t="s">
        <v>1051</v>
      </c>
      <c r="J58" s="6">
        <v>42172</v>
      </c>
      <c r="K58" s="10" t="s">
        <v>1046</v>
      </c>
      <c r="L58">
        <f>IF(Table1[[#This Row],[Sales stage]]&lt;&gt;"Won",Table1[[#This Row],[Close Date/Expected Close Date]]-Table1[[#This Row],[Reporting Date]],"")</f>
        <v>162</v>
      </c>
      <c r="M58" s="2"/>
    </row>
    <row r="59" spans="1:13">
      <c r="A59" s="9">
        <v>42010</v>
      </c>
      <c r="B59" s="7" t="s">
        <v>25</v>
      </c>
      <c r="C59" s="4" t="s">
        <v>86</v>
      </c>
      <c r="D59" s="4" t="s">
        <v>1035</v>
      </c>
      <c r="E59" s="4" t="s">
        <v>1042</v>
      </c>
      <c r="F59" s="4">
        <v>4630</v>
      </c>
      <c r="G59" s="8">
        <v>0.65</v>
      </c>
      <c r="H59" s="4">
        <f t="shared" si="0"/>
        <v>3009.5</v>
      </c>
      <c r="I59" s="4" t="s">
        <v>1052</v>
      </c>
      <c r="J59" s="6">
        <v>42166</v>
      </c>
      <c r="K59" s="10" t="s">
        <v>1045</v>
      </c>
      <c r="L59">
        <f>IF(Table1[[#This Row],[Sales stage]]&lt;&gt;"Won",Table1[[#This Row],[Close Date/Expected Close Date]]-Table1[[#This Row],[Reporting Date]],"")</f>
        <v>156</v>
      </c>
      <c r="M59" s="2"/>
    </row>
    <row r="60" spans="1:13">
      <c r="A60" s="9">
        <v>42010</v>
      </c>
      <c r="B60" s="7" t="s">
        <v>27</v>
      </c>
      <c r="C60" s="4" t="s">
        <v>87</v>
      </c>
      <c r="D60" s="4" t="s">
        <v>1033</v>
      </c>
      <c r="E60" s="4" t="s">
        <v>1049</v>
      </c>
      <c r="F60" s="4">
        <v>450</v>
      </c>
      <c r="G60" s="8">
        <v>0.75</v>
      </c>
      <c r="H60" s="4">
        <f t="shared" si="0"/>
        <v>337.5</v>
      </c>
      <c r="I60" s="4" t="s">
        <v>1054</v>
      </c>
      <c r="J60" s="6">
        <v>42106</v>
      </c>
      <c r="K60" s="10" t="s">
        <v>1046</v>
      </c>
      <c r="L60">
        <f>IF(Table1[[#This Row],[Sales stage]]&lt;&gt;"Won",Table1[[#This Row],[Close Date/Expected Close Date]]-Table1[[#This Row],[Reporting Date]],"")</f>
        <v>96</v>
      </c>
      <c r="M60" s="2"/>
    </row>
    <row r="61" spans="1:13">
      <c r="A61" s="9">
        <v>42010</v>
      </c>
      <c r="B61" s="7" t="s">
        <v>22</v>
      </c>
      <c r="C61" s="4" t="s">
        <v>88</v>
      </c>
      <c r="D61" s="4" t="s">
        <v>1031</v>
      </c>
      <c r="E61" s="4" t="s">
        <v>1049</v>
      </c>
      <c r="F61" s="4">
        <v>4470</v>
      </c>
      <c r="G61" s="8">
        <v>0.75</v>
      </c>
      <c r="H61" s="4">
        <f t="shared" si="0"/>
        <v>3352.5</v>
      </c>
      <c r="I61" s="4" t="s">
        <v>1052</v>
      </c>
      <c r="J61" s="6">
        <v>42102</v>
      </c>
      <c r="K61" s="10" t="s">
        <v>1045</v>
      </c>
      <c r="L61">
        <f>IF(Table1[[#This Row],[Sales stage]]&lt;&gt;"Won",Table1[[#This Row],[Close Date/Expected Close Date]]-Table1[[#This Row],[Reporting Date]],"")</f>
        <v>92</v>
      </c>
      <c r="M61" s="2"/>
    </row>
    <row r="62" spans="1:13">
      <c r="A62" s="9">
        <v>42010</v>
      </c>
      <c r="B62" s="7" t="s">
        <v>22</v>
      </c>
      <c r="C62" s="4" t="s">
        <v>89</v>
      </c>
      <c r="D62" s="4" t="s">
        <v>1034</v>
      </c>
      <c r="E62" s="4" t="s">
        <v>1049</v>
      </c>
      <c r="F62" s="4">
        <v>3620</v>
      </c>
      <c r="G62" s="8">
        <v>0.8</v>
      </c>
      <c r="H62" s="4">
        <f t="shared" si="0"/>
        <v>2896</v>
      </c>
      <c r="I62" s="4" t="s">
        <v>1052</v>
      </c>
      <c r="J62" s="6">
        <v>42107</v>
      </c>
      <c r="K62" s="10" t="s">
        <v>1043</v>
      </c>
      <c r="L62">
        <f>IF(Table1[[#This Row],[Sales stage]]&lt;&gt;"Won",Table1[[#This Row],[Close Date/Expected Close Date]]-Table1[[#This Row],[Reporting Date]],"")</f>
        <v>97</v>
      </c>
      <c r="M62" s="2"/>
    </row>
    <row r="63" spans="1:13">
      <c r="A63" s="9">
        <v>42010</v>
      </c>
      <c r="B63" s="7" t="s">
        <v>9</v>
      </c>
      <c r="C63" s="4" t="s">
        <v>90</v>
      </c>
      <c r="D63" s="4" t="s">
        <v>1031</v>
      </c>
      <c r="E63" s="4" t="s">
        <v>1042</v>
      </c>
      <c r="F63" s="4">
        <v>750</v>
      </c>
      <c r="G63" s="8">
        <v>0.75</v>
      </c>
      <c r="H63" s="4">
        <f t="shared" si="0"/>
        <v>562.5</v>
      </c>
      <c r="I63" s="4" t="s">
        <v>1054</v>
      </c>
      <c r="J63" s="6">
        <v>42160</v>
      </c>
      <c r="K63" s="10" t="s">
        <v>1043</v>
      </c>
      <c r="L63">
        <f>IF(Table1[[#This Row],[Sales stage]]&lt;&gt;"Won",Table1[[#This Row],[Close Date/Expected Close Date]]-Table1[[#This Row],[Reporting Date]],"")</f>
        <v>150</v>
      </c>
      <c r="M63" s="2"/>
    </row>
    <row r="64" spans="1:13">
      <c r="A64" s="9">
        <v>42010</v>
      </c>
      <c r="B64" s="7" t="s">
        <v>12</v>
      </c>
      <c r="C64" s="4" t="s">
        <v>91</v>
      </c>
      <c r="D64" s="4" t="s">
        <v>1033</v>
      </c>
      <c r="E64" s="4" t="s">
        <v>1040</v>
      </c>
      <c r="F64" s="4">
        <v>3530</v>
      </c>
      <c r="G64" s="8">
        <v>0.85</v>
      </c>
      <c r="H64" s="4">
        <f t="shared" si="0"/>
        <v>3000.5</v>
      </c>
      <c r="I64" s="4" t="s">
        <v>1054</v>
      </c>
      <c r="J64" s="6">
        <v>42119</v>
      </c>
      <c r="K64" s="10"/>
      <c r="L64">
        <f>IF(Table1[[#This Row],[Sales stage]]&lt;&gt;"Won",Table1[[#This Row],[Close Date/Expected Close Date]]-Table1[[#This Row],[Reporting Date]],"")</f>
        <v>109</v>
      </c>
      <c r="M64" s="2"/>
    </row>
    <row r="65" spans="1:13">
      <c r="A65" s="9">
        <v>42010</v>
      </c>
      <c r="B65" s="7" t="s">
        <v>27</v>
      </c>
      <c r="C65" s="4" t="s">
        <v>92</v>
      </c>
      <c r="D65" s="4" t="s">
        <v>1032</v>
      </c>
      <c r="E65" s="4" t="s">
        <v>1048</v>
      </c>
      <c r="F65" s="4">
        <v>4380</v>
      </c>
      <c r="G65" s="8">
        <v>0.65</v>
      </c>
      <c r="H65" s="4">
        <f t="shared" si="0"/>
        <v>2847</v>
      </c>
      <c r="I65" s="4" t="s">
        <v>1052</v>
      </c>
      <c r="J65" s="6">
        <v>42066</v>
      </c>
      <c r="K65" s="10"/>
      <c r="L65" t="str">
        <f>IF(Table1[[#This Row],[Sales stage]]&lt;&gt;"Won",Table1[[#This Row],[Close Date/Expected Close Date]]-Table1[[#This Row],[Reporting Date]],"")</f>
        <v/>
      </c>
      <c r="M65" s="2"/>
    </row>
    <row r="66" spans="1:13">
      <c r="A66" s="9">
        <v>42010</v>
      </c>
      <c r="B66" s="7" t="s">
        <v>22</v>
      </c>
      <c r="C66" s="4" t="s">
        <v>93</v>
      </c>
      <c r="D66" s="4" t="s">
        <v>1036</v>
      </c>
      <c r="E66" s="4" t="s">
        <v>1049</v>
      </c>
      <c r="F66" s="4">
        <v>3500</v>
      </c>
      <c r="G66" s="8">
        <v>0.55000000000000004</v>
      </c>
      <c r="H66" s="4">
        <f t="shared" si="0"/>
        <v>1925.0000000000002</v>
      </c>
      <c r="I66" s="4" t="s">
        <v>1051</v>
      </c>
      <c r="J66" s="6">
        <v>42110</v>
      </c>
      <c r="K66" s="10" t="s">
        <v>1043</v>
      </c>
      <c r="L66">
        <f>IF(Table1[[#This Row],[Sales stage]]&lt;&gt;"Won",Table1[[#This Row],[Close Date/Expected Close Date]]-Table1[[#This Row],[Reporting Date]],"")</f>
        <v>100</v>
      </c>
      <c r="M66" s="2"/>
    </row>
    <row r="67" spans="1:13">
      <c r="A67" s="9">
        <v>42011</v>
      </c>
      <c r="B67" s="7" t="s">
        <v>18</v>
      </c>
      <c r="C67" s="4" t="s">
        <v>94</v>
      </c>
      <c r="D67" s="4" t="s">
        <v>1038</v>
      </c>
      <c r="E67" s="4" t="s">
        <v>1041</v>
      </c>
      <c r="F67" s="4">
        <v>2620</v>
      </c>
      <c r="G67" s="8">
        <v>0.7</v>
      </c>
      <c r="H67" s="4">
        <f t="shared" ref="H67:H130" si="1">F67*G67</f>
        <v>1833.9999999999998</v>
      </c>
      <c r="I67" s="4" t="s">
        <v>1051</v>
      </c>
      <c r="J67" s="6">
        <v>42139</v>
      </c>
      <c r="K67" s="10"/>
      <c r="L67">
        <f>IF(Table1[[#This Row],[Sales stage]]&lt;&gt;"Won",Table1[[#This Row],[Close Date/Expected Close Date]]-Table1[[#This Row],[Reporting Date]],"")</f>
        <v>128</v>
      </c>
      <c r="M67" s="2"/>
    </row>
    <row r="68" spans="1:13">
      <c r="A68" s="9">
        <v>42011</v>
      </c>
      <c r="B68" s="7" t="s">
        <v>9</v>
      </c>
      <c r="C68" s="4" t="s">
        <v>95</v>
      </c>
      <c r="D68" s="4" t="s">
        <v>1033</v>
      </c>
      <c r="E68" s="4" t="s">
        <v>1040</v>
      </c>
      <c r="F68" s="4">
        <v>3140</v>
      </c>
      <c r="G68" s="8">
        <v>0.65</v>
      </c>
      <c r="H68" s="4">
        <f t="shared" si="1"/>
        <v>2041</v>
      </c>
      <c r="I68" s="4" t="s">
        <v>1052</v>
      </c>
      <c r="J68" s="6">
        <v>42153</v>
      </c>
      <c r="K68" s="10" t="s">
        <v>1043</v>
      </c>
      <c r="L68">
        <f>IF(Table1[[#This Row],[Sales stage]]&lt;&gt;"Won",Table1[[#This Row],[Close Date/Expected Close Date]]-Table1[[#This Row],[Reporting Date]],"")</f>
        <v>142</v>
      </c>
      <c r="M68" s="2"/>
    </row>
    <row r="69" spans="1:13">
      <c r="A69" s="9">
        <v>42011</v>
      </c>
      <c r="B69" s="7" t="s">
        <v>15</v>
      </c>
      <c r="C69" s="4" t="s">
        <v>96</v>
      </c>
      <c r="D69" s="4" t="s">
        <v>1037</v>
      </c>
      <c r="E69" s="4" t="s">
        <v>1040</v>
      </c>
      <c r="F69" s="4">
        <v>130</v>
      </c>
      <c r="G69" s="8">
        <v>0.75</v>
      </c>
      <c r="H69" s="4">
        <f t="shared" si="1"/>
        <v>97.5</v>
      </c>
      <c r="I69" s="2" t="s">
        <v>1053</v>
      </c>
      <c r="J69" s="6">
        <v>42164</v>
      </c>
      <c r="K69" s="10" t="s">
        <v>1045</v>
      </c>
      <c r="L69">
        <f>IF(Table1[[#This Row],[Sales stage]]&lt;&gt;"Won",Table1[[#This Row],[Close Date/Expected Close Date]]-Table1[[#This Row],[Reporting Date]],"")</f>
        <v>153</v>
      </c>
      <c r="M69" s="2"/>
    </row>
    <row r="70" spans="1:13">
      <c r="A70" s="9">
        <v>42011</v>
      </c>
      <c r="B70" s="7" t="s">
        <v>22</v>
      </c>
      <c r="C70" s="4" t="s">
        <v>97</v>
      </c>
      <c r="D70" s="4" t="s">
        <v>1034</v>
      </c>
      <c r="E70" s="4" t="s">
        <v>1042</v>
      </c>
      <c r="F70" s="4">
        <v>4680</v>
      </c>
      <c r="G70" s="8">
        <v>0.65</v>
      </c>
      <c r="H70" s="4">
        <f t="shared" si="1"/>
        <v>3042</v>
      </c>
      <c r="I70" s="4" t="s">
        <v>1054</v>
      </c>
      <c r="J70" s="6">
        <v>42097</v>
      </c>
      <c r="K70" s="10"/>
      <c r="L70">
        <f>IF(Table1[[#This Row],[Sales stage]]&lt;&gt;"Won",Table1[[#This Row],[Close Date/Expected Close Date]]-Table1[[#This Row],[Reporting Date]],"")</f>
        <v>86</v>
      </c>
      <c r="M70" s="2"/>
    </row>
    <row r="71" spans="1:13">
      <c r="A71" s="9">
        <v>42011</v>
      </c>
      <c r="B71" s="7" t="s">
        <v>9</v>
      </c>
      <c r="C71" s="4" t="s">
        <v>98</v>
      </c>
      <c r="D71" s="4" t="s">
        <v>1030</v>
      </c>
      <c r="E71" s="4" t="s">
        <v>1042</v>
      </c>
      <c r="F71" s="4">
        <v>4660</v>
      </c>
      <c r="G71" s="8">
        <v>0.65</v>
      </c>
      <c r="H71" s="4">
        <f t="shared" si="1"/>
        <v>3029</v>
      </c>
      <c r="I71" s="4" t="s">
        <v>1054</v>
      </c>
      <c r="J71" s="6">
        <v>42157</v>
      </c>
      <c r="K71" s="10" t="s">
        <v>1043</v>
      </c>
      <c r="L71">
        <f>IF(Table1[[#This Row],[Sales stage]]&lt;&gt;"Won",Table1[[#This Row],[Close Date/Expected Close Date]]-Table1[[#This Row],[Reporting Date]],"")</f>
        <v>146</v>
      </c>
      <c r="M71" s="2"/>
    </row>
    <row r="72" spans="1:13">
      <c r="A72" s="9">
        <v>42011</v>
      </c>
      <c r="B72" s="7" t="s">
        <v>9</v>
      </c>
      <c r="C72" s="4" t="s">
        <v>99</v>
      </c>
      <c r="D72" s="4" t="s">
        <v>1034</v>
      </c>
      <c r="E72" s="4" t="s">
        <v>1040</v>
      </c>
      <c r="F72" s="4">
        <v>4220</v>
      </c>
      <c r="G72" s="8">
        <v>0.7</v>
      </c>
      <c r="H72" s="4">
        <f t="shared" si="1"/>
        <v>2954</v>
      </c>
      <c r="I72" s="4" t="s">
        <v>1054</v>
      </c>
      <c r="J72" s="6">
        <v>42101</v>
      </c>
      <c r="K72" s="10" t="s">
        <v>1044</v>
      </c>
      <c r="L72">
        <f>IF(Table1[[#This Row],[Sales stage]]&lt;&gt;"Won",Table1[[#This Row],[Close Date/Expected Close Date]]-Table1[[#This Row],[Reporting Date]],"")</f>
        <v>90</v>
      </c>
      <c r="M72" s="2"/>
    </row>
    <row r="73" spans="1:13">
      <c r="A73" s="9">
        <v>42011</v>
      </c>
      <c r="B73" s="7" t="s">
        <v>9</v>
      </c>
      <c r="C73" s="4" t="s">
        <v>100</v>
      </c>
      <c r="D73" s="4" t="s">
        <v>1038</v>
      </c>
      <c r="E73" s="4" t="s">
        <v>1049</v>
      </c>
      <c r="F73" s="4">
        <v>4300</v>
      </c>
      <c r="G73" s="8">
        <v>0.8</v>
      </c>
      <c r="H73" s="4">
        <f t="shared" si="1"/>
        <v>3440</v>
      </c>
      <c r="I73" s="4" t="s">
        <v>1051</v>
      </c>
      <c r="J73" s="6">
        <v>42135</v>
      </c>
      <c r="K73" s="10" t="s">
        <v>1046</v>
      </c>
      <c r="L73">
        <f>IF(Table1[[#This Row],[Sales stage]]&lt;&gt;"Won",Table1[[#This Row],[Close Date/Expected Close Date]]-Table1[[#This Row],[Reporting Date]],"")</f>
        <v>124</v>
      </c>
      <c r="M73" s="2"/>
    </row>
    <row r="74" spans="1:13">
      <c r="A74" s="9">
        <v>42012</v>
      </c>
      <c r="B74" s="7" t="s">
        <v>18</v>
      </c>
      <c r="C74" s="4" t="s">
        <v>101</v>
      </c>
      <c r="D74" s="4" t="s">
        <v>1037</v>
      </c>
      <c r="E74" s="4" t="s">
        <v>1049</v>
      </c>
      <c r="F74" s="4">
        <v>2950</v>
      </c>
      <c r="G74" s="8">
        <v>0.7</v>
      </c>
      <c r="H74" s="4">
        <f t="shared" si="1"/>
        <v>2065</v>
      </c>
      <c r="I74" s="4" t="s">
        <v>1052</v>
      </c>
      <c r="J74" s="6">
        <v>42175</v>
      </c>
      <c r="K74" s="10" t="s">
        <v>1043</v>
      </c>
      <c r="L74">
        <f>IF(Table1[[#This Row],[Sales stage]]&lt;&gt;"Won",Table1[[#This Row],[Close Date/Expected Close Date]]-Table1[[#This Row],[Reporting Date]],"")</f>
        <v>163</v>
      </c>
      <c r="M74" s="2"/>
    </row>
    <row r="75" spans="1:13">
      <c r="A75" s="9">
        <v>42012</v>
      </c>
      <c r="B75" s="7" t="s">
        <v>24</v>
      </c>
      <c r="C75" s="4" t="s">
        <v>102</v>
      </c>
      <c r="D75" s="4" t="s">
        <v>1038</v>
      </c>
      <c r="E75" s="4" t="s">
        <v>1048</v>
      </c>
      <c r="F75" s="4">
        <v>3880</v>
      </c>
      <c r="G75" s="8">
        <v>0.85</v>
      </c>
      <c r="H75" s="4">
        <f t="shared" si="1"/>
        <v>3298</v>
      </c>
      <c r="I75" s="4" t="s">
        <v>1054</v>
      </c>
      <c r="J75" s="6">
        <v>42115</v>
      </c>
      <c r="K75" s="10"/>
      <c r="L75" t="str">
        <f>IF(Table1[[#This Row],[Sales stage]]&lt;&gt;"Won",Table1[[#This Row],[Close Date/Expected Close Date]]-Table1[[#This Row],[Reporting Date]],"")</f>
        <v/>
      </c>
      <c r="M75" s="2"/>
    </row>
    <row r="76" spans="1:13">
      <c r="A76" s="9">
        <v>42012</v>
      </c>
      <c r="B76" s="7" t="s">
        <v>26</v>
      </c>
      <c r="C76" s="4" t="s">
        <v>103</v>
      </c>
      <c r="D76" s="4" t="s">
        <v>1034</v>
      </c>
      <c r="E76" s="4" t="s">
        <v>1049</v>
      </c>
      <c r="F76" s="4">
        <v>1350</v>
      </c>
      <c r="G76" s="8">
        <v>0.55000000000000004</v>
      </c>
      <c r="H76" s="4">
        <f t="shared" si="1"/>
        <v>742.50000000000011</v>
      </c>
      <c r="I76" s="4" t="s">
        <v>1052</v>
      </c>
      <c r="J76" s="6">
        <v>42155</v>
      </c>
      <c r="K76" s="10" t="s">
        <v>1044</v>
      </c>
      <c r="L76">
        <f>IF(Table1[[#This Row],[Sales stage]]&lt;&gt;"Won",Table1[[#This Row],[Close Date/Expected Close Date]]-Table1[[#This Row],[Reporting Date]],"")</f>
        <v>143</v>
      </c>
      <c r="M76" s="2"/>
    </row>
    <row r="77" spans="1:13">
      <c r="A77" s="9">
        <v>42012</v>
      </c>
      <c r="B77" s="7" t="s">
        <v>23</v>
      </c>
      <c r="C77" s="4" t="s">
        <v>104</v>
      </c>
      <c r="D77" s="4" t="s">
        <v>1034</v>
      </c>
      <c r="E77" s="4" t="s">
        <v>1041</v>
      </c>
      <c r="F77" s="4">
        <v>2260</v>
      </c>
      <c r="G77" s="8">
        <v>0.85</v>
      </c>
      <c r="H77" s="4">
        <f t="shared" si="1"/>
        <v>1921</v>
      </c>
      <c r="I77" s="4" t="s">
        <v>1052</v>
      </c>
      <c r="J77" s="6">
        <v>42160</v>
      </c>
      <c r="K77" s="10"/>
      <c r="L77">
        <f>IF(Table1[[#This Row],[Sales stage]]&lt;&gt;"Won",Table1[[#This Row],[Close Date/Expected Close Date]]-Table1[[#This Row],[Reporting Date]],"")</f>
        <v>148</v>
      </c>
      <c r="M77" s="2"/>
    </row>
    <row r="78" spans="1:13">
      <c r="A78" s="9">
        <v>42012</v>
      </c>
      <c r="B78" s="7" t="s">
        <v>26</v>
      </c>
      <c r="C78" s="4" t="s">
        <v>105</v>
      </c>
      <c r="D78" s="4" t="s">
        <v>1029</v>
      </c>
      <c r="E78" s="4" t="s">
        <v>1039</v>
      </c>
      <c r="F78" s="4">
        <v>3560</v>
      </c>
      <c r="G78" s="8">
        <v>0.55000000000000004</v>
      </c>
      <c r="H78" s="4">
        <f t="shared" si="1"/>
        <v>1958.0000000000002</v>
      </c>
      <c r="I78" s="4" t="s">
        <v>1054</v>
      </c>
      <c r="J78" s="6">
        <v>42105</v>
      </c>
      <c r="K78" s="10" t="s">
        <v>1044</v>
      </c>
      <c r="L78">
        <f>IF(Table1[[#This Row],[Sales stage]]&lt;&gt;"Won",Table1[[#This Row],[Close Date/Expected Close Date]]-Table1[[#This Row],[Reporting Date]],"")</f>
        <v>93</v>
      </c>
      <c r="M78" s="2"/>
    </row>
    <row r="79" spans="1:13">
      <c r="A79" s="9">
        <v>42012</v>
      </c>
      <c r="B79" s="7" t="s">
        <v>14</v>
      </c>
      <c r="C79" s="4" t="s">
        <v>106</v>
      </c>
      <c r="D79" s="4" t="s">
        <v>1030</v>
      </c>
      <c r="E79" s="4" t="s">
        <v>1039</v>
      </c>
      <c r="F79" s="4">
        <v>1150</v>
      </c>
      <c r="G79" s="8">
        <v>0.85</v>
      </c>
      <c r="H79" s="4">
        <f t="shared" si="1"/>
        <v>977.5</v>
      </c>
      <c r="I79" s="4" t="s">
        <v>1052</v>
      </c>
      <c r="J79" s="6">
        <v>42113</v>
      </c>
      <c r="K79" s="10" t="s">
        <v>1044</v>
      </c>
      <c r="L79">
        <f>IF(Table1[[#This Row],[Sales stage]]&lt;&gt;"Won",Table1[[#This Row],[Close Date/Expected Close Date]]-Table1[[#This Row],[Reporting Date]],"")</f>
        <v>101</v>
      </c>
      <c r="M79" s="2"/>
    </row>
    <row r="80" spans="1:13">
      <c r="A80" s="9">
        <v>42012</v>
      </c>
      <c r="B80" s="7" t="s">
        <v>22</v>
      </c>
      <c r="C80" s="4" t="s">
        <v>107</v>
      </c>
      <c r="D80" s="4" t="s">
        <v>1033</v>
      </c>
      <c r="E80" s="4" t="s">
        <v>1039</v>
      </c>
      <c r="F80" s="4">
        <v>3630</v>
      </c>
      <c r="G80" s="8">
        <v>0.6</v>
      </c>
      <c r="H80" s="4">
        <f t="shared" si="1"/>
        <v>2178</v>
      </c>
      <c r="I80" s="4" t="s">
        <v>1052</v>
      </c>
      <c r="J80" s="6">
        <v>42111</v>
      </c>
      <c r="K80" s="10"/>
      <c r="L80">
        <f>IF(Table1[[#This Row],[Sales stage]]&lt;&gt;"Won",Table1[[#This Row],[Close Date/Expected Close Date]]-Table1[[#This Row],[Reporting Date]],"")</f>
        <v>99</v>
      </c>
      <c r="M80" s="2"/>
    </row>
    <row r="81" spans="1:13">
      <c r="A81" s="9">
        <v>42012</v>
      </c>
      <c r="B81" s="7" t="s">
        <v>10</v>
      </c>
      <c r="C81" s="4" t="s">
        <v>108</v>
      </c>
      <c r="D81" s="4" t="s">
        <v>1030</v>
      </c>
      <c r="E81" s="4" t="s">
        <v>1040</v>
      </c>
      <c r="F81" s="4">
        <v>2490</v>
      </c>
      <c r="G81" s="8">
        <v>0.8</v>
      </c>
      <c r="H81" s="4">
        <f t="shared" si="1"/>
        <v>1992</v>
      </c>
      <c r="I81" s="4" t="s">
        <v>1054</v>
      </c>
      <c r="J81" s="6">
        <v>42178</v>
      </c>
      <c r="K81" s="10" t="s">
        <v>1046</v>
      </c>
      <c r="L81">
        <f>IF(Table1[[#This Row],[Sales stage]]&lt;&gt;"Won",Table1[[#This Row],[Close Date/Expected Close Date]]-Table1[[#This Row],[Reporting Date]],"")</f>
        <v>166</v>
      </c>
      <c r="M81" s="2"/>
    </row>
    <row r="82" spans="1:13">
      <c r="A82" s="9">
        <v>42012</v>
      </c>
      <c r="B82" s="7" t="s">
        <v>24</v>
      </c>
      <c r="C82" s="4" t="s">
        <v>109</v>
      </c>
      <c r="D82" s="4" t="s">
        <v>1034</v>
      </c>
      <c r="E82" s="4" t="s">
        <v>1049</v>
      </c>
      <c r="F82" s="4">
        <v>2850</v>
      </c>
      <c r="G82" s="8">
        <v>0.55000000000000004</v>
      </c>
      <c r="H82" s="4">
        <f t="shared" si="1"/>
        <v>1567.5000000000002</v>
      </c>
      <c r="I82" s="4" t="s">
        <v>1054</v>
      </c>
      <c r="J82" s="6">
        <v>42129</v>
      </c>
      <c r="K82" s="10"/>
      <c r="L82">
        <f>IF(Table1[[#This Row],[Sales stage]]&lt;&gt;"Won",Table1[[#This Row],[Close Date/Expected Close Date]]-Table1[[#This Row],[Reporting Date]],"")</f>
        <v>117</v>
      </c>
      <c r="M82" s="2"/>
    </row>
    <row r="83" spans="1:13">
      <c r="A83" s="9">
        <v>42012</v>
      </c>
      <c r="B83" s="7" t="s">
        <v>13</v>
      </c>
      <c r="C83" s="4" t="s">
        <v>110</v>
      </c>
      <c r="D83" s="4" t="s">
        <v>1035</v>
      </c>
      <c r="E83" s="4" t="s">
        <v>1040</v>
      </c>
      <c r="F83" s="4">
        <v>4780</v>
      </c>
      <c r="G83" s="8">
        <v>0.85</v>
      </c>
      <c r="H83" s="4">
        <f t="shared" si="1"/>
        <v>4063</v>
      </c>
      <c r="I83" s="4" t="s">
        <v>1054</v>
      </c>
      <c r="J83" s="6">
        <v>42145</v>
      </c>
      <c r="K83" s="10" t="s">
        <v>1043</v>
      </c>
      <c r="L83">
        <f>IF(Table1[[#This Row],[Sales stage]]&lt;&gt;"Won",Table1[[#This Row],[Close Date/Expected Close Date]]-Table1[[#This Row],[Reporting Date]],"")</f>
        <v>133</v>
      </c>
      <c r="M83" s="2"/>
    </row>
    <row r="84" spans="1:13">
      <c r="A84" s="9">
        <v>42013</v>
      </c>
      <c r="B84" s="7" t="s">
        <v>9</v>
      </c>
      <c r="C84" s="4" t="s">
        <v>111</v>
      </c>
      <c r="D84" s="4" t="s">
        <v>1035</v>
      </c>
      <c r="E84" s="4" t="s">
        <v>1039</v>
      </c>
      <c r="F84" s="4">
        <v>4320</v>
      </c>
      <c r="G84" s="8">
        <v>0.6</v>
      </c>
      <c r="H84" s="4">
        <f t="shared" si="1"/>
        <v>2592</v>
      </c>
      <c r="I84" s="4" t="s">
        <v>1054</v>
      </c>
      <c r="J84" s="6">
        <v>42132</v>
      </c>
      <c r="K84" s="10" t="s">
        <v>1046</v>
      </c>
      <c r="L84">
        <f>IF(Table1[[#This Row],[Sales stage]]&lt;&gt;"Won",Table1[[#This Row],[Close Date/Expected Close Date]]-Table1[[#This Row],[Reporting Date]],"")</f>
        <v>119</v>
      </c>
      <c r="M84" s="2"/>
    </row>
    <row r="85" spans="1:13">
      <c r="A85" s="9">
        <v>42013</v>
      </c>
      <c r="B85" s="7" t="s">
        <v>27</v>
      </c>
      <c r="C85" s="4" t="s">
        <v>112</v>
      </c>
      <c r="D85" s="4" t="s">
        <v>1030</v>
      </c>
      <c r="E85" s="4" t="s">
        <v>1039</v>
      </c>
      <c r="F85" s="4">
        <v>390</v>
      </c>
      <c r="G85" s="8">
        <v>0.55000000000000004</v>
      </c>
      <c r="H85" s="4">
        <f t="shared" si="1"/>
        <v>214.50000000000003</v>
      </c>
      <c r="I85" s="2" t="s">
        <v>1053</v>
      </c>
      <c r="J85" s="6">
        <v>42141</v>
      </c>
      <c r="K85" s="10"/>
      <c r="L85">
        <f>IF(Table1[[#This Row],[Sales stage]]&lt;&gt;"Won",Table1[[#This Row],[Close Date/Expected Close Date]]-Table1[[#This Row],[Reporting Date]],"")</f>
        <v>128</v>
      </c>
      <c r="M85" s="2"/>
    </row>
    <row r="86" spans="1:13">
      <c r="A86" s="9">
        <v>42013</v>
      </c>
      <c r="B86" s="7" t="s">
        <v>8</v>
      </c>
      <c r="C86" s="4" t="s">
        <v>113</v>
      </c>
      <c r="D86" s="4" t="s">
        <v>1038</v>
      </c>
      <c r="E86" s="4" t="s">
        <v>1041</v>
      </c>
      <c r="F86" s="4">
        <v>4770</v>
      </c>
      <c r="G86" s="8">
        <v>0.55000000000000004</v>
      </c>
      <c r="H86" s="4">
        <f t="shared" si="1"/>
        <v>2623.5</v>
      </c>
      <c r="I86" s="4" t="s">
        <v>1052</v>
      </c>
      <c r="J86" s="6">
        <v>42128</v>
      </c>
      <c r="K86" s="10"/>
      <c r="L86">
        <f>IF(Table1[[#This Row],[Sales stage]]&lt;&gt;"Won",Table1[[#This Row],[Close Date/Expected Close Date]]-Table1[[#This Row],[Reporting Date]],"")</f>
        <v>115</v>
      </c>
      <c r="M86" s="2"/>
    </row>
    <row r="87" spans="1:13">
      <c r="A87" s="9">
        <v>42013</v>
      </c>
      <c r="B87" s="7" t="s">
        <v>15</v>
      </c>
      <c r="C87" s="4" t="s">
        <v>114</v>
      </c>
      <c r="D87" s="4" t="s">
        <v>1036</v>
      </c>
      <c r="E87" s="4" t="s">
        <v>1049</v>
      </c>
      <c r="F87" s="4">
        <v>4470</v>
      </c>
      <c r="G87" s="8">
        <v>0.7</v>
      </c>
      <c r="H87" s="4">
        <f t="shared" si="1"/>
        <v>3129</v>
      </c>
      <c r="I87" s="4" t="s">
        <v>1052</v>
      </c>
      <c r="J87" s="6">
        <v>42170</v>
      </c>
      <c r="K87" s="10" t="s">
        <v>1044</v>
      </c>
      <c r="L87">
        <f>IF(Table1[[#This Row],[Sales stage]]&lt;&gt;"Won",Table1[[#This Row],[Close Date/Expected Close Date]]-Table1[[#This Row],[Reporting Date]],"")</f>
        <v>157</v>
      </c>
      <c r="M87" s="2"/>
    </row>
    <row r="88" spans="1:13">
      <c r="A88" s="9">
        <v>42013</v>
      </c>
      <c r="B88" s="7" t="s">
        <v>22</v>
      </c>
      <c r="C88" s="4" t="s">
        <v>115</v>
      </c>
      <c r="D88" s="4" t="s">
        <v>1029</v>
      </c>
      <c r="E88" s="4" t="s">
        <v>1049</v>
      </c>
      <c r="F88" s="4">
        <v>620</v>
      </c>
      <c r="G88" s="8">
        <v>0.55000000000000004</v>
      </c>
      <c r="H88" s="4">
        <f t="shared" si="1"/>
        <v>341</v>
      </c>
      <c r="I88" s="4" t="s">
        <v>1052</v>
      </c>
      <c r="J88" s="6">
        <v>42165</v>
      </c>
      <c r="K88" s="10" t="s">
        <v>1044</v>
      </c>
      <c r="L88">
        <f>IF(Table1[[#This Row],[Sales stage]]&lt;&gt;"Won",Table1[[#This Row],[Close Date/Expected Close Date]]-Table1[[#This Row],[Reporting Date]],"")</f>
        <v>152</v>
      </c>
      <c r="M88" s="2"/>
    </row>
    <row r="89" spans="1:13">
      <c r="A89" s="9">
        <v>42013</v>
      </c>
      <c r="B89" s="7" t="s">
        <v>24</v>
      </c>
      <c r="C89" s="4" t="s">
        <v>116</v>
      </c>
      <c r="D89" s="4" t="s">
        <v>1035</v>
      </c>
      <c r="E89" s="4" t="s">
        <v>1040</v>
      </c>
      <c r="F89" s="4">
        <v>2320</v>
      </c>
      <c r="G89" s="8">
        <v>0.8</v>
      </c>
      <c r="H89" s="4">
        <f t="shared" si="1"/>
        <v>1856</v>
      </c>
      <c r="I89" s="4" t="s">
        <v>1051</v>
      </c>
      <c r="J89" s="6">
        <v>42146</v>
      </c>
      <c r="K89" s="10" t="s">
        <v>1045</v>
      </c>
      <c r="L89">
        <f>IF(Table1[[#This Row],[Sales stage]]&lt;&gt;"Won",Table1[[#This Row],[Close Date/Expected Close Date]]-Table1[[#This Row],[Reporting Date]],"")</f>
        <v>133</v>
      </c>
      <c r="M89" s="2"/>
    </row>
    <row r="90" spans="1:13">
      <c r="A90" s="9">
        <v>42013</v>
      </c>
      <c r="B90" s="7" t="s">
        <v>26</v>
      </c>
      <c r="C90" s="4" t="s">
        <v>117</v>
      </c>
      <c r="D90" s="4" t="s">
        <v>1038</v>
      </c>
      <c r="E90" s="4" t="s">
        <v>1040</v>
      </c>
      <c r="F90" s="4">
        <v>3180</v>
      </c>
      <c r="G90" s="8">
        <v>0.55000000000000004</v>
      </c>
      <c r="H90" s="4">
        <f t="shared" si="1"/>
        <v>1749.0000000000002</v>
      </c>
      <c r="I90" s="4" t="s">
        <v>1052</v>
      </c>
      <c r="J90" s="6">
        <v>42171</v>
      </c>
      <c r="K90" s="10" t="s">
        <v>1044</v>
      </c>
      <c r="L90">
        <f>IF(Table1[[#This Row],[Sales stage]]&lt;&gt;"Won",Table1[[#This Row],[Close Date/Expected Close Date]]-Table1[[#This Row],[Reporting Date]],"")</f>
        <v>158</v>
      </c>
      <c r="M90" s="2"/>
    </row>
    <row r="91" spans="1:13">
      <c r="A91" s="9">
        <v>42013</v>
      </c>
      <c r="B91" s="7" t="s">
        <v>18</v>
      </c>
      <c r="C91" s="4" t="s">
        <v>118</v>
      </c>
      <c r="D91" s="4" t="s">
        <v>1037</v>
      </c>
      <c r="E91" s="4" t="s">
        <v>1049</v>
      </c>
      <c r="F91" s="4">
        <v>2190</v>
      </c>
      <c r="G91" s="8">
        <v>0.65</v>
      </c>
      <c r="H91" s="4">
        <f t="shared" si="1"/>
        <v>1423.5</v>
      </c>
      <c r="I91" s="4" t="s">
        <v>1054</v>
      </c>
      <c r="J91" s="6">
        <v>42119</v>
      </c>
      <c r="K91" s="10" t="s">
        <v>1045</v>
      </c>
      <c r="L91">
        <f>IF(Table1[[#This Row],[Sales stage]]&lt;&gt;"Won",Table1[[#This Row],[Close Date/Expected Close Date]]-Table1[[#This Row],[Reporting Date]],"")</f>
        <v>106</v>
      </c>
      <c r="M91" s="2"/>
    </row>
    <row r="92" spans="1:13">
      <c r="A92" s="9">
        <v>42013</v>
      </c>
      <c r="B92" s="7" t="s">
        <v>19</v>
      </c>
      <c r="C92" s="4" t="s">
        <v>119</v>
      </c>
      <c r="D92" s="4" t="s">
        <v>1036</v>
      </c>
      <c r="E92" s="4" t="s">
        <v>1042</v>
      </c>
      <c r="F92" s="4">
        <v>4010</v>
      </c>
      <c r="G92" s="8">
        <v>0.65</v>
      </c>
      <c r="H92" s="4">
        <f t="shared" si="1"/>
        <v>2606.5</v>
      </c>
      <c r="I92" s="4" t="s">
        <v>1054</v>
      </c>
      <c r="J92" s="6">
        <v>42154</v>
      </c>
      <c r="K92" s="10" t="s">
        <v>1046</v>
      </c>
      <c r="L92">
        <f>IF(Table1[[#This Row],[Sales stage]]&lt;&gt;"Won",Table1[[#This Row],[Close Date/Expected Close Date]]-Table1[[#This Row],[Reporting Date]],"")</f>
        <v>141</v>
      </c>
      <c r="M92" s="2"/>
    </row>
    <row r="93" spans="1:13">
      <c r="A93" s="9">
        <v>42013</v>
      </c>
      <c r="B93" s="7" t="s">
        <v>16</v>
      </c>
      <c r="C93" s="4" t="s">
        <v>120</v>
      </c>
      <c r="D93" s="4" t="s">
        <v>1032</v>
      </c>
      <c r="E93" s="4" t="s">
        <v>1042</v>
      </c>
      <c r="F93" s="4">
        <v>4160</v>
      </c>
      <c r="G93" s="8">
        <v>0.75</v>
      </c>
      <c r="H93" s="4">
        <f t="shared" si="1"/>
        <v>3120</v>
      </c>
      <c r="I93" s="4" t="s">
        <v>1054</v>
      </c>
      <c r="J93" s="6">
        <v>42166</v>
      </c>
      <c r="K93" s="10" t="s">
        <v>1045</v>
      </c>
      <c r="L93">
        <f>IF(Table1[[#This Row],[Sales stage]]&lt;&gt;"Won",Table1[[#This Row],[Close Date/Expected Close Date]]-Table1[[#This Row],[Reporting Date]],"")</f>
        <v>153</v>
      </c>
      <c r="M93" s="2"/>
    </row>
    <row r="94" spans="1:13">
      <c r="A94" s="9">
        <v>42013</v>
      </c>
      <c r="B94" s="7" t="s">
        <v>11</v>
      </c>
      <c r="C94" s="4" t="s">
        <v>121</v>
      </c>
      <c r="D94" s="4" t="s">
        <v>1032</v>
      </c>
      <c r="E94" s="4" t="s">
        <v>1040</v>
      </c>
      <c r="F94" s="4">
        <v>580</v>
      </c>
      <c r="G94" s="8">
        <v>0.8</v>
      </c>
      <c r="H94" s="4">
        <f t="shared" si="1"/>
        <v>464</v>
      </c>
      <c r="I94" s="4" t="s">
        <v>1051</v>
      </c>
      <c r="J94" s="6">
        <v>42136</v>
      </c>
      <c r="K94" s="10" t="s">
        <v>1043</v>
      </c>
      <c r="L94">
        <f>IF(Table1[[#This Row],[Sales stage]]&lt;&gt;"Won",Table1[[#This Row],[Close Date/Expected Close Date]]-Table1[[#This Row],[Reporting Date]],"")</f>
        <v>123</v>
      </c>
      <c r="M94" s="2"/>
    </row>
    <row r="95" spans="1:13">
      <c r="A95" s="9">
        <v>42013</v>
      </c>
      <c r="B95" s="7" t="s">
        <v>17</v>
      </c>
      <c r="C95" s="4" t="s">
        <v>122</v>
      </c>
      <c r="D95" s="4" t="s">
        <v>1029</v>
      </c>
      <c r="E95" s="4" t="s">
        <v>1048</v>
      </c>
      <c r="F95" s="4">
        <v>3380</v>
      </c>
      <c r="G95" s="8">
        <v>0.75</v>
      </c>
      <c r="H95" s="4">
        <f t="shared" si="1"/>
        <v>2535</v>
      </c>
      <c r="I95" s="4" t="s">
        <v>1054</v>
      </c>
      <c r="J95" s="6">
        <v>42066</v>
      </c>
      <c r="K95" s="10"/>
      <c r="L95" t="str">
        <f>IF(Table1[[#This Row],[Sales stage]]&lt;&gt;"Won",Table1[[#This Row],[Close Date/Expected Close Date]]-Table1[[#This Row],[Reporting Date]],"")</f>
        <v/>
      </c>
      <c r="M95" s="2"/>
    </row>
    <row r="96" spans="1:13">
      <c r="A96" s="9">
        <v>42013</v>
      </c>
      <c r="B96" s="7" t="s">
        <v>25</v>
      </c>
      <c r="C96" s="4" t="s">
        <v>123</v>
      </c>
      <c r="D96" s="4" t="s">
        <v>1034</v>
      </c>
      <c r="E96" s="4" t="s">
        <v>1049</v>
      </c>
      <c r="F96" s="4">
        <v>3010</v>
      </c>
      <c r="G96" s="8">
        <v>0.75</v>
      </c>
      <c r="H96" s="4">
        <f t="shared" si="1"/>
        <v>2257.5</v>
      </c>
      <c r="I96" s="4" t="s">
        <v>1051</v>
      </c>
      <c r="J96" s="6">
        <v>42157</v>
      </c>
      <c r="K96" s="10" t="s">
        <v>1045</v>
      </c>
      <c r="L96">
        <f>IF(Table1[[#This Row],[Sales stage]]&lt;&gt;"Won",Table1[[#This Row],[Close Date/Expected Close Date]]-Table1[[#This Row],[Reporting Date]],"")</f>
        <v>144</v>
      </c>
      <c r="M96" s="2"/>
    </row>
    <row r="97" spans="1:13">
      <c r="A97" s="9">
        <v>42014</v>
      </c>
      <c r="B97" s="7" t="s">
        <v>10</v>
      </c>
      <c r="C97" s="4" t="s">
        <v>124</v>
      </c>
      <c r="D97" s="4" t="s">
        <v>1034</v>
      </c>
      <c r="E97" s="4" t="s">
        <v>1039</v>
      </c>
      <c r="F97" s="4">
        <v>470</v>
      </c>
      <c r="G97" s="8">
        <v>0.7</v>
      </c>
      <c r="H97" s="4">
        <f t="shared" si="1"/>
        <v>329</v>
      </c>
      <c r="I97" s="4" t="s">
        <v>1052</v>
      </c>
      <c r="J97" s="6">
        <v>42096</v>
      </c>
      <c r="K97" s="10" t="s">
        <v>1044</v>
      </c>
      <c r="L97">
        <f>IF(Table1[[#This Row],[Sales stage]]&lt;&gt;"Won",Table1[[#This Row],[Close Date/Expected Close Date]]-Table1[[#This Row],[Reporting Date]],"")</f>
        <v>82</v>
      </c>
      <c r="M97" s="2"/>
    </row>
    <row r="98" spans="1:13">
      <c r="A98" s="9">
        <v>42014</v>
      </c>
      <c r="B98" s="7" t="s">
        <v>25</v>
      </c>
      <c r="C98" s="4" t="s">
        <v>125</v>
      </c>
      <c r="D98" s="4" t="s">
        <v>1029</v>
      </c>
      <c r="E98" s="4" t="s">
        <v>1048</v>
      </c>
      <c r="F98" s="4">
        <v>4460</v>
      </c>
      <c r="G98" s="8">
        <v>0.55000000000000004</v>
      </c>
      <c r="H98" s="4">
        <f t="shared" si="1"/>
        <v>2453</v>
      </c>
      <c r="I98" s="4" t="s">
        <v>1052</v>
      </c>
      <c r="J98" s="6">
        <v>42033</v>
      </c>
      <c r="K98" s="10"/>
      <c r="L98" t="str">
        <f>IF(Table1[[#This Row],[Sales stage]]&lt;&gt;"Won",Table1[[#This Row],[Close Date/Expected Close Date]]-Table1[[#This Row],[Reporting Date]],"")</f>
        <v/>
      </c>
      <c r="M98" s="2"/>
    </row>
    <row r="99" spans="1:13">
      <c r="A99" s="9">
        <v>42014</v>
      </c>
      <c r="B99" s="7" t="s">
        <v>10</v>
      </c>
      <c r="C99" s="4" t="s">
        <v>126</v>
      </c>
      <c r="D99" s="4" t="s">
        <v>1037</v>
      </c>
      <c r="E99" s="4" t="s">
        <v>1039</v>
      </c>
      <c r="F99" s="4">
        <v>3320</v>
      </c>
      <c r="G99" s="8">
        <v>0.55000000000000004</v>
      </c>
      <c r="H99" s="4">
        <f t="shared" si="1"/>
        <v>1826.0000000000002</v>
      </c>
      <c r="I99" s="4" t="s">
        <v>1054</v>
      </c>
      <c r="J99" s="6">
        <v>42133</v>
      </c>
      <c r="K99" s="10" t="s">
        <v>1044</v>
      </c>
      <c r="L99">
        <f>IF(Table1[[#This Row],[Sales stage]]&lt;&gt;"Won",Table1[[#This Row],[Close Date/Expected Close Date]]-Table1[[#This Row],[Reporting Date]],"")</f>
        <v>119</v>
      </c>
      <c r="M99" s="2"/>
    </row>
    <row r="100" spans="1:13">
      <c r="A100" s="9">
        <v>42014</v>
      </c>
      <c r="B100" s="7" t="s">
        <v>21</v>
      </c>
      <c r="C100" s="4" t="s">
        <v>127</v>
      </c>
      <c r="D100" s="4" t="s">
        <v>1037</v>
      </c>
      <c r="E100" s="4" t="s">
        <v>1042</v>
      </c>
      <c r="F100" s="4">
        <v>2800</v>
      </c>
      <c r="G100" s="8">
        <v>0.7</v>
      </c>
      <c r="H100" s="4">
        <f t="shared" si="1"/>
        <v>1959.9999999999998</v>
      </c>
      <c r="I100" s="4" t="s">
        <v>1054</v>
      </c>
      <c r="J100" s="6">
        <v>42172</v>
      </c>
      <c r="K100" s="10" t="s">
        <v>1043</v>
      </c>
      <c r="L100">
        <f>IF(Table1[[#This Row],[Sales stage]]&lt;&gt;"Won",Table1[[#This Row],[Close Date/Expected Close Date]]-Table1[[#This Row],[Reporting Date]],"")</f>
        <v>158</v>
      </c>
      <c r="M100" s="2"/>
    </row>
    <row r="101" spans="1:13">
      <c r="A101" s="9">
        <v>42014</v>
      </c>
      <c r="B101" s="7" t="s">
        <v>16</v>
      </c>
      <c r="C101" s="4" t="s">
        <v>128</v>
      </c>
      <c r="D101" s="4" t="s">
        <v>1036</v>
      </c>
      <c r="E101" s="4" t="s">
        <v>1042</v>
      </c>
      <c r="F101" s="4">
        <v>1270</v>
      </c>
      <c r="G101" s="8">
        <v>0.55000000000000004</v>
      </c>
      <c r="H101" s="4">
        <f t="shared" si="1"/>
        <v>698.5</v>
      </c>
      <c r="I101" s="4" t="s">
        <v>1054</v>
      </c>
      <c r="J101" s="6">
        <v>42138</v>
      </c>
      <c r="K101" s="10"/>
      <c r="L101">
        <f>IF(Table1[[#This Row],[Sales stage]]&lt;&gt;"Won",Table1[[#This Row],[Close Date/Expected Close Date]]-Table1[[#This Row],[Reporting Date]],"")</f>
        <v>124</v>
      </c>
      <c r="M101" s="2"/>
    </row>
    <row r="102" spans="1:13">
      <c r="A102" s="9">
        <v>42014</v>
      </c>
      <c r="B102" s="7" t="s">
        <v>18</v>
      </c>
      <c r="C102" s="4" t="s">
        <v>129</v>
      </c>
      <c r="D102" s="4" t="s">
        <v>1035</v>
      </c>
      <c r="E102" s="4" t="s">
        <v>1049</v>
      </c>
      <c r="F102" s="4">
        <v>1390</v>
      </c>
      <c r="G102" s="8">
        <v>0.75</v>
      </c>
      <c r="H102" s="4">
        <f t="shared" si="1"/>
        <v>1042.5</v>
      </c>
      <c r="I102" s="4" t="s">
        <v>1052</v>
      </c>
      <c r="J102" s="6">
        <v>42184</v>
      </c>
      <c r="K102" s="10"/>
      <c r="L102">
        <f>IF(Table1[[#This Row],[Sales stage]]&lt;&gt;"Won",Table1[[#This Row],[Close Date/Expected Close Date]]-Table1[[#This Row],[Reporting Date]],"")</f>
        <v>170</v>
      </c>
      <c r="M102" s="2"/>
    </row>
    <row r="103" spans="1:13">
      <c r="A103" s="9">
        <v>42014</v>
      </c>
      <c r="B103" s="7" t="s">
        <v>14</v>
      </c>
      <c r="C103" s="4" t="s">
        <v>130</v>
      </c>
      <c r="D103" s="4" t="s">
        <v>1031</v>
      </c>
      <c r="E103" s="4" t="s">
        <v>1049</v>
      </c>
      <c r="F103" s="4">
        <v>2420</v>
      </c>
      <c r="G103" s="8">
        <v>0.7</v>
      </c>
      <c r="H103" s="4">
        <f t="shared" si="1"/>
        <v>1694</v>
      </c>
      <c r="I103" s="4" t="s">
        <v>1051</v>
      </c>
      <c r="J103" s="6">
        <v>42126</v>
      </c>
      <c r="K103" s="10" t="s">
        <v>1043</v>
      </c>
      <c r="L103">
        <f>IF(Table1[[#This Row],[Sales stage]]&lt;&gt;"Won",Table1[[#This Row],[Close Date/Expected Close Date]]-Table1[[#This Row],[Reporting Date]],"")</f>
        <v>112</v>
      </c>
      <c r="M103" s="2"/>
    </row>
    <row r="104" spans="1:13">
      <c r="A104" s="9">
        <v>42014</v>
      </c>
      <c r="B104" s="7" t="s">
        <v>26</v>
      </c>
      <c r="C104" s="4" t="s">
        <v>131</v>
      </c>
      <c r="D104" s="4" t="s">
        <v>1032</v>
      </c>
      <c r="E104" s="4" t="s">
        <v>1040</v>
      </c>
      <c r="F104" s="4">
        <v>4330</v>
      </c>
      <c r="G104" s="8">
        <v>0.7</v>
      </c>
      <c r="H104" s="4">
        <f t="shared" si="1"/>
        <v>3031</v>
      </c>
      <c r="I104" s="4" t="s">
        <v>1052</v>
      </c>
      <c r="J104" s="6">
        <v>42105</v>
      </c>
      <c r="K104" s="10" t="s">
        <v>1043</v>
      </c>
      <c r="L104">
        <f>IF(Table1[[#This Row],[Sales stage]]&lt;&gt;"Won",Table1[[#This Row],[Close Date/Expected Close Date]]-Table1[[#This Row],[Reporting Date]],"")</f>
        <v>91</v>
      </c>
      <c r="M104" s="2"/>
    </row>
    <row r="105" spans="1:13">
      <c r="A105" s="9">
        <v>42014</v>
      </c>
      <c r="B105" s="7" t="s">
        <v>23</v>
      </c>
      <c r="C105" s="4" t="s">
        <v>132</v>
      </c>
      <c r="D105" s="4" t="s">
        <v>1034</v>
      </c>
      <c r="E105" s="4" t="s">
        <v>1042</v>
      </c>
      <c r="F105" s="4">
        <v>740</v>
      </c>
      <c r="G105" s="8">
        <v>0.65</v>
      </c>
      <c r="H105" s="4">
        <f t="shared" si="1"/>
        <v>481</v>
      </c>
      <c r="I105" s="4" t="s">
        <v>1052</v>
      </c>
      <c r="J105" s="6">
        <v>42147</v>
      </c>
      <c r="K105" s="10" t="s">
        <v>1046</v>
      </c>
      <c r="L105">
        <f>IF(Table1[[#This Row],[Sales stage]]&lt;&gt;"Won",Table1[[#This Row],[Close Date/Expected Close Date]]-Table1[[#This Row],[Reporting Date]],"")</f>
        <v>133</v>
      </c>
      <c r="M105" s="2"/>
    </row>
    <row r="106" spans="1:13">
      <c r="A106" s="9">
        <v>42014</v>
      </c>
      <c r="B106" s="7" t="s">
        <v>27</v>
      </c>
      <c r="C106" s="4" t="s">
        <v>133</v>
      </c>
      <c r="D106" s="4" t="s">
        <v>1037</v>
      </c>
      <c r="E106" s="4" t="s">
        <v>1039</v>
      </c>
      <c r="F106" s="4">
        <v>1040</v>
      </c>
      <c r="G106" s="8">
        <v>0.75</v>
      </c>
      <c r="H106" s="4">
        <f t="shared" si="1"/>
        <v>780</v>
      </c>
      <c r="I106" s="4" t="s">
        <v>1052</v>
      </c>
      <c r="J106" s="6">
        <v>42172</v>
      </c>
      <c r="K106" s="10" t="s">
        <v>1043</v>
      </c>
      <c r="L106">
        <f>IF(Table1[[#This Row],[Sales stage]]&lt;&gt;"Won",Table1[[#This Row],[Close Date/Expected Close Date]]-Table1[[#This Row],[Reporting Date]],"")</f>
        <v>158</v>
      </c>
      <c r="M106" s="2"/>
    </row>
    <row r="107" spans="1:13">
      <c r="A107" s="9">
        <v>42014</v>
      </c>
      <c r="B107" s="7" t="s">
        <v>8</v>
      </c>
      <c r="C107" s="4" t="s">
        <v>134</v>
      </c>
      <c r="D107" s="4" t="s">
        <v>1034</v>
      </c>
      <c r="E107" s="4" t="s">
        <v>1042</v>
      </c>
      <c r="F107" s="4">
        <v>1440</v>
      </c>
      <c r="G107" s="8">
        <v>0.55000000000000004</v>
      </c>
      <c r="H107" s="4">
        <f t="shared" si="1"/>
        <v>792.00000000000011</v>
      </c>
      <c r="I107" s="4" t="s">
        <v>1052</v>
      </c>
      <c r="J107" s="6">
        <v>42101</v>
      </c>
      <c r="K107" s="10" t="s">
        <v>1044</v>
      </c>
      <c r="L107">
        <f>IF(Table1[[#This Row],[Sales stage]]&lt;&gt;"Won",Table1[[#This Row],[Close Date/Expected Close Date]]-Table1[[#This Row],[Reporting Date]],"")</f>
        <v>87</v>
      </c>
      <c r="M107" s="2"/>
    </row>
    <row r="108" spans="1:13">
      <c r="A108" s="9">
        <v>42014</v>
      </c>
      <c r="B108" s="7" t="s">
        <v>10</v>
      </c>
      <c r="C108" s="4" t="s">
        <v>135</v>
      </c>
      <c r="D108" s="4" t="s">
        <v>1036</v>
      </c>
      <c r="E108" s="4" t="s">
        <v>1039</v>
      </c>
      <c r="F108" s="4">
        <v>1950</v>
      </c>
      <c r="G108" s="8">
        <v>0.85</v>
      </c>
      <c r="H108" s="4">
        <f t="shared" si="1"/>
        <v>1657.5</v>
      </c>
      <c r="I108" s="4" t="s">
        <v>1052</v>
      </c>
      <c r="J108" s="6">
        <v>42148</v>
      </c>
      <c r="K108" s="10"/>
      <c r="L108">
        <f>IF(Table1[[#This Row],[Sales stage]]&lt;&gt;"Won",Table1[[#This Row],[Close Date/Expected Close Date]]-Table1[[#This Row],[Reporting Date]],"")</f>
        <v>134</v>
      </c>
      <c r="M108" s="2"/>
    </row>
    <row r="109" spans="1:13">
      <c r="A109" s="9">
        <v>42014</v>
      </c>
      <c r="B109" s="7" t="s">
        <v>27</v>
      </c>
      <c r="C109" s="4" t="s">
        <v>136</v>
      </c>
      <c r="D109" s="4" t="s">
        <v>1029</v>
      </c>
      <c r="E109" s="4" t="s">
        <v>1049</v>
      </c>
      <c r="F109" s="4">
        <v>4670</v>
      </c>
      <c r="G109" s="8">
        <v>0.85</v>
      </c>
      <c r="H109" s="4">
        <f t="shared" si="1"/>
        <v>3969.5</v>
      </c>
      <c r="I109" s="4" t="s">
        <v>1051</v>
      </c>
      <c r="J109" s="6">
        <v>42119</v>
      </c>
      <c r="K109" s="10" t="s">
        <v>1044</v>
      </c>
      <c r="L109">
        <f>IF(Table1[[#This Row],[Sales stage]]&lt;&gt;"Won",Table1[[#This Row],[Close Date/Expected Close Date]]-Table1[[#This Row],[Reporting Date]],"")</f>
        <v>105</v>
      </c>
      <c r="M109" s="2"/>
    </row>
    <row r="110" spans="1:13">
      <c r="A110" s="9">
        <v>42015</v>
      </c>
      <c r="B110" s="7" t="s">
        <v>24</v>
      </c>
      <c r="C110" s="4" t="s">
        <v>137</v>
      </c>
      <c r="D110" s="4" t="s">
        <v>1034</v>
      </c>
      <c r="E110" s="4" t="s">
        <v>1042</v>
      </c>
      <c r="F110" s="4">
        <v>1020</v>
      </c>
      <c r="G110" s="8">
        <v>0.85</v>
      </c>
      <c r="H110" s="4">
        <f t="shared" si="1"/>
        <v>867</v>
      </c>
      <c r="I110" s="4" t="s">
        <v>1054</v>
      </c>
      <c r="J110" s="6">
        <v>42118</v>
      </c>
      <c r="K110" s="10" t="s">
        <v>1045</v>
      </c>
      <c r="L110">
        <f>IF(Table1[[#This Row],[Sales stage]]&lt;&gt;"Won",Table1[[#This Row],[Close Date/Expected Close Date]]-Table1[[#This Row],[Reporting Date]],"")</f>
        <v>103</v>
      </c>
      <c r="M110" s="2"/>
    </row>
    <row r="111" spans="1:13">
      <c r="A111" s="9">
        <v>42015</v>
      </c>
      <c r="B111" s="7" t="s">
        <v>25</v>
      </c>
      <c r="C111" s="4" t="s">
        <v>138</v>
      </c>
      <c r="D111" s="4" t="s">
        <v>1036</v>
      </c>
      <c r="E111" s="4" t="s">
        <v>1049</v>
      </c>
      <c r="F111" s="4">
        <v>490</v>
      </c>
      <c r="G111" s="8">
        <v>0.6</v>
      </c>
      <c r="H111" s="4">
        <f t="shared" si="1"/>
        <v>294</v>
      </c>
      <c r="I111" s="4" t="s">
        <v>1052</v>
      </c>
      <c r="J111" s="6">
        <v>42167</v>
      </c>
      <c r="K111" s="10" t="s">
        <v>1043</v>
      </c>
      <c r="L111">
        <f>IF(Table1[[#This Row],[Sales stage]]&lt;&gt;"Won",Table1[[#This Row],[Close Date/Expected Close Date]]-Table1[[#This Row],[Reporting Date]],"")</f>
        <v>152</v>
      </c>
      <c r="M111" s="2"/>
    </row>
    <row r="112" spans="1:13">
      <c r="A112" s="9">
        <v>42015</v>
      </c>
      <c r="B112" s="7" t="s">
        <v>19</v>
      </c>
      <c r="C112" s="4" t="s">
        <v>139</v>
      </c>
      <c r="D112" s="4" t="s">
        <v>1031</v>
      </c>
      <c r="E112" s="4" t="s">
        <v>1049</v>
      </c>
      <c r="F112" s="4">
        <v>4480</v>
      </c>
      <c r="G112" s="8">
        <v>0.8</v>
      </c>
      <c r="H112" s="4">
        <f t="shared" si="1"/>
        <v>3584</v>
      </c>
      <c r="I112" s="4" t="s">
        <v>1052</v>
      </c>
      <c r="J112" s="6">
        <v>42096</v>
      </c>
      <c r="K112" s="10" t="s">
        <v>1046</v>
      </c>
      <c r="L112">
        <f>IF(Table1[[#This Row],[Sales stage]]&lt;&gt;"Won",Table1[[#This Row],[Close Date/Expected Close Date]]-Table1[[#This Row],[Reporting Date]],"")</f>
        <v>81</v>
      </c>
      <c r="M112" s="2"/>
    </row>
    <row r="113" spans="1:13">
      <c r="A113" s="9">
        <v>42015</v>
      </c>
      <c r="B113" s="7" t="s">
        <v>17</v>
      </c>
      <c r="C113" s="4" t="s">
        <v>140</v>
      </c>
      <c r="D113" s="4" t="s">
        <v>1036</v>
      </c>
      <c r="E113" s="4" t="s">
        <v>1040</v>
      </c>
      <c r="F113" s="4">
        <v>3220</v>
      </c>
      <c r="G113" s="8">
        <v>0.6</v>
      </c>
      <c r="H113" s="4">
        <f t="shared" si="1"/>
        <v>1932</v>
      </c>
      <c r="I113" s="4" t="s">
        <v>1054</v>
      </c>
      <c r="J113" s="6">
        <v>42112</v>
      </c>
      <c r="K113" s="10" t="s">
        <v>1043</v>
      </c>
      <c r="L113">
        <f>IF(Table1[[#This Row],[Sales stage]]&lt;&gt;"Won",Table1[[#This Row],[Close Date/Expected Close Date]]-Table1[[#This Row],[Reporting Date]],"")</f>
        <v>97</v>
      </c>
      <c r="M113" s="2"/>
    </row>
    <row r="114" spans="1:13">
      <c r="A114" s="9">
        <v>42015</v>
      </c>
      <c r="B114" s="7" t="s">
        <v>15</v>
      </c>
      <c r="C114" s="4" t="s">
        <v>141</v>
      </c>
      <c r="D114" s="4" t="s">
        <v>1035</v>
      </c>
      <c r="E114" s="4" t="s">
        <v>1049</v>
      </c>
      <c r="F114" s="4">
        <v>780</v>
      </c>
      <c r="G114" s="8">
        <v>0.7</v>
      </c>
      <c r="H114" s="4">
        <f t="shared" si="1"/>
        <v>546</v>
      </c>
      <c r="I114" s="4" t="s">
        <v>1052</v>
      </c>
      <c r="J114" s="6">
        <v>42142</v>
      </c>
      <c r="K114" s="10" t="s">
        <v>1046</v>
      </c>
      <c r="L114">
        <f>IF(Table1[[#This Row],[Sales stage]]&lt;&gt;"Won",Table1[[#This Row],[Close Date/Expected Close Date]]-Table1[[#This Row],[Reporting Date]],"")</f>
        <v>127</v>
      </c>
      <c r="M114" s="2"/>
    </row>
    <row r="115" spans="1:13">
      <c r="A115" s="9">
        <v>42015</v>
      </c>
      <c r="B115" s="7" t="s">
        <v>9</v>
      </c>
      <c r="C115" s="4" t="s">
        <v>142</v>
      </c>
      <c r="D115" s="4" t="s">
        <v>1032</v>
      </c>
      <c r="E115" s="4" t="s">
        <v>1040</v>
      </c>
      <c r="F115" s="4">
        <v>1890</v>
      </c>
      <c r="G115" s="8">
        <v>0.65</v>
      </c>
      <c r="H115" s="4">
        <f t="shared" si="1"/>
        <v>1228.5</v>
      </c>
      <c r="I115" s="4" t="s">
        <v>1052</v>
      </c>
      <c r="J115" s="6">
        <v>42175</v>
      </c>
      <c r="K115" s="10" t="s">
        <v>1046</v>
      </c>
      <c r="L115">
        <f>IF(Table1[[#This Row],[Sales stage]]&lt;&gt;"Won",Table1[[#This Row],[Close Date/Expected Close Date]]-Table1[[#This Row],[Reporting Date]],"")</f>
        <v>160</v>
      </c>
      <c r="M115" s="2"/>
    </row>
    <row r="116" spans="1:13">
      <c r="A116" s="9">
        <v>42015</v>
      </c>
      <c r="B116" s="7" t="s">
        <v>23</v>
      </c>
      <c r="C116" s="4" t="s">
        <v>143</v>
      </c>
      <c r="D116" s="4" t="s">
        <v>1033</v>
      </c>
      <c r="E116" s="4" t="s">
        <v>1039</v>
      </c>
      <c r="F116" s="4">
        <v>3030</v>
      </c>
      <c r="G116" s="8">
        <v>0.7</v>
      </c>
      <c r="H116" s="4">
        <f t="shared" si="1"/>
        <v>2121</v>
      </c>
      <c r="I116" s="4" t="s">
        <v>1054</v>
      </c>
      <c r="J116" s="6">
        <v>42144</v>
      </c>
      <c r="K116" s="10" t="s">
        <v>1045</v>
      </c>
      <c r="L116">
        <f>IF(Table1[[#This Row],[Sales stage]]&lt;&gt;"Won",Table1[[#This Row],[Close Date/Expected Close Date]]-Table1[[#This Row],[Reporting Date]],"")</f>
        <v>129</v>
      </c>
      <c r="M116" s="2"/>
    </row>
    <row r="117" spans="1:13">
      <c r="A117" s="9">
        <v>42015</v>
      </c>
      <c r="B117" s="7" t="s">
        <v>17</v>
      </c>
      <c r="C117" s="4" t="s">
        <v>144</v>
      </c>
      <c r="D117" s="4" t="s">
        <v>1035</v>
      </c>
      <c r="E117" s="4" t="s">
        <v>1049</v>
      </c>
      <c r="F117" s="4">
        <v>3980</v>
      </c>
      <c r="G117" s="8">
        <v>0.55000000000000004</v>
      </c>
      <c r="H117" s="4">
        <f t="shared" si="1"/>
        <v>2189</v>
      </c>
      <c r="I117" s="4" t="s">
        <v>1052</v>
      </c>
      <c r="J117" s="6">
        <v>42159</v>
      </c>
      <c r="K117" s="10" t="s">
        <v>1046</v>
      </c>
      <c r="L117">
        <f>IF(Table1[[#This Row],[Sales stage]]&lt;&gt;"Won",Table1[[#This Row],[Close Date/Expected Close Date]]-Table1[[#This Row],[Reporting Date]],"")</f>
        <v>144</v>
      </c>
      <c r="M117" s="2"/>
    </row>
    <row r="118" spans="1:13">
      <c r="A118" s="9">
        <v>42015</v>
      </c>
      <c r="B118" s="7" t="s">
        <v>8</v>
      </c>
      <c r="C118" s="4" t="s">
        <v>145</v>
      </c>
      <c r="D118" s="4" t="s">
        <v>1035</v>
      </c>
      <c r="E118" s="4" t="s">
        <v>1040</v>
      </c>
      <c r="F118" s="4">
        <v>800</v>
      </c>
      <c r="G118" s="8">
        <v>0.6</v>
      </c>
      <c r="H118" s="4">
        <f t="shared" si="1"/>
        <v>480</v>
      </c>
      <c r="I118" s="4" t="s">
        <v>1054</v>
      </c>
      <c r="J118" s="6">
        <v>42155</v>
      </c>
      <c r="K118" s="10" t="s">
        <v>1043</v>
      </c>
      <c r="L118">
        <f>IF(Table1[[#This Row],[Sales stage]]&lt;&gt;"Won",Table1[[#This Row],[Close Date/Expected Close Date]]-Table1[[#This Row],[Reporting Date]],"")</f>
        <v>140</v>
      </c>
      <c r="M118" s="2"/>
    </row>
    <row r="119" spans="1:13">
      <c r="A119" s="9">
        <v>42015</v>
      </c>
      <c r="B119" s="7" t="s">
        <v>26</v>
      </c>
      <c r="C119" s="4" t="s">
        <v>146</v>
      </c>
      <c r="D119" s="4" t="s">
        <v>1030</v>
      </c>
      <c r="E119" s="4" t="s">
        <v>1042</v>
      </c>
      <c r="F119" s="4">
        <v>1660</v>
      </c>
      <c r="G119" s="8">
        <v>0.8</v>
      </c>
      <c r="H119" s="4">
        <f t="shared" si="1"/>
        <v>1328</v>
      </c>
      <c r="I119" s="4" t="s">
        <v>1052</v>
      </c>
      <c r="J119" s="6">
        <v>42099</v>
      </c>
      <c r="K119" s="10" t="s">
        <v>1046</v>
      </c>
      <c r="L119">
        <f>IF(Table1[[#This Row],[Sales stage]]&lt;&gt;"Won",Table1[[#This Row],[Close Date/Expected Close Date]]-Table1[[#This Row],[Reporting Date]],"")</f>
        <v>84</v>
      </c>
      <c r="M119" s="2"/>
    </row>
    <row r="120" spans="1:13">
      <c r="A120" s="9">
        <v>42015</v>
      </c>
      <c r="B120" s="7" t="s">
        <v>19</v>
      </c>
      <c r="C120" s="4" t="s">
        <v>147</v>
      </c>
      <c r="D120" s="4" t="s">
        <v>1031</v>
      </c>
      <c r="E120" s="4" t="s">
        <v>1049</v>
      </c>
      <c r="F120" s="4">
        <v>2930</v>
      </c>
      <c r="G120" s="8">
        <v>0.75</v>
      </c>
      <c r="H120" s="4">
        <f t="shared" si="1"/>
        <v>2197.5</v>
      </c>
      <c r="I120" s="4" t="s">
        <v>1052</v>
      </c>
      <c r="J120" s="6">
        <v>42133</v>
      </c>
      <c r="K120" s="10" t="s">
        <v>1044</v>
      </c>
      <c r="L120">
        <f>IF(Table1[[#This Row],[Sales stage]]&lt;&gt;"Won",Table1[[#This Row],[Close Date/Expected Close Date]]-Table1[[#This Row],[Reporting Date]],"")</f>
        <v>118</v>
      </c>
      <c r="M120" s="2"/>
    </row>
    <row r="121" spans="1:13">
      <c r="A121" s="9">
        <v>42016</v>
      </c>
      <c r="B121" s="7" t="s">
        <v>9</v>
      </c>
      <c r="C121" s="4" t="s">
        <v>148</v>
      </c>
      <c r="D121" s="4" t="s">
        <v>1038</v>
      </c>
      <c r="E121" s="4" t="s">
        <v>1040</v>
      </c>
      <c r="F121" s="4">
        <v>1730</v>
      </c>
      <c r="G121" s="8">
        <v>0.55000000000000004</v>
      </c>
      <c r="H121" s="4">
        <f t="shared" si="1"/>
        <v>951.50000000000011</v>
      </c>
      <c r="I121" s="4" t="s">
        <v>1052</v>
      </c>
      <c r="J121" s="6">
        <v>42108</v>
      </c>
      <c r="K121" s="10" t="s">
        <v>1043</v>
      </c>
      <c r="L121">
        <f>IF(Table1[[#This Row],[Sales stage]]&lt;&gt;"Won",Table1[[#This Row],[Close Date/Expected Close Date]]-Table1[[#This Row],[Reporting Date]],"")</f>
        <v>92</v>
      </c>
      <c r="M121" s="2"/>
    </row>
    <row r="122" spans="1:13">
      <c r="A122" s="9">
        <v>42016</v>
      </c>
      <c r="B122" s="7" t="s">
        <v>10</v>
      </c>
      <c r="C122" s="4" t="s">
        <v>149</v>
      </c>
      <c r="D122" s="4" t="s">
        <v>1032</v>
      </c>
      <c r="E122" s="4" t="s">
        <v>1049</v>
      </c>
      <c r="F122" s="4">
        <v>3620</v>
      </c>
      <c r="G122" s="8">
        <v>0.55000000000000004</v>
      </c>
      <c r="H122" s="4">
        <f t="shared" si="1"/>
        <v>1991.0000000000002</v>
      </c>
      <c r="I122" s="4" t="s">
        <v>1051</v>
      </c>
      <c r="J122" s="6">
        <v>42109</v>
      </c>
      <c r="K122" s="10" t="s">
        <v>1043</v>
      </c>
      <c r="L122">
        <f>IF(Table1[[#This Row],[Sales stage]]&lt;&gt;"Won",Table1[[#This Row],[Close Date/Expected Close Date]]-Table1[[#This Row],[Reporting Date]],"")</f>
        <v>93</v>
      </c>
      <c r="M122" s="2"/>
    </row>
    <row r="123" spans="1:13">
      <c r="A123" s="9">
        <v>42016</v>
      </c>
      <c r="B123" s="7" t="s">
        <v>12</v>
      </c>
      <c r="C123" s="4" t="s">
        <v>150</v>
      </c>
      <c r="D123" s="4" t="s">
        <v>1032</v>
      </c>
      <c r="E123" s="4" t="s">
        <v>1049</v>
      </c>
      <c r="F123" s="4">
        <v>1100</v>
      </c>
      <c r="G123" s="8">
        <v>0.8</v>
      </c>
      <c r="H123" s="4">
        <f t="shared" si="1"/>
        <v>880</v>
      </c>
      <c r="I123" s="4" t="s">
        <v>1052</v>
      </c>
      <c r="J123" s="6">
        <v>42123</v>
      </c>
      <c r="K123" s="10" t="s">
        <v>1043</v>
      </c>
      <c r="L123">
        <f>IF(Table1[[#This Row],[Sales stage]]&lt;&gt;"Won",Table1[[#This Row],[Close Date/Expected Close Date]]-Table1[[#This Row],[Reporting Date]],"")</f>
        <v>107</v>
      </c>
      <c r="M123" s="2"/>
    </row>
    <row r="124" spans="1:13">
      <c r="A124" s="9">
        <v>42016</v>
      </c>
      <c r="B124" s="7" t="s">
        <v>24</v>
      </c>
      <c r="C124" s="4" t="s">
        <v>151</v>
      </c>
      <c r="D124" s="4" t="s">
        <v>1035</v>
      </c>
      <c r="E124" s="4" t="s">
        <v>1042</v>
      </c>
      <c r="F124" s="4">
        <v>1210</v>
      </c>
      <c r="G124" s="8">
        <v>0.8</v>
      </c>
      <c r="H124" s="4">
        <f t="shared" si="1"/>
        <v>968</v>
      </c>
      <c r="I124" s="4" t="s">
        <v>1052</v>
      </c>
      <c r="J124" s="6">
        <v>42139</v>
      </c>
      <c r="K124" s="10" t="s">
        <v>1043</v>
      </c>
      <c r="L124">
        <f>IF(Table1[[#This Row],[Sales stage]]&lt;&gt;"Won",Table1[[#This Row],[Close Date/Expected Close Date]]-Table1[[#This Row],[Reporting Date]],"")</f>
        <v>123</v>
      </c>
      <c r="M124" s="2"/>
    </row>
    <row r="125" spans="1:13">
      <c r="A125" s="9">
        <v>42016</v>
      </c>
      <c r="B125" s="7" t="s">
        <v>10</v>
      </c>
      <c r="C125" s="4" t="s">
        <v>152</v>
      </c>
      <c r="D125" s="4" t="s">
        <v>1030</v>
      </c>
      <c r="E125" s="4" t="s">
        <v>1049</v>
      </c>
      <c r="F125" s="4">
        <v>3720</v>
      </c>
      <c r="G125" s="8">
        <v>0.75</v>
      </c>
      <c r="H125" s="4">
        <f t="shared" si="1"/>
        <v>2790</v>
      </c>
      <c r="I125" s="4" t="s">
        <v>1052</v>
      </c>
      <c r="J125" s="6">
        <v>42127</v>
      </c>
      <c r="K125" s="10" t="s">
        <v>1045</v>
      </c>
      <c r="L125">
        <f>IF(Table1[[#This Row],[Sales stage]]&lt;&gt;"Won",Table1[[#This Row],[Close Date/Expected Close Date]]-Table1[[#This Row],[Reporting Date]],"")</f>
        <v>111</v>
      </c>
      <c r="M125" s="2"/>
    </row>
    <row r="126" spans="1:13">
      <c r="A126" s="9">
        <v>42016</v>
      </c>
      <c r="B126" s="7" t="s">
        <v>21</v>
      </c>
      <c r="C126" s="4" t="s">
        <v>153</v>
      </c>
      <c r="D126" s="4" t="s">
        <v>1035</v>
      </c>
      <c r="E126" s="4" t="s">
        <v>1040</v>
      </c>
      <c r="F126" s="4">
        <v>1230</v>
      </c>
      <c r="G126" s="8">
        <v>0.85</v>
      </c>
      <c r="H126" s="4">
        <f t="shared" si="1"/>
        <v>1045.5</v>
      </c>
      <c r="I126" s="4" t="s">
        <v>1052</v>
      </c>
      <c r="J126" s="6">
        <v>42165</v>
      </c>
      <c r="K126" s="10" t="s">
        <v>1043</v>
      </c>
      <c r="L126">
        <f>IF(Table1[[#This Row],[Sales stage]]&lt;&gt;"Won",Table1[[#This Row],[Close Date/Expected Close Date]]-Table1[[#This Row],[Reporting Date]],"")</f>
        <v>149</v>
      </c>
      <c r="M126" s="2"/>
    </row>
    <row r="127" spans="1:13">
      <c r="A127" s="9">
        <v>42016</v>
      </c>
      <c r="B127" s="7" t="s">
        <v>14</v>
      </c>
      <c r="C127" s="4" t="s">
        <v>154</v>
      </c>
      <c r="D127" s="4" t="s">
        <v>1038</v>
      </c>
      <c r="E127" s="4" t="s">
        <v>1040</v>
      </c>
      <c r="F127" s="4">
        <v>4530</v>
      </c>
      <c r="G127" s="8">
        <v>0.75</v>
      </c>
      <c r="H127" s="4">
        <f t="shared" si="1"/>
        <v>3397.5</v>
      </c>
      <c r="I127" s="4" t="s">
        <v>1054</v>
      </c>
      <c r="J127" s="6">
        <v>42133</v>
      </c>
      <c r="K127" s="10" t="s">
        <v>1045</v>
      </c>
      <c r="L127">
        <f>IF(Table1[[#This Row],[Sales stage]]&lt;&gt;"Won",Table1[[#This Row],[Close Date/Expected Close Date]]-Table1[[#This Row],[Reporting Date]],"")</f>
        <v>117</v>
      </c>
      <c r="M127" s="2"/>
    </row>
    <row r="128" spans="1:13">
      <c r="A128" s="9">
        <v>42016</v>
      </c>
      <c r="B128" s="7" t="s">
        <v>13</v>
      </c>
      <c r="C128" s="4" t="s">
        <v>155</v>
      </c>
      <c r="D128" s="4" t="s">
        <v>1029</v>
      </c>
      <c r="E128" s="4" t="s">
        <v>1049</v>
      </c>
      <c r="F128" s="4">
        <v>4640</v>
      </c>
      <c r="G128" s="8">
        <v>0.6</v>
      </c>
      <c r="H128" s="4">
        <f t="shared" si="1"/>
        <v>2784</v>
      </c>
      <c r="I128" s="4" t="s">
        <v>1052</v>
      </c>
      <c r="J128" s="6">
        <v>42126</v>
      </c>
      <c r="K128" s="10"/>
      <c r="L128">
        <f>IF(Table1[[#This Row],[Sales stage]]&lt;&gt;"Won",Table1[[#This Row],[Close Date/Expected Close Date]]-Table1[[#This Row],[Reporting Date]],"")</f>
        <v>110</v>
      </c>
      <c r="M128" s="2"/>
    </row>
    <row r="129" spans="1:13">
      <c r="A129" s="9">
        <v>42016</v>
      </c>
      <c r="B129" s="7" t="s">
        <v>12</v>
      </c>
      <c r="C129" s="4" t="s">
        <v>156</v>
      </c>
      <c r="D129" s="4" t="s">
        <v>1029</v>
      </c>
      <c r="E129" s="4" t="s">
        <v>1040</v>
      </c>
      <c r="F129" s="4">
        <v>4860</v>
      </c>
      <c r="G129" s="8">
        <v>0.55000000000000004</v>
      </c>
      <c r="H129" s="4">
        <f t="shared" si="1"/>
        <v>2673</v>
      </c>
      <c r="I129" s="4" t="s">
        <v>1051</v>
      </c>
      <c r="J129" s="6">
        <v>42136</v>
      </c>
      <c r="K129" s="10" t="s">
        <v>1043</v>
      </c>
      <c r="L129">
        <f>IF(Table1[[#This Row],[Sales stage]]&lt;&gt;"Won",Table1[[#This Row],[Close Date/Expected Close Date]]-Table1[[#This Row],[Reporting Date]],"")</f>
        <v>120</v>
      </c>
      <c r="M129" s="2"/>
    </row>
    <row r="130" spans="1:13">
      <c r="A130" s="9">
        <v>42016</v>
      </c>
      <c r="B130" s="7" t="s">
        <v>10</v>
      </c>
      <c r="C130" s="4" t="s">
        <v>157</v>
      </c>
      <c r="D130" s="4" t="s">
        <v>1038</v>
      </c>
      <c r="E130" s="4" t="s">
        <v>1049</v>
      </c>
      <c r="F130" s="4">
        <v>1310</v>
      </c>
      <c r="G130" s="8">
        <v>0.7</v>
      </c>
      <c r="H130" s="4">
        <f t="shared" si="1"/>
        <v>916.99999999999989</v>
      </c>
      <c r="I130" s="4" t="s">
        <v>1051</v>
      </c>
      <c r="J130" s="6">
        <v>42102</v>
      </c>
      <c r="K130" s="10" t="s">
        <v>1043</v>
      </c>
      <c r="L130">
        <f>IF(Table1[[#This Row],[Sales stage]]&lt;&gt;"Won",Table1[[#This Row],[Close Date/Expected Close Date]]-Table1[[#This Row],[Reporting Date]],"")</f>
        <v>86</v>
      </c>
      <c r="M130" s="2"/>
    </row>
    <row r="131" spans="1:13">
      <c r="A131" s="9">
        <v>42016</v>
      </c>
      <c r="B131" s="7" t="s">
        <v>10</v>
      </c>
      <c r="C131" s="4" t="s">
        <v>158</v>
      </c>
      <c r="D131" s="4" t="s">
        <v>1034</v>
      </c>
      <c r="E131" s="4" t="s">
        <v>1049</v>
      </c>
      <c r="F131" s="4">
        <v>1500</v>
      </c>
      <c r="G131" s="8">
        <v>0.6</v>
      </c>
      <c r="H131" s="4">
        <f t="shared" ref="H131:H194" si="2">F131*G131</f>
        <v>900</v>
      </c>
      <c r="I131" s="4" t="s">
        <v>1054</v>
      </c>
      <c r="J131" s="6">
        <v>42180</v>
      </c>
      <c r="K131" s="10" t="s">
        <v>1043</v>
      </c>
      <c r="L131">
        <f>IF(Table1[[#This Row],[Sales stage]]&lt;&gt;"Won",Table1[[#This Row],[Close Date/Expected Close Date]]-Table1[[#This Row],[Reporting Date]],"")</f>
        <v>164</v>
      </c>
      <c r="M131" s="2"/>
    </row>
    <row r="132" spans="1:13">
      <c r="A132" s="9">
        <v>42017</v>
      </c>
      <c r="B132" s="7" t="s">
        <v>24</v>
      </c>
      <c r="C132" s="4" t="s">
        <v>159</v>
      </c>
      <c r="D132" s="4" t="s">
        <v>1035</v>
      </c>
      <c r="E132" s="4" t="s">
        <v>1049</v>
      </c>
      <c r="F132" s="4">
        <v>490</v>
      </c>
      <c r="G132" s="8">
        <v>0.7</v>
      </c>
      <c r="H132" s="4">
        <f t="shared" si="2"/>
        <v>343</v>
      </c>
      <c r="I132" s="4" t="s">
        <v>1052</v>
      </c>
      <c r="J132" s="6">
        <v>42122</v>
      </c>
      <c r="K132" s="10" t="s">
        <v>1045</v>
      </c>
      <c r="L132">
        <f>IF(Table1[[#This Row],[Sales stage]]&lt;&gt;"Won",Table1[[#This Row],[Close Date/Expected Close Date]]-Table1[[#This Row],[Reporting Date]],"")</f>
        <v>105</v>
      </c>
      <c r="M132" s="2"/>
    </row>
    <row r="133" spans="1:13">
      <c r="A133" s="9">
        <v>42017</v>
      </c>
      <c r="B133" s="7" t="s">
        <v>14</v>
      </c>
      <c r="C133" s="4" t="s">
        <v>160</v>
      </c>
      <c r="D133" s="4" t="s">
        <v>1030</v>
      </c>
      <c r="E133" s="4" t="s">
        <v>1042</v>
      </c>
      <c r="F133" s="4">
        <v>2520</v>
      </c>
      <c r="G133" s="8">
        <v>0.85</v>
      </c>
      <c r="H133" s="4">
        <f t="shared" si="2"/>
        <v>2142</v>
      </c>
      <c r="I133" s="4" t="s">
        <v>1054</v>
      </c>
      <c r="J133" s="6">
        <v>42150</v>
      </c>
      <c r="K133" s="10" t="s">
        <v>1046</v>
      </c>
      <c r="L133">
        <f>IF(Table1[[#This Row],[Sales stage]]&lt;&gt;"Won",Table1[[#This Row],[Close Date/Expected Close Date]]-Table1[[#This Row],[Reporting Date]],"")</f>
        <v>133</v>
      </c>
      <c r="M133" s="2"/>
    </row>
    <row r="134" spans="1:13">
      <c r="A134" s="9">
        <v>42017</v>
      </c>
      <c r="B134" s="7" t="s">
        <v>15</v>
      </c>
      <c r="C134" s="4" t="s">
        <v>161</v>
      </c>
      <c r="D134" s="4" t="s">
        <v>1035</v>
      </c>
      <c r="E134" s="4" t="s">
        <v>1040</v>
      </c>
      <c r="F134" s="4">
        <v>2010</v>
      </c>
      <c r="G134" s="8">
        <v>0.7</v>
      </c>
      <c r="H134" s="4">
        <f t="shared" si="2"/>
        <v>1407</v>
      </c>
      <c r="I134" s="4" t="s">
        <v>1052</v>
      </c>
      <c r="J134" s="6">
        <v>42122</v>
      </c>
      <c r="K134" s="10" t="s">
        <v>1043</v>
      </c>
      <c r="L134">
        <f>IF(Table1[[#This Row],[Sales stage]]&lt;&gt;"Won",Table1[[#This Row],[Close Date/Expected Close Date]]-Table1[[#This Row],[Reporting Date]],"")</f>
        <v>105</v>
      </c>
      <c r="M134" s="2"/>
    </row>
    <row r="135" spans="1:13">
      <c r="A135" s="9">
        <v>42017</v>
      </c>
      <c r="B135" s="7" t="s">
        <v>25</v>
      </c>
      <c r="C135" s="4" t="s">
        <v>162</v>
      </c>
      <c r="D135" s="4" t="s">
        <v>1034</v>
      </c>
      <c r="E135" s="4" t="s">
        <v>1042</v>
      </c>
      <c r="F135" s="4">
        <v>1750</v>
      </c>
      <c r="G135" s="8">
        <v>0.8</v>
      </c>
      <c r="H135" s="4">
        <f t="shared" si="2"/>
        <v>1400</v>
      </c>
      <c r="I135" s="4" t="s">
        <v>1054</v>
      </c>
      <c r="J135" s="6">
        <v>42171</v>
      </c>
      <c r="K135" s="10" t="s">
        <v>1043</v>
      </c>
      <c r="L135">
        <f>IF(Table1[[#This Row],[Sales stage]]&lt;&gt;"Won",Table1[[#This Row],[Close Date/Expected Close Date]]-Table1[[#This Row],[Reporting Date]],"")</f>
        <v>154</v>
      </c>
      <c r="M135" s="2"/>
    </row>
    <row r="136" spans="1:13">
      <c r="A136" s="9">
        <v>42017</v>
      </c>
      <c r="B136" s="7" t="s">
        <v>9</v>
      </c>
      <c r="C136" s="4" t="s">
        <v>163</v>
      </c>
      <c r="D136" s="4" t="s">
        <v>1036</v>
      </c>
      <c r="E136" s="4" t="s">
        <v>1048</v>
      </c>
      <c r="F136" s="4">
        <v>3960</v>
      </c>
      <c r="G136" s="8">
        <v>0.75</v>
      </c>
      <c r="H136" s="4">
        <f t="shared" si="2"/>
        <v>2970</v>
      </c>
      <c r="I136" s="4" t="s">
        <v>1052</v>
      </c>
      <c r="J136" s="6">
        <v>42070</v>
      </c>
      <c r="K136" s="10"/>
      <c r="L136" t="str">
        <f>IF(Table1[[#This Row],[Sales stage]]&lt;&gt;"Won",Table1[[#This Row],[Close Date/Expected Close Date]]-Table1[[#This Row],[Reporting Date]],"")</f>
        <v/>
      </c>
      <c r="M136" s="2"/>
    </row>
    <row r="137" spans="1:13">
      <c r="A137" s="9">
        <v>42017</v>
      </c>
      <c r="B137" s="7" t="s">
        <v>14</v>
      </c>
      <c r="C137" s="4" t="s">
        <v>164</v>
      </c>
      <c r="D137" s="4" t="s">
        <v>1031</v>
      </c>
      <c r="E137" s="4" t="s">
        <v>1040</v>
      </c>
      <c r="F137" s="4">
        <v>3450</v>
      </c>
      <c r="G137" s="8">
        <v>0.7</v>
      </c>
      <c r="H137" s="4">
        <f t="shared" si="2"/>
        <v>2415</v>
      </c>
      <c r="I137" s="4" t="s">
        <v>1051</v>
      </c>
      <c r="J137" s="6">
        <v>42181</v>
      </c>
      <c r="K137" s="10" t="s">
        <v>1044</v>
      </c>
      <c r="L137">
        <f>IF(Table1[[#This Row],[Sales stage]]&lt;&gt;"Won",Table1[[#This Row],[Close Date/Expected Close Date]]-Table1[[#This Row],[Reporting Date]],"")</f>
        <v>164</v>
      </c>
      <c r="M137" s="2"/>
    </row>
    <row r="138" spans="1:13">
      <c r="A138" s="9">
        <v>42017</v>
      </c>
      <c r="B138" s="7" t="s">
        <v>15</v>
      </c>
      <c r="C138" s="4" t="s">
        <v>165</v>
      </c>
      <c r="D138" s="4" t="s">
        <v>1036</v>
      </c>
      <c r="E138" s="4" t="s">
        <v>1049</v>
      </c>
      <c r="F138" s="4">
        <v>1360</v>
      </c>
      <c r="G138" s="8">
        <v>0.65</v>
      </c>
      <c r="H138" s="4">
        <f t="shared" si="2"/>
        <v>884</v>
      </c>
      <c r="I138" s="4" t="s">
        <v>1054</v>
      </c>
      <c r="J138" s="6">
        <v>42122</v>
      </c>
      <c r="K138" s="10" t="s">
        <v>1044</v>
      </c>
      <c r="L138">
        <f>IF(Table1[[#This Row],[Sales stage]]&lt;&gt;"Won",Table1[[#This Row],[Close Date/Expected Close Date]]-Table1[[#This Row],[Reporting Date]],"")</f>
        <v>105</v>
      </c>
      <c r="M138" s="2"/>
    </row>
    <row r="139" spans="1:13">
      <c r="A139" s="9">
        <v>42017</v>
      </c>
      <c r="B139" s="7" t="s">
        <v>16</v>
      </c>
      <c r="C139" s="4" t="s">
        <v>166</v>
      </c>
      <c r="D139" s="4" t="s">
        <v>1038</v>
      </c>
      <c r="E139" s="4" t="s">
        <v>1042</v>
      </c>
      <c r="F139" s="4">
        <v>2900</v>
      </c>
      <c r="G139" s="8">
        <v>0.55000000000000004</v>
      </c>
      <c r="H139" s="4">
        <f t="shared" si="2"/>
        <v>1595.0000000000002</v>
      </c>
      <c r="I139" s="4" t="s">
        <v>1051</v>
      </c>
      <c r="J139" s="6">
        <v>42158</v>
      </c>
      <c r="K139" s="10" t="s">
        <v>1043</v>
      </c>
      <c r="L139">
        <f>IF(Table1[[#This Row],[Sales stage]]&lt;&gt;"Won",Table1[[#This Row],[Close Date/Expected Close Date]]-Table1[[#This Row],[Reporting Date]],"")</f>
        <v>141</v>
      </c>
      <c r="M139" s="2"/>
    </row>
    <row r="140" spans="1:13">
      <c r="A140" s="9">
        <v>42017</v>
      </c>
      <c r="B140" s="7" t="s">
        <v>25</v>
      </c>
      <c r="C140" s="4" t="s">
        <v>167</v>
      </c>
      <c r="D140" s="4" t="s">
        <v>1032</v>
      </c>
      <c r="E140" s="4" t="s">
        <v>1048</v>
      </c>
      <c r="F140" s="4">
        <v>1460</v>
      </c>
      <c r="G140" s="8">
        <v>0.55000000000000004</v>
      </c>
      <c r="H140" s="4">
        <f t="shared" si="2"/>
        <v>803.00000000000011</v>
      </c>
      <c r="I140" s="4" t="s">
        <v>1054</v>
      </c>
      <c r="J140" s="6">
        <v>42031</v>
      </c>
      <c r="K140" s="10"/>
      <c r="L140" t="str">
        <f>IF(Table1[[#This Row],[Sales stage]]&lt;&gt;"Won",Table1[[#This Row],[Close Date/Expected Close Date]]-Table1[[#This Row],[Reporting Date]],"")</f>
        <v/>
      </c>
      <c r="M140" s="2"/>
    </row>
    <row r="141" spans="1:13">
      <c r="A141" s="9">
        <v>42017</v>
      </c>
      <c r="B141" s="7" t="s">
        <v>23</v>
      </c>
      <c r="C141" s="4" t="s">
        <v>168</v>
      </c>
      <c r="D141" s="4" t="s">
        <v>1035</v>
      </c>
      <c r="E141" s="4" t="s">
        <v>1039</v>
      </c>
      <c r="F141" s="4">
        <v>1600</v>
      </c>
      <c r="G141" s="8">
        <v>0.55000000000000004</v>
      </c>
      <c r="H141" s="4">
        <f t="shared" si="2"/>
        <v>880.00000000000011</v>
      </c>
      <c r="I141" s="4" t="s">
        <v>1051</v>
      </c>
      <c r="J141" s="6">
        <v>42121</v>
      </c>
      <c r="K141" s="10" t="s">
        <v>1044</v>
      </c>
      <c r="L141">
        <f>IF(Table1[[#This Row],[Sales stage]]&lt;&gt;"Won",Table1[[#This Row],[Close Date/Expected Close Date]]-Table1[[#This Row],[Reporting Date]],"")</f>
        <v>104</v>
      </c>
      <c r="M141" s="2"/>
    </row>
    <row r="142" spans="1:13">
      <c r="A142" s="9">
        <v>42017</v>
      </c>
      <c r="B142" s="7" t="s">
        <v>9</v>
      </c>
      <c r="C142" s="4" t="s">
        <v>169</v>
      </c>
      <c r="D142" s="4" t="s">
        <v>1038</v>
      </c>
      <c r="E142" s="4" t="s">
        <v>1039</v>
      </c>
      <c r="F142" s="4">
        <v>3010</v>
      </c>
      <c r="G142" s="8">
        <v>0.85</v>
      </c>
      <c r="H142" s="4">
        <f t="shared" si="2"/>
        <v>2558.5</v>
      </c>
      <c r="I142" s="4" t="s">
        <v>1052</v>
      </c>
      <c r="J142" s="6">
        <v>42123</v>
      </c>
      <c r="K142" s="10" t="s">
        <v>1044</v>
      </c>
      <c r="L142">
        <f>IF(Table1[[#This Row],[Sales stage]]&lt;&gt;"Won",Table1[[#This Row],[Close Date/Expected Close Date]]-Table1[[#This Row],[Reporting Date]],"")</f>
        <v>106</v>
      </c>
      <c r="M142" s="2"/>
    </row>
    <row r="143" spans="1:13">
      <c r="A143" s="9">
        <v>42017</v>
      </c>
      <c r="B143" s="7" t="s">
        <v>10</v>
      </c>
      <c r="C143" s="4" t="s">
        <v>170</v>
      </c>
      <c r="D143" s="4" t="s">
        <v>1031</v>
      </c>
      <c r="E143" s="4" t="s">
        <v>1039</v>
      </c>
      <c r="F143" s="4">
        <v>3380</v>
      </c>
      <c r="G143" s="8">
        <v>0.5</v>
      </c>
      <c r="H143" s="4">
        <f t="shared" si="2"/>
        <v>1690</v>
      </c>
      <c r="I143" s="4" t="s">
        <v>1052</v>
      </c>
      <c r="J143" s="6">
        <v>42181</v>
      </c>
      <c r="K143" s="10" t="s">
        <v>1045</v>
      </c>
      <c r="L143">
        <f>IF(Table1[[#This Row],[Sales stage]]&lt;&gt;"Won",Table1[[#This Row],[Close Date/Expected Close Date]]-Table1[[#This Row],[Reporting Date]],"")</f>
        <v>164</v>
      </c>
      <c r="M143" s="2"/>
    </row>
    <row r="144" spans="1:13">
      <c r="A144" s="9">
        <v>42017</v>
      </c>
      <c r="B144" s="7" t="s">
        <v>8</v>
      </c>
      <c r="C144" s="4" t="s">
        <v>171</v>
      </c>
      <c r="D144" s="4" t="s">
        <v>1035</v>
      </c>
      <c r="E144" s="4" t="s">
        <v>1040</v>
      </c>
      <c r="F144" s="4">
        <v>2850</v>
      </c>
      <c r="G144" s="8">
        <v>0.55000000000000004</v>
      </c>
      <c r="H144" s="4">
        <f t="shared" si="2"/>
        <v>1567.5000000000002</v>
      </c>
      <c r="I144" s="4" t="s">
        <v>1052</v>
      </c>
      <c r="J144" s="6">
        <v>42164</v>
      </c>
      <c r="K144" s="10"/>
      <c r="L144">
        <f>IF(Table1[[#This Row],[Sales stage]]&lt;&gt;"Won",Table1[[#This Row],[Close Date/Expected Close Date]]-Table1[[#This Row],[Reporting Date]],"")</f>
        <v>147</v>
      </c>
      <c r="M144" s="2"/>
    </row>
    <row r="145" spans="1:13">
      <c r="A145" s="9">
        <v>42017</v>
      </c>
      <c r="B145" s="7" t="s">
        <v>24</v>
      </c>
      <c r="C145" s="4" t="s">
        <v>172</v>
      </c>
      <c r="D145" s="4" t="s">
        <v>1036</v>
      </c>
      <c r="E145" s="4" t="s">
        <v>1049</v>
      </c>
      <c r="F145" s="4">
        <v>4380</v>
      </c>
      <c r="G145" s="8">
        <v>0.75</v>
      </c>
      <c r="H145" s="4">
        <f t="shared" si="2"/>
        <v>3285</v>
      </c>
      <c r="I145" s="4" t="s">
        <v>1052</v>
      </c>
      <c r="J145" s="6">
        <v>42174</v>
      </c>
      <c r="K145" s="10"/>
      <c r="L145">
        <f>IF(Table1[[#This Row],[Sales stage]]&lt;&gt;"Won",Table1[[#This Row],[Close Date/Expected Close Date]]-Table1[[#This Row],[Reporting Date]],"")</f>
        <v>157</v>
      </c>
      <c r="M145" s="2"/>
    </row>
    <row r="146" spans="1:13">
      <c r="A146" s="9">
        <v>42018</v>
      </c>
      <c r="B146" s="7" t="s">
        <v>19</v>
      </c>
      <c r="C146" s="4" t="s">
        <v>173</v>
      </c>
      <c r="D146" s="4" t="s">
        <v>1031</v>
      </c>
      <c r="E146" s="4" t="s">
        <v>1039</v>
      </c>
      <c r="F146" s="4">
        <v>3330</v>
      </c>
      <c r="G146" s="8">
        <v>0.65</v>
      </c>
      <c r="H146" s="4">
        <f t="shared" si="2"/>
        <v>2164.5</v>
      </c>
      <c r="I146" s="4" t="s">
        <v>1054</v>
      </c>
      <c r="J146" s="6">
        <v>42174</v>
      </c>
      <c r="K146" s="10" t="s">
        <v>1043</v>
      </c>
      <c r="L146">
        <f>IF(Table1[[#This Row],[Sales stage]]&lt;&gt;"Won",Table1[[#This Row],[Close Date/Expected Close Date]]-Table1[[#This Row],[Reporting Date]],"")</f>
        <v>156</v>
      </c>
      <c r="M146" s="2"/>
    </row>
    <row r="147" spans="1:13">
      <c r="A147" s="9">
        <v>42018</v>
      </c>
      <c r="B147" s="7" t="s">
        <v>17</v>
      </c>
      <c r="C147" s="4" t="s">
        <v>174</v>
      </c>
      <c r="D147" s="4" t="s">
        <v>1030</v>
      </c>
      <c r="E147" s="4" t="s">
        <v>1041</v>
      </c>
      <c r="F147" s="4">
        <v>3180</v>
      </c>
      <c r="G147" s="8">
        <v>0.85</v>
      </c>
      <c r="H147" s="4">
        <f t="shared" si="2"/>
        <v>2703</v>
      </c>
      <c r="I147" s="4" t="s">
        <v>1054</v>
      </c>
      <c r="J147" s="6">
        <v>42177</v>
      </c>
      <c r="K147" s="10"/>
      <c r="L147">
        <f>IF(Table1[[#This Row],[Sales stage]]&lt;&gt;"Won",Table1[[#This Row],[Close Date/Expected Close Date]]-Table1[[#This Row],[Reporting Date]],"")</f>
        <v>159</v>
      </c>
      <c r="M147" s="2"/>
    </row>
    <row r="148" spans="1:13">
      <c r="A148" s="9">
        <v>42018</v>
      </c>
      <c r="B148" s="7" t="s">
        <v>10</v>
      </c>
      <c r="C148" s="4" t="s">
        <v>175</v>
      </c>
      <c r="D148" s="4" t="s">
        <v>1036</v>
      </c>
      <c r="E148" s="4" t="s">
        <v>1039</v>
      </c>
      <c r="F148" s="4">
        <v>1430</v>
      </c>
      <c r="G148" s="8">
        <v>0.65</v>
      </c>
      <c r="H148" s="4">
        <f t="shared" si="2"/>
        <v>929.5</v>
      </c>
      <c r="I148" s="4" t="s">
        <v>1052</v>
      </c>
      <c r="J148" s="6">
        <v>42101</v>
      </c>
      <c r="K148" s="10" t="s">
        <v>1044</v>
      </c>
      <c r="L148">
        <f>IF(Table1[[#This Row],[Sales stage]]&lt;&gt;"Won",Table1[[#This Row],[Close Date/Expected Close Date]]-Table1[[#This Row],[Reporting Date]],"")</f>
        <v>83</v>
      </c>
      <c r="M148" s="2"/>
    </row>
    <row r="149" spans="1:13">
      <c r="A149" s="9">
        <v>42018</v>
      </c>
      <c r="B149" s="7" t="s">
        <v>27</v>
      </c>
      <c r="C149" s="4" t="s">
        <v>176</v>
      </c>
      <c r="D149" s="4" t="s">
        <v>1034</v>
      </c>
      <c r="E149" s="4" t="s">
        <v>1049</v>
      </c>
      <c r="F149" s="4">
        <v>440</v>
      </c>
      <c r="G149" s="8">
        <v>0.75</v>
      </c>
      <c r="H149" s="4">
        <f t="shared" si="2"/>
        <v>330</v>
      </c>
      <c r="I149" s="2" t="s">
        <v>1053</v>
      </c>
      <c r="J149" s="6">
        <v>42110</v>
      </c>
      <c r="K149" s="10" t="s">
        <v>1045</v>
      </c>
      <c r="L149">
        <f>IF(Table1[[#This Row],[Sales stage]]&lt;&gt;"Won",Table1[[#This Row],[Close Date/Expected Close Date]]-Table1[[#This Row],[Reporting Date]],"")</f>
        <v>92</v>
      </c>
      <c r="M149" s="2"/>
    </row>
    <row r="150" spans="1:13">
      <c r="A150" s="9">
        <v>42018</v>
      </c>
      <c r="B150" s="7" t="s">
        <v>12</v>
      </c>
      <c r="C150" s="4" t="s">
        <v>177</v>
      </c>
      <c r="D150" s="4" t="s">
        <v>1029</v>
      </c>
      <c r="E150" s="4" t="s">
        <v>1049</v>
      </c>
      <c r="F150" s="4">
        <v>430</v>
      </c>
      <c r="G150" s="8">
        <v>0.6</v>
      </c>
      <c r="H150" s="4">
        <f t="shared" si="2"/>
        <v>258</v>
      </c>
      <c r="I150" s="4" t="s">
        <v>1054</v>
      </c>
      <c r="J150" s="6">
        <v>42129</v>
      </c>
      <c r="K150" s="10"/>
      <c r="L150">
        <f>IF(Table1[[#This Row],[Sales stage]]&lt;&gt;"Won",Table1[[#This Row],[Close Date/Expected Close Date]]-Table1[[#This Row],[Reporting Date]],"")</f>
        <v>111</v>
      </c>
      <c r="M150" s="2"/>
    </row>
    <row r="151" spans="1:13">
      <c r="A151" s="9">
        <v>42018</v>
      </c>
      <c r="B151" s="7" t="s">
        <v>9</v>
      </c>
      <c r="C151" s="4" t="s">
        <v>178</v>
      </c>
      <c r="D151" s="4" t="s">
        <v>1030</v>
      </c>
      <c r="E151" s="4" t="s">
        <v>1048</v>
      </c>
      <c r="F151" s="4">
        <v>210</v>
      </c>
      <c r="G151" s="8">
        <v>0.65</v>
      </c>
      <c r="H151" s="4">
        <f t="shared" si="2"/>
        <v>136.5</v>
      </c>
      <c r="I151" s="4" t="s">
        <v>1054</v>
      </c>
      <c r="J151" s="6">
        <v>42074</v>
      </c>
      <c r="K151" s="10"/>
      <c r="L151" t="str">
        <f>IF(Table1[[#This Row],[Sales stage]]&lt;&gt;"Won",Table1[[#This Row],[Close Date/Expected Close Date]]-Table1[[#This Row],[Reporting Date]],"")</f>
        <v/>
      </c>
      <c r="M151" s="2"/>
    </row>
    <row r="152" spans="1:13">
      <c r="A152" s="9">
        <v>42018</v>
      </c>
      <c r="B152" s="7" t="s">
        <v>11</v>
      </c>
      <c r="C152" s="4" t="s">
        <v>179</v>
      </c>
      <c r="D152" s="4" t="s">
        <v>1032</v>
      </c>
      <c r="E152" s="4" t="s">
        <v>1039</v>
      </c>
      <c r="F152" s="4">
        <v>1590</v>
      </c>
      <c r="G152" s="8">
        <v>0.55000000000000004</v>
      </c>
      <c r="H152" s="4">
        <f t="shared" si="2"/>
        <v>874.50000000000011</v>
      </c>
      <c r="I152" s="4" t="s">
        <v>1054</v>
      </c>
      <c r="J152" s="6">
        <v>42117</v>
      </c>
      <c r="K152" s="10" t="s">
        <v>1046</v>
      </c>
      <c r="L152">
        <f>IF(Table1[[#This Row],[Sales stage]]&lt;&gt;"Won",Table1[[#This Row],[Close Date/Expected Close Date]]-Table1[[#This Row],[Reporting Date]],"")</f>
        <v>99</v>
      </c>
      <c r="M152" s="2"/>
    </row>
    <row r="153" spans="1:13">
      <c r="A153" s="9">
        <v>42018</v>
      </c>
      <c r="B153" s="7" t="s">
        <v>11</v>
      </c>
      <c r="C153" s="4" t="s">
        <v>180</v>
      </c>
      <c r="D153" s="4" t="s">
        <v>1032</v>
      </c>
      <c r="E153" s="4" t="s">
        <v>1042</v>
      </c>
      <c r="F153" s="4">
        <v>3510</v>
      </c>
      <c r="G153" s="8">
        <v>0.75</v>
      </c>
      <c r="H153" s="4">
        <f t="shared" si="2"/>
        <v>2632.5</v>
      </c>
      <c r="I153" s="4" t="s">
        <v>1052</v>
      </c>
      <c r="J153" s="6">
        <v>42139</v>
      </c>
      <c r="K153" s="10" t="s">
        <v>1043</v>
      </c>
      <c r="L153">
        <f>IF(Table1[[#This Row],[Sales stage]]&lt;&gt;"Won",Table1[[#This Row],[Close Date/Expected Close Date]]-Table1[[#This Row],[Reporting Date]],"")</f>
        <v>121</v>
      </c>
      <c r="M153" s="2"/>
    </row>
    <row r="154" spans="1:13">
      <c r="A154" s="9">
        <v>42018</v>
      </c>
      <c r="B154" s="7" t="s">
        <v>25</v>
      </c>
      <c r="C154" s="4" t="s">
        <v>181</v>
      </c>
      <c r="D154" s="4" t="s">
        <v>1038</v>
      </c>
      <c r="E154" s="4" t="s">
        <v>1049</v>
      </c>
      <c r="F154" s="4">
        <v>3500</v>
      </c>
      <c r="G154" s="8">
        <v>0.8</v>
      </c>
      <c r="H154" s="4">
        <f t="shared" si="2"/>
        <v>2800</v>
      </c>
      <c r="I154" s="4" t="s">
        <v>1051</v>
      </c>
      <c r="J154" s="6">
        <v>42131</v>
      </c>
      <c r="K154" s="10" t="s">
        <v>1044</v>
      </c>
      <c r="L154">
        <f>IF(Table1[[#This Row],[Sales stage]]&lt;&gt;"Won",Table1[[#This Row],[Close Date/Expected Close Date]]-Table1[[#This Row],[Reporting Date]],"")</f>
        <v>113</v>
      </c>
      <c r="M154" s="2"/>
    </row>
    <row r="155" spans="1:13">
      <c r="A155" s="9">
        <v>42018</v>
      </c>
      <c r="B155" s="7" t="s">
        <v>19</v>
      </c>
      <c r="C155" s="4" t="s">
        <v>182</v>
      </c>
      <c r="D155" s="4" t="s">
        <v>1035</v>
      </c>
      <c r="E155" s="4" t="s">
        <v>1040</v>
      </c>
      <c r="F155" s="4">
        <v>3510</v>
      </c>
      <c r="G155" s="8">
        <v>0.8</v>
      </c>
      <c r="H155" s="4">
        <f t="shared" si="2"/>
        <v>2808</v>
      </c>
      <c r="I155" s="4" t="s">
        <v>1052</v>
      </c>
      <c r="J155" s="6">
        <v>42143</v>
      </c>
      <c r="K155" s="10" t="s">
        <v>1045</v>
      </c>
      <c r="L155">
        <f>IF(Table1[[#This Row],[Sales stage]]&lt;&gt;"Won",Table1[[#This Row],[Close Date/Expected Close Date]]-Table1[[#This Row],[Reporting Date]],"")</f>
        <v>125</v>
      </c>
      <c r="M155" s="2"/>
    </row>
    <row r="156" spans="1:13">
      <c r="A156" s="9">
        <v>42018</v>
      </c>
      <c r="B156" s="7" t="s">
        <v>14</v>
      </c>
      <c r="C156" s="4" t="s">
        <v>183</v>
      </c>
      <c r="D156" s="4" t="s">
        <v>1037</v>
      </c>
      <c r="E156" s="4" t="s">
        <v>1040</v>
      </c>
      <c r="F156" s="4">
        <v>1590</v>
      </c>
      <c r="G156" s="8">
        <v>0.65</v>
      </c>
      <c r="H156" s="4">
        <f t="shared" si="2"/>
        <v>1033.5</v>
      </c>
      <c r="I156" s="4" t="s">
        <v>1052</v>
      </c>
      <c r="J156" s="6">
        <v>42106</v>
      </c>
      <c r="K156" s="10" t="s">
        <v>1043</v>
      </c>
      <c r="L156">
        <f>IF(Table1[[#This Row],[Sales stage]]&lt;&gt;"Won",Table1[[#This Row],[Close Date/Expected Close Date]]-Table1[[#This Row],[Reporting Date]],"")</f>
        <v>88</v>
      </c>
      <c r="M156" s="2"/>
    </row>
    <row r="157" spans="1:13">
      <c r="A157" s="9">
        <v>42019</v>
      </c>
      <c r="B157" s="7" t="s">
        <v>19</v>
      </c>
      <c r="C157" s="4" t="s">
        <v>184</v>
      </c>
      <c r="D157" s="4" t="s">
        <v>1035</v>
      </c>
      <c r="E157" s="4" t="s">
        <v>1039</v>
      </c>
      <c r="F157" s="4">
        <v>2520</v>
      </c>
      <c r="G157" s="8">
        <v>0.85</v>
      </c>
      <c r="H157" s="4">
        <f t="shared" si="2"/>
        <v>2142</v>
      </c>
      <c r="I157" s="4" t="s">
        <v>1054</v>
      </c>
      <c r="J157" s="6">
        <v>42132</v>
      </c>
      <c r="K157" s="10" t="s">
        <v>1043</v>
      </c>
      <c r="L157">
        <f>IF(Table1[[#This Row],[Sales stage]]&lt;&gt;"Won",Table1[[#This Row],[Close Date/Expected Close Date]]-Table1[[#This Row],[Reporting Date]],"")</f>
        <v>113</v>
      </c>
      <c r="M157" s="2"/>
    </row>
    <row r="158" spans="1:13">
      <c r="A158" s="9">
        <v>42019</v>
      </c>
      <c r="B158" s="7" t="s">
        <v>23</v>
      </c>
      <c r="C158" s="4" t="s">
        <v>185</v>
      </c>
      <c r="D158" s="4" t="s">
        <v>1032</v>
      </c>
      <c r="E158" s="4" t="s">
        <v>1049</v>
      </c>
      <c r="F158" s="4">
        <v>3410</v>
      </c>
      <c r="G158" s="8">
        <v>0.85</v>
      </c>
      <c r="H158" s="4">
        <f t="shared" si="2"/>
        <v>2898.5</v>
      </c>
      <c r="I158" s="4" t="s">
        <v>1051</v>
      </c>
      <c r="J158" s="6">
        <v>42135</v>
      </c>
      <c r="K158" s="10" t="s">
        <v>1043</v>
      </c>
      <c r="L158">
        <f>IF(Table1[[#This Row],[Sales stage]]&lt;&gt;"Won",Table1[[#This Row],[Close Date/Expected Close Date]]-Table1[[#This Row],[Reporting Date]],"")</f>
        <v>116</v>
      </c>
      <c r="M158" s="2"/>
    </row>
    <row r="159" spans="1:13">
      <c r="A159" s="9">
        <v>42019</v>
      </c>
      <c r="B159" s="7" t="s">
        <v>14</v>
      </c>
      <c r="C159" s="4" t="s">
        <v>186</v>
      </c>
      <c r="D159" s="4" t="s">
        <v>1033</v>
      </c>
      <c r="E159" s="4" t="s">
        <v>1048</v>
      </c>
      <c r="F159" s="4">
        <v>3270</v>
      </c>
      <c r="G159" s="8">
        <v>0.8</v>
      </c>
      <c r="H159" s="4">
        <f t="shared" si="2"/>
        <v>2616</v>
      </c>
      <c r="I159" s="4" t="s">
        <v>1054</v>
      </c>
      <c r="J159" s="6">
        <v>42036</v>
      </c>
      <c r="K159" s="10"/>
      <c r="L159" t="str">
        <f>IF(Table1[[#This Row],[Sales stage]]&lt;&gt;"Won",Table1[[#This Row],[Close Date/Expected Close Date]]-Table1[[#This Row],[Reporting Date]],"")</f>
        <v/>
      </c>
      <c r="M159" s="2"/>
    </row>
    <row r="160" spans="1:13">
      <c r="A160" s="9">
        <v>42019</v>
      </c>
      <c r="B160" s="7" t="s">
        <v>24</v>
      </c>
      <c r="C160" s="4" t="s">
        <v>187</v>
      </c>
      <c r="D160" s="4" t="s">
        <v>1031</v>
      </c>
      <c r="E160" s="4" t="s">
        <v>1049</v>
      </c>
      <c r="F160" s="4">
        <v>1560</v>
      </c>
      <c r="G160" s="8">
        <v>0.85</v>
      </c>
      <c r="H160" s="4">
        <f t="shared" si="2"/>
        <v>1326</v>
      </c>
      <c r="I160" s="4" t="s">
        <v>1051</v>
      </c>
      <c r="J160" s="6">
        <v>42107</v>
      </c>
      <c r="K160" s="10" t="s">
        <v>1043</v>
      </c>
      <c r="L160">
        <f>IF(Table1[[#This Row],[Sales stage]]&lt;&gt;"Won",Table1[[#This Row],[Close Date/Expected Close Date]]-Table1[[#This Row],[Reporting Date]],"")</f>
        <v>88</v>
      </c>
      <c r="M160" s="2"/>
    </row>
    <row r="161" spans="1:13">
      <c r="A161" s="9">
        <v>42019</v>
      </c>
      <c r="B161" s="7" t="s">
        <v>13</v>
      </c>
      <c r="C161" s="4" t="s">
        <v>188</v>
      </c>
      <c r="D161" s="4" t="s">
        <v>1030</v>
      </c>
      <c r="E161" s="4" t="s">
        <v>1040</v>
      </c>
      <c r="F161" s="4">
        <v>3220</v>
      </c>
      <c r="G161" s="8">
        <v>0.85</v>
      </c>
      <c r="H161" s="4">
        <f t="shared" si="2"/>
        <v>2737</v>
      </c>
      <c r="I161" s="4" t="s">
        <v>1052</v>
      </c>
      <c r="J161" s="6">
        <v>42136</v>
      </c>
      <c r="K161" s="10" t="s">
        <v>1045</v>
      </c>
      <c r="L161">
        <f>IF(Table1[[#This Row],[Sales stage]]&lt;&gt;"Won",Table1[[#This Row],[Close Date/Expected Close Date]]-Table1[[#This Row],[Reporting Date]],"")</f>
        <v>117</v>
      </c>
      <c r="M161" s="2"/>
    </row>
    <row r="162" spans="1:13">
      <c r="A162" s="9">
        <v>42019</v>
      </c>
      <c r="B162" s="7" t="s">
        <v>9</v>
      </c>
      <c r="C162" s="4" t="s">
        <v>189</v>
      </c>
      <c r="D162" s="4" t="s">
        <v>1035</v>
      </c>
      <c r="E162" s="4" t="s">
        <v>1049</v>
      </c>
      <c r="F162" s="4">
        <v>1590</v>
      </c>
      <c r="G162" s="8">
        <v>0.6</v>
      </c>
      <c r="H162" s="4">
        <f t="shared" si="2"/>
        <v>954</v>
      </c>
      <c r="I162" s="4" t="s">
        <v>1051</v>
      </c>
      <c r="J162" s="6">
        <v>42098</v>
      </c>
      <c r="K162" s="10" t="s">
        <v>1043</v>
      </c>
      <c r="L162">
        <f>IF(Table1[[#This Row],[Sales stage]]&lt;&gt;"Won",Table1[[#This Row],[Close Date/Expected Close Date]]-Table1[[#This Row],[Reporting Date]],"")</f>
        <v>79</v>
      </c>
      <c r="M162" s="2"/>
    </row>
    <row r="163" spans="1:13">
      <c r="A163" s="9">
        <v>42019</v>
      </c>
      <c r="B163" s="7" t="s">
        <v>10</v>
      </c>
      <c r="C163" s="4" t="s">
        <v>190</v>
      </c>
      <c r="D163" s="4" t="s">
        <v>1038</v>
      </c>
      <c r="E163" s="4" t="s">
        <v>1040</v>
      </c>
      <c r="F163" s="4">
        <v>3600</v>
      </c>
      <c r="G163" s="8">
        <v>0.65</v>
      </c>
      <c r="H163" s="4">
        <f t="shared" si="2"/>
        <v>2340</v>
      </c>
      <c r="I163" s="4" t="s">
        <v>1054</v>
      </c>
      <c r="J163" s="6">
        <v>42108</v>
      </c>
      <c r="K163" s="10" t="s">
        <v>1043</v>
      </c>
      <c r="L163">
        <f>IF(Table1[[#This Row],[Sales stage]]&lt;&gt;"Won",Table1[[#This Row],[Close Date/Expected Close Date]]-Table1[[#This Row],[Reporting Date]],"")</f>
        <v>89</v>
      </c>
      <c r="M163" s="2"/>
    </row>
    <row r="164" spans="1:13">
      <c r="A164" s="9">
        <v>42019</v>
      </c>
      <c r="B164" s="7" t="s">
        <v>19</v>
      </c>
      <c r="C164" s="4" t="s">
        <v>191</v>
      </c>
      <c r="D164" s="4" t="s">
        <v>1030</v>
      </c>
      <c r="E164" s="4" t="s">
        <v>1040</v>
      </c>
      <c r="F164" s="4">
        <v>2140</v>
      </c>
      <c r="G164" s="8">
        <v>0.75</v>
      </c>
      <c r="H164" s="4">
        <f t="shared" si="2"/>
        <v>1605</v>
      </c>
      <c r="I164" s="4" t="s">
        <v>1054</v>
      </c>
      <c r="J164" s="6">
        <v>42133</v>
      </c>
      <c r="K164" s="10"/>
      <c r="L164">
        <f>IF(Table1[[#This Row],[Sales stage]]&lt;&gt;"Won",Table1[[#This Row],[Close Date/Expected Close Date]]-Table1[[#This Row],[Reporting Date]],"")</f>
        <v>114</v>
      </c>
      <c r="M164" s="2"/>
    </row>
    <row r="165" spans="1:13">
      <c r="A165" s="9">
        <v>42019</v>
      </c>
      <c r="B165" s="7" t="s">
        <v>17</v>
      </c>
      <c r="C165" s="4" t="s">
        <v>192</v>
      </c>
      <c r="D165" s="4" t="s">
        <v>1038</v>
      </c>
      <c r="E165" s="4" t="s">
        <v>1039</v>
      </c>
      <c r="F165" s="4">
        <v>2330</v>
      </c>
      <c r="G165" s="8">
        <v>0.55000000000000004</v>
      </c>
      <c r="H165" s="4">
        <f t="shared" si="2"/>
        <v>1281.5</v>
      </c>
      <c r="I165" s="4" t="s">
        <v>1051</v>
      </c>
      <c r="J165" s="6">
        <v>42114</v>
      </c>
      <c r="K165" s="10" t="s">
        <v>1046</v>
      </c>
      <c r="L165">
        <f>IF(Table1[[#This Row],[Sales stage]]&lt;&gt;"Won",Table1[[#This Row],[Close Date/Expected Close Date]]-Table1[[#This Row],[Reporting Date]],"")</f>
        <v>95</v>
      </c>
      <c r="M165" s="2"/>
    </row>
    <row r="166" spans="1:13">
      <c r="A166" s="9">
        <v>42020</v>
      </c>
      <c r="B166" s="7" t="s">
        <v>15</v>
      </c>
      <c r="C166" s="4" t="s">
        <v>193</v>
      </c>
      <c r="D166" s="4" t="s">
        <v>1029</v>
      </c>
      <c r="E166" s="4" t="s">
        <v>1039</v>
      </c>
      <c r="F166" s="4">
        <v>4290</v>
      </c>
      <c r="G166" s="8">
        <v>0.8</v>
      </c>
      <c r="H166" s="4">
        <f t="shared" si="2"/>
        <v>3432</v>
      </c>
      <c r="I166" s="4" t="s">
        <v>1054</v>
      </c>
      <c r="J166" s="6">
        <v>42112</v>
      </c>
      <c r="K166" s="10" t="s">
        <v>1044</v>
      </c>
      <c r="L166">
        <f>IF(Table1[[#This Row],[Sales stage]]&lt;&gt;"Won",Table1[[#This Row],[Close Date/Expected Close Date]]-Table1[[#This Row],[Reporting Date]],"")</f>
        <v>92</v>
      </c>
      <c r="M166" s="2"/>
    </row>
    <row r="167" spans="1:13">
      <c r="A167" s="9">
        <v>42020</v>
      </c>
      <c r="B167" s="7" t="s">
        <v>17</v>
      </c>
      <c r="C167" s="4" t="s">
        <v>194</v>
      </c>
      <c r="D167" s="4" t="s">
        <v>1034</v>
      </c>
      <c r="E167" s="4" t="s">
        <v>1049</v>
      </c>
      <c r="F167" s="4">
        <v>1000</v>
      </c>
      <c r="G167" s="8">
        <v>0.65</v>
      </c>
      <c r="H167" s="4">
        <f t="shared" si="2"/>
        <v>650</v>
      </c>
      <c r="I167" s="4" t="s">
        <v>1052</v>
      </c>
      <c r="J167" s="6">
        <v>42123</v>
      </c>
      <c r="K167" s="10" t="s">
        <v>1046</v>
      </c>
      <c r="L167">
        <f>IF(Table1[[#This Row],[Sales stage]]&lt;&gt;"Won",Table1[[#This Row],[Close Date/Expected Close Date]]-Table1[[#This Row],[Reporting Date]],"")</f>
        <v>103</v>
      </c>
      <c r="M167" s="2"/>
    </row>
    <row r="168" spans="1:13">
      <c r="A168" s="9">
        <v>42020</v>
      </c>
      <c r="B168" s="7" t="s">
        <v>18</v>
      </c>
      <c r="C168" s="4" t="s">
        <v>195</v>
      </c>
      <c r="D168" s="4" t="s">
        <v>1031</v>
      </c>
      <c r="E168" s="4" t="s">
        <v>1039</v>
      </c>
      <c r="F168" s="4">
        <v>4260</v>
      </c>
      <c r="G168" s="8">
        <v>0.8</v>
      </c>
      <c r="H168" s="4">
        <f t="shared" si="2"/>
        <v>3408</v>
      </c>
      <c r="I168" s="4" t="s">
        <v>1052</v>
      </c>
      <c r="J168" s="6">
        <v>42166</v>
      </c>
      <c r="K168" s="10" t="s">
        <v>1045</v>
      </c>
      <c r="L168">
        <f>IF(Table1[[#This Row],[Sales stage]]&lt;&gt;"Won",Table1[[#This Row],[Close Date/Expected Close Date]]-Table1[[#This Row],[Reporting Date]],"")</f>
        <v>146</v>
      </c>
      <c r="M168" s="2"/>
    </row>
    <row r="169" spans="1:13">
      <c r="A169" s="9">
        <v>42020</v>
      </c>
      <c r="B169" s="7" t="s">
        <v>10</v>
      </c>
      <c r="C169" s="4" t="s">
        <v>196</v>
      </c>
      <c r="D169" s="4" t="s">
        <v>1034</v>
      </c>
      <c r="E169" s="4" t="s">
        <v>1042</v>
      </c>
      <c r="F169" s="4">
        <v>460</v>
      </c>
      <c r="G169" s="8">
        <v>0.75</v>
      </c>
      <c r="H169" s="4">
        <f t="shared" si="2"/>
        <v>345</v>
      </c>
      <c r="I169" s="2" t="s">
        <v>1053</v>
      </c>
      <c r="J169" s="6">
        <v>42137</v>
      </c>
      <c r="K169" s="10" t="s">
        <v>1046</v>
      </c>
      <c r="L169">
        <f>IF(Table1[[#This Row],[Sales stage]]&lt;&gt;"Won",Table1[[#This Row],[Close Date/Expected Close Date]]-Table1[[#This Row],[Reporting Date]],"")</f>
        <v>117</v>
      </c>
      <c r="M169" s="2"/>
    </row>
    <row r="170" spans="1:13">
      <c r="A170" s="9">
        <v>42020</v>
      </c>
      <c r="B170" s="7" t="s">
        <v>24</v>
      </c>
      <c r="C170" s="4" t="s">
        <v>197</v>
      </c>
      <c r="D170" s="4" t="s">
        <v>1031</v>
      </c>
      <c r="E170" s="4" t="s">
        <v>1049</v>
      </c>
      <c r="F170" s="4">
        <v>1560</v>
      </c>
      <c r="G170" s="8">
        <v>0.6</v>
      </c>
      <c r="H170" s="4">
        <f t="shared" si="2"/>
        <v>936</v>
      </c>
      <c r="I170" s="4" t="s">
        <v>1052</v>
      </c>
      <c r="J170" s="6">
        <v>42104</v>
      </c>
      <c r="K170" s="10" t="s">
        <v>1043</v>
      </c>
      <c r="L170">
        <f>IF(Table1[[#This Row],[Sales stage]]&lt;&gt;"Won",Table1[[#This Row],[Close Date/Expected Close Date]]-Table1[[#This Row],[Reporting Date]],"")</f>
        <v>84</v>
      </c>
      <c r="M170" s="2"/>
    </row>
    <row r="171" spans="1:13">
      <c r="A171" s="9">
        <v>42020</v>
      </c>
      <c r="B171" s="7" t="s">
        <v>10</v>
      </c>
      <c r="C171" s="4" t="s">
        <v>198</v>
      </c>
      <c r="D171" s="4" t="s">
        <v>1033</v>
      </c>
      <c r="E171" s="4" t="s">
        <v>1048</v>
      </c>
      <c r="F171" s="4">
        <v>1100</v>
      </c>
      <c r="G171" s="8">
        <v>0.8</v>
      </c>
      <c r="H171" s="4">
        <f t="shared" si="2"/>
        <v>880</v>
      </c>
      <c r="I171" s="4" t="s">
        <v>1052</v>
      </c>
      <c r="J171" s="6">
        <v>42048</v>
      </c>
      <c r="K171" s="10"/>
      <c r="L171" t="str">
        <f>IF(Table1[[#This Row],[Sales stage]]&lt;&gt;"Won",Table1[[#This Row],[Close Date/Expected Close Date]]-Table1[[#This Row],[Reporting Date]],"")</f>
        <v/>
      </c>
      <c r="M171" s="2"/>
    </row>
    <row r="172" spans="1:13">
      <c r="A172" s="9">
        <v>42020</v>
      </c>
      <c r="B172" s="7" t="s">
        <v>17</v>
      </c>
      <c r="C172" s="4" t="s">
        <v>199</v>
      </c>
      <c r="D172" s="4" t="s">
        <v>1038</v>
      </c>
      <c r="E172" s="4" t="s">
        <v>1049</v>
      </c>
      <c r="F172" s="4">
        <v>3260</v>
      </c>
      <c r="G172" s="8">
        <v>0.55000000000000004</v>
      </c>
      <c r="H172" s="4">
        <f t="shared" si="2"/>
        <v>1793.0000000000002</v>
      </c>
      <c r="I172" s="4" t="s">
        <v>1052</v>
      </c>
      <c r="J172" s="6">
        <v>42118</v>
      </c>
      <c r="K172" s="10" t="s">
        <v>1044</v>
      </c>
      <c r="L172">
        <f>IF(Table1[[#This Row],[Sales stage]]&lt;&gt;"Won",Table1[[#This Row],[Close Date/Expected Close Date]]-Table1[[#This Row],[Reporting Date]],"")</f>
        <v>98</v>
      </c>
      <c r="M172" s="2"/>
    </row>
    <row r="173" spans="1:13">
      <c r="A173" s="9">
        <v>42020</v>
      </c>
      <c r="B173" s="7" t="s">
        <v>17</v>
      </c>
      <c r="C173" s="4" t="s">
        <v>200</v>
      </c>
      <c r="D173" s="4" t="s">
        <v>1034</v>
      </c>
      <c r="E173" s="4" t="s">
        <v>1040</v>
      </c>
      <c r="F173" s="4">
        <v>550</v>
      </c>
      <c r="G173" s="8">
        <v>0.65</v>
      </c>
      <c r="H173" s="4">
        <f t="shared" si="2"/>
        <v>357.5</v>
      </c>
      <c r="I173" s="4" t="s">
        <v>1051</v>
      </c>
      <c r="J173" s="6">
        <v>42097</v>
      </c>
      <c r="K173" s="10" t="s">
        <v>1044</v>
      </c>
      <c r="L173">
        <f>IF(Table1[[#This Row],[Sales stage]]&lt;&gt;"Won",Table1[[#This Row],[Close Date/Expected Close Date]]-Table1[[#This Row],[Reporting Date]],"")</f>
        <v>77</v>
      </c>
      <c r="M173" s="2"/>
    </row>
    <row r="174" spans="1:13">
      <c r="A174" s="9">
        <v>42020</v>
      </c>
      <c r="B174" s="7" t="s">
        <v>13</v>
      </c>
      <c r="C174" s="4" t="s">
        <v>201</v>
      </c>
      <c r="D174" s="4" t="s">
        <v>1032</v>
      </c>
      <c r="E174" s="4" t="s">
        <v>1049</v>
      </c>
      <c r="F174" s="4">
        <v>4830</v>
      </c>
      <c r="G174" s="8">
        <v>0.65</v>
      </c>
      <c r="H174" s="4">
        <f t="shared" si="2"/>
        <v>3139.5</v>
      </c>
      <c r="I174" s="4" t="s">
        <v>1051</v>
      </c>
      <c r="J174" s="6">
        <v>42106</v>
      </c>
      <c r="K174" s="10" t="s">
        <v>1044</v>
      </c>
      <c r="L174">
        <f>IF(Table1[[#This Row],[Sales stage]]&lt;&gt;"Won",Table1[[#This Row],[Close Date/Expected Close Date]]-Table1[[#This Row],[Reporting Date]],"")</f>
        <v>86</v>
      </c>
      <c r="M174" s="2"/>
    </row>
    <row r="175" spans="1:13">
      <c r="A175" s="9">
        <v>42020</v>
      </c>
      <c r="B175" s="7" t="s">
        <v>16</v>
      </c>
      <c r="C175" s="4" t="s">
        <v>202</v>
      </c>
      <c r="D175" s="4" t="s">
        <v>1030</v>
      </c>
      <c r="E175" s="4" t="s">
        <v>1040</v>
      </c>
      <c r="F175" s="4">
        <v>4640</v>
      </c>
      <c r="G175" s="8">
        <v>0.7</v>
      </c>
      <c r="H175" s="4">
        <f t="shared" si="2"/>
        <v>3248</v>
      </c>
      <c r="I175" s="4" t="s">
        <v>1051</v>
      </c>
      <c r="J175" s="6">
        <v>42121</v>
      </c>
      <c r="K175" s="10" t="s">
        <v>1046</v>
      </c>
      <c r="L175">
        <f>IF(Table1[[#This Row],[Sales stage]]&lt;&gt;"Won",Table1[[#This Row],[Close Date/Expected Close Date]]-Table1[[#This Row],[Reporting Date]],"")</f>
        <v>101</v>
      </c>
      <c r="M175" s="2"/>
    </row>
    <row r="176" spans="1:13">
      <c r="A176" s="9">
        <v>42020</v>
      </c>
      <c r="B176" s="7" t="s">
        <v>20</v>
      </c>
      <c r="C176" s="4" t="s">
        <v>203</v>
      </c>
      <c r="D176" s="4" t="s">
        <v>1038</v>
      </c>
      <c r="E176" s="4" t="s">
        <v>1040</v>
      </c>
      <c r="F176" s="4">
        <v>3500</v>
      </c>
      <c r="G176" s="8">
        <v>0.8</v>
      </c>
      <c r="H176" s="4">
        <f t="shared" si="2"/>
        <v>2800</v>
      </c>
      <c r="I176" s="4" t="s">
        <v>1051</v>
      </c>
      <c r="J176" s="6">
        <v>42105</v>
      </c>
      <c r="K176" s="10" t="s">
        <v>1044</v>
      </c>
      <c r="L176">
        <f>IF(Table1[[#This Row],[Sales stage]]&lt;&gt;"Won",Table1[[#This Row],[Close Date/Expected Close Date]]-Table1[[#This Row],[Reporting Date]],"")</f>
        <v>85</v>
      </c>
      <c r="M176" s="2"/>
    </row>
    <row r="177" spans="1:13">
      <c r="A177" s="9">
        <v>42020</v>
      </c>
      <c r="B177" s="7" t="s">
        <v>9</v>
      </c>
      <c r="C177" s="4" t="s">
        <v>204</v>
      </c>
      <c r="D177" s="4" t="s">
        <v>1036</v>
      </c>
      <c r="E177" s="4" t="s">
        <v>1049</v>
      </c>
      <c r="F177" s="4">
        <v>740</v>
      </c>
      <c r="G177" s="8">
        <v>0.65</v>
      </c>
      <c r="H177" s="4">
        <f t="shared" si="2"/>
        <v>481</v>
      </c>
      <c r="I177" s="4" t="s">
        <v>1051</v>
      </c>
      <c r="J177" s="6">
        <v>42177</v>
      </c>
      <c r="K177" s="10" t="s">
        <v>1045</v>
      </c>
      <c r="L177">
        <f>IF(Table1[[#This Row],[Sales stage]]&lt;&gt;"Won",Table1[[#This Row],[Close Date/Expected Close Date]]-Table1[[#This Row],[Reporting Date]],"")</f>
        <v>157</v>
      </c>
      <c r="M177" s="2"/>
    </row>
    <row r="178" spans="1:13">
      <c r="A178" s="9">
        <v>42020</v>
      </c>
      <c r="B178" s="7" t="s">
        <v>23</v>
      </c>
      <c r="C178" s="4" t="s">
        <v>205</v>
      </c>
      <c r="D178" s="4" t="s">
        <v>1033</v>
      </c>
      <c r="E178" s="4" t="s">
        <v>1049</v>
      </c>
      <c r="F178" s="4">
        <v>4560</v>
      </c>
      <c r="G178" s="8">
        <v>0.85</v>
      </c>
      <c r="H178" s="4">
        <f t="shared" si="2"/>
        <v>3876</v>
      </c>
      <c r="I178" s="4" t="s">
        <v>1051</v>
      </c>
      <c r="J178" s="6">
        <v>42111</v>
      </c>
      <c r="K178" s="10" t="s">
        <v>1044</v>
      </c>
      <c r="L178">
        <f>IF(Table1[[#This Row],[Sales stage]]&lt;&gt;"Won",Table1[[#This Row],[Close Date/Expected Close Date]]-Table1[[#This Row],[Reporting Date]],"")</f>
        <v>91</v>
      </c>
      <c r="M178" s="2"/>
    </row>
    <row r="179" spans="1:13">
      <c r="A179" s="9">
        <v>42020</v>
      </c>
      <c r="B179" s="7" t="s">
        <v>27</v>
      </c>
      <c r="C179" s="4" t="s">
        <v>206</v>
      </c>
      <c r="D179" s="4" t="s">
        <v>1035</v>
      </c>
      <c r="E179" s="4" t="s">
        <v>1040</v>
      </c>
      <c r="F179" s="4">
        <v>2870</v>
      </c>
      <c r="G179" s="8">
        <v>0.8</v>
      </c>
      <c r="H179" s="4">
        <f t="shared" si="2"/>
        <v>2296</v>
      </c>
      <c r="I179" s="4" t="s">
        <v>1054</v>
      </c>
      <c r="J179" s="6">
        <v>42174</v>
      </c>
      <c r="K179" s="10" t="s">
        <v>1043</v>
      </c>
      <c r="L179">
        <f>IF(Table1[[#This Row],[Sales stage]]&lt;&gt;"Won",Table1[[#This Row],[Close Date/Expected Close Date]]-Table1[[#This Row],[Reporting Date]],"")</f>
        <v>154</v>
      </c>
      <c r="M179" s="2"/>
    </row>
    <row r="180" spans="1:13">
      <c r="A180" s="9">
        <v>42021</v>
      </c>
      <c r="B180" s="7" t="s">
        <v>20</v>
      </c>
      <c r="C180" s="4" t="s">
        <v>207</v>
      </c>
      <c r="D180" s="4" t="s">
        <v>1031</v>
      </c>
      <c r="E180" s="4" t="s">
        <v>1039</v>
      </c>
      <c r="F180" s="4">
        <v>1980</v>
      </c>
      <c r="G180" s="8">
        <v>0.8</v>
      </c>
      <c r="H180" s="4">
        <f t="shared" si="2"/>
        <v>1584</v>
      </c>
      <c r="I180" s="4" t="s">
        <v>1052</v>
      </c>
      <c r="J180" s="6">
        <v>42181</v>
      </c>
      <c r="K180" s="10" t="s">
        <v>1044</v>
      </c>
      <c r="L180">
        <f>IF(Table1[[#This Row],[Sales stage]]&lt;&gt;"Won",Table1[[#This Row],[Close Date/Expected Close Date]]-Table1[[#This Row],[Reporting Date]],"")</f>
        <v>160</v>
      </c>
      <c r="M180" s="2"/>
    </row>
    <row r="181" spans="1:13">
      <c r="A181" s="9">
        <v>42021</v>
      </c>
      <c r="B181" s="7" t="s">
        <v>20</v>
      </c>
      <c r="C181" s="4" t="s">
        <v>208</v>
      </c>
      <c r="D181" s="4" t="s">
        <v>1032</v>
      </c>
      <c r="E181" s="4" t="s">
        <v>1040</v>
      </c>
      <c r="F181" s="4">
        <v>1680</v>
      </c>
      <c r="G181" s="8">
        <v>0.7</v>
      </c>
      <c r="H181" s="4">
        <f t="shared" si="2"/>
        <v>1176</v>
      </c>
      <c r="I181" s="4" t="s">
        <v>1054</v>
      </c>
      <c r="J181" s="6">
        <v>42167</v>
      </c>
      <c r="K181" s="10" t="s">
        <v>1045</v>
      </c>
      <c r="L181">
        <f>IF(Table1[[#This Row],[Sales stage]]&lt;&gt;"Won",Table1[[#This Row],[Close Date/Expected Close Date]]-Table1[[#This Row],[Reporting Date]],"")</f>
        <v>146</v>
      </c>
      <c r="M181" s="2"/>
    </row>
    <row r="182" spans="1:13">
      <c r="A182" s="9">
        <v>42021</v>
      </c>
      <c r="B182" s="7" t="s">
        <v>12</v>
      </c>
      <c r="C182" s="4" t="s">
        <v>209</v>
      </c>
      <c r="D182" s="4" t="s">
        <v>1032</v>
      </c>
      <c r="E182" s="4" t="s">
        <v>1041</v>
      </c>
      <c r="F182" s="4">
        <v>1850</v>
      </c>
      <c r="G182" s="8">
        <v>0.8</v>
      </c>
      <c r="H182" s="4">
        <f t="shared" si="2"/>
        <v>1480</v>
      </c>
      <c r="I182" s="4" t="s">
        <v>1052</v>
      </c>
      <c r="J182" s="6">
        <v>42129</v>
      </c>
      <c r="K182" s="10"/>
      <c r="L182">
        <f>IF(Table1[[#This Row],[Sales stage]]&lt;&gt;"Won",Table1[[#This Row],[Close Date/Expected Close Date]]-Table1[[#This Row],[Reporting Date]],"")</f>
        <v>108</v>
      </c>
      <c r="M182" s="2"/>
    </row>
    <row r="183" spans="1:13">
      <c r="A183" s="9">
        <v>42021</v>
      </c>
      <c r="B183" s="7" t="s">
        <v>21</v>
      </c>
      <c r="C183" s="4" t="s">
        <v>210</v>
      </c>
      <c r="D183" s="4" t="s">
        <v>1032</v>
      </c>
      <c r="E183" s="4" t="s">
        <v>1039</v>
      </c>
      <c r="F183" s="4">
        <v>4720</v>
      </c>
      <c r="G183" s="8">
        <v>0.55000000000000004</v>
      </c>
      <c r="H183" s="4">
        <f t="shared" si="2"/>
        <v>2596</v>
      </c>
      <c r="I183" s="4" t="s">
        <v>1052</v>
      </c>
      <c r="J183" s="6">
        <v>42170</v>
      </c>
      <c r="K183" s="10" t="s">
        <v>1043</v>
      </c>
      <c r="L183">
        <f>IF(Table1[[#This Row],[Sales stage]]&lt;&gt;"Won",Table1[[#This Row],[Close Date/Expected Close Date]]-Table1[[#This Row],[Reporting Date]],"")</f>
        <v>149</v>
      </c>
      <c r="M183" s="2"/>
    </row>
    <row r="184" spans="1:13">
      <c r="A184" s="9">
        <v>42021</v>
      </c>
      <c r="B184" s="7" t="s">
        <v>13</v>
      </c>
      <c r="C184" s="4" t="s">
        <v>211</v>
      </c>
      <c r="D184" s="4" t="s">
        <v>1035</v>
      </c>
      <c r="E184" s="4" t="s">
        <v>1040</v>
      </c>
      <c r="F184" s="4">
        <v>1530</v>
      </c>
      <c r="G184" s="8">
        <v>0.55000000000000004</v>
      </c>
      <c r="H184" s="4">
        <f t="shared" si="2"/>
        <v>841.50000000000011</v>
      </c>
      <c r="I184" s="4" t="s">
        <v>1051</v>
      </c>
      <c r="J184" s="6">
        <v>42136</v>
      </c>
      <c r="K184" s="10" t="s">
        <v>1044</v>
      </c>
      <c r="L184">
        <f>IF(Table1[[#This Row],[Sales stage]]&lt;&gt;"Won",Table1[[#This Row],[Close Date/Expected Close Date]]-Table1[[#This Row],[Reporting Date]],"")</f>
        <v>115</v>
      </c>
      <c r="M184" s="2"/>
    </row>
    <row r="185" spans="1:13">
      <c r="A185" s="9">
        <v>42021</v>
      </c>
      <c r="B185" s="7" t="s">
        <v>23</v>
      </c>
      <c r="C185" s="4" t="s">
        <v>212</v>
      </c>
      <c r="D185" s="4" t="s">
        <v>1031</v>
      </c>
      <c r="E185" s="4" t="s">
        <v>1049</v>
      </c>
      <c r="F185" s="4">
        <v>1440</v>
      </c>
      <c r="G185" s="8">
        <v>0.7</v>
      </c>
      <c r="H185" s="4">
        <f t="shared" si="2"/>
        <v>1007.9999999999999</v>
      </c>
      <c r="I185" s="4" t="s">
        <v>1052</v>
      </c>
      <c r="J185" s="6">
        <v>42117</v>
      </c>
      <c r="K185" s="10" t="s">
        <v>1043</v>
      </c>
      <c r="L185">
        <f>IF(Table1[[#This Row],[Sales stage]]&lt;&gt;"Won",Table1[[#This Row],[Close Date/Expected Close Date]]-Table1[[#This Row],[Reporting Date]],"")</f>
        <v>96</v>
      </c>
      <c r="M185" s="2"/>
    </row>
    <row r="186" spans="1:13">
      <c r="A186" s="9">
        <v>42021</v>
      </c>
      <c r="B186" s="7" t="s">
        <v>21</v>
      </c>
      <c r="C186" s="4" t="s">
        <v>213</v>
      </c>
      <c r="D186" s="4" t="s">
        <v>1034</v>
      </c>
      <c r="E186" s="4" t="s">
        <v>1048</v>
      </c>
      <c r="F186" s="4">
        <v>3570</v>
      </c>
      <c r="G186" s="8">
        <v>0.65</v>
      </c>
      <c r="H186" s="4">
        <f t="shared" si="2"/>
        <v>2320.5</v>
      </c>
      <c r="I186" s="4" t="s">
        <v>1052</v>
      </c>
      <c r="J186" s="6">
        <v>42059</v>
      </c>
      <c r="K186" s="10"/>
      <c r="L186" t="str">
        <f>IF(Table1[[#This Row],[Sales stage]]&lt;&gt;"Won",Table1[[#This Row],[Close Date/Expected Close Date]]-Table1[[#This Row],[Reporting Date]],"")</f>
        <v/>
      </c>
      <c r="M186" s="2"/>
    </row>
    <row r="187" spans="1:13">
      <c r="A187" s="9">
        <v>42021</v>
      </c>
      <c r="B187" s="7" t="s">
        <v>18</v>
      </c>
      <c r="C187" s="4" t="s">
        <v>214</v>
      </c>
      <c r="D187" s="4" t="s">
        <v>1035</v>
      </c>
      <c r="E187" s="4" t="s">
        <v>1039</v>
      </c>
      <c r="F187" s="4">
        <v>2900</v>
      </c>
      <c r="G187" s="8">
        <v>0.65</v>
      </c>
      <c r="H187" s="4">
        <f t="shared" si="2"/>
        <v>1885</v>
      </c>
      <c r="I187" s="4" t="s">
        <v>1051</v>
      </c>
      <c r="J187" s="6">
        <v>42136</v>
      </c>
      <c r="K187" s="10" t="s">
        <v>1044</v>
      </c>
      <c r="L187">
        <f>IF(Table1[[#This Row],[Sales stage]]&lt;&gt;"Won",Table1[[#This Row],[Close Date/Expected Close Date]]-Table1[[#This Row],[Reporting Date]],"")</f>
        <v>115</v>
      </c>
      <c r="M187" s="2"/>
    </row>
    <row r="188" spans="1:13">
      <c r="A188" s="9">
        <v>42021</v>
      </c>
      <c r="B188" s="7" t="s">
        <v>13</v>
      </c>
      <c r="C188" s="4" t="s">
        <v>215</v>
      </c>
      <c r="D188" s="4" t="s">
        <v>1038</v>
      </c>
      <c r="E188" s="4" t="s">
        <v>1049</v>
      </c>
      <c r="F188" s="4">
        <v>3900</v>
      </c>
      <c r="G188" s="8">
        <v>0.7</v>
      </c>
      <c r="H188" s="4">
        <f t="shared" si="2"/>
        <v>2730</v>
      </c>
      <c r="I188" s="4" t="s">
        <v>1052</v>
      </c>
      <c r="J188" s="6">
        <v>42155</v>
      </c>
      <c r="K188" s="10"/>
      <c r="L188">
        <f>IF(Table1[[#This Row],[Sales stage]]&lt;&gt;"Won",Table1[[#This Row],[Close Date/Expected Close Date]]-Table1[[#This Row],[Reporting Date]],"")</f>
        <v>134</v>
      </c>
      <c r="M188" s="2"/>
    </row>
    <row r="189" spans="1:13">
      <c r="A189" s="9">
        <v>42021</v>
      </c>
      <c r="B189" s="7" t="s">
        <v>13</v>
      </c>
      <c r="C189" s="4" t="s">
        <v>216</v>
      </c>
      <c r="D189" s="4" t="s">
        <v>1037</v>
      </c>
      <c r="E189" s="4" t="s">
        <v>1039</v>
      </c>
      <c r="F189" s="4">
        <v>3280</v>
      </c>
      <c r="G189" s="8">
        <v>0.7</v>
      </c>
      <c r="H189" s="4">
        <f t="shared" si="2"/>
        <v>2296</v>
      </c>
      <c r="I189" s="4" t="s">
        <v>1052</v>
      </c>
      <c r="J189" s="6">
        <v>42099</v>
      </c>
      <c r="K189" s="10" t="s">
        <v>1046</v>
      </c>
      <c r="L189">
        <f>IF(Table1[[#This Row],[Sales stage]]&lt;&gt;"Won",Table1[[#This Row],[Close Date/Expected Close Date]]-Table1[[#This Row],[Reporting Date]],"")</f>
        <v>78</v>
      </c>
      <c r="M189" s="2"/>
    </row>
    <row r="190" spans="1:13">
      <c r="A190" s="9">
        <v>42022</v>
      </c>
      <c r="B190" s="7" t="s">
        <v>11</v>
      </c>
      <c r="C190" s="4" t="s">
        <v>217</v>
      </c>
      <c r="D190" s="4" t="s">
        <v>1030</v>
      </c>
      <c r="E190" s="4" t="s">
        <v>1040</v>
      </c>
      <c r="F190" s="4">
        <v>3410</v>
      </c>
      <c r="G190" s="8">
        <v>0.65</v>
      </c>
      <c r="H190" s="4">
        <f t="shared" si="2"/>
        <v>2216.5</v>
      </c>
      <c r="I190" s="4" t="s">
        <v>1052</v>
      </c>
      <c r="J190" s="6">
        <v>42162</v>
      </c>
      <c r="K190" s="10" t="s">
        <v>1045</v>
      </c>
      <c r="L190">
        <f>IF(Table1[[#This Row],[Sales stage]]&lt;&gt;"Won",Table1[[#This Row],[Close Date/Expected Close Date]]-Table1[[#This Row],[Reporting Date]],"")</f>
        <v>140</v>
      </c>
      <c r="M190" s="2"/>
    </row>
    <row r="191" spans="1:13">
      <c r="A191" s="9">
        <v>42022</v>
      </c>
      <c r="B191" s="7" t="s">
        <v>10</v>
      </c>
      <c r="C191" s="4" t="s">
        <v>218</v>
      </c>
      <c r="D191" s="4" t="s">
        <v>1038</v>
      </c>
      <c r="E191" s="4" t="s">
        <v>1048</v>
      </c>
      <c r="F191" s="4">
        <v>2520</v>
      </c>
      <c r="G191" s="8">
        <v>0.6</v>
      </c>
      <c r="H191" s="4">
        <f t="shared" si="2"/>
        <v>1512</v>
      </c>
      <c r="I191" s="4" t="s">
        <v>1052</v>
      </c>
      <c r="J191" s="6">
        <v>42062</v>
      </c>
      <c r="K191" s="10"/>
      <c r="L191" t="str">
        <f>IF(Table1[[#This Row],[Sales stage]]&lt;&gt;"Won",Table1[[#This Row],[Close Date/Expected Close Date]]-Table1[[#This Row],[Reporting Date]],"")</f>
        <v/>
      </c>
      <c r="M191" s="2"/>
    </row>
    <row r="192" spans="1:13">
      <c r="A192" s="9">
        <v>42022</v>
      </c>
      <c r="B192" s="7" t="s">
        <v>9</v>
      </c>
      <c r="C192" s="4" t="s">
        <v>219</v>
      </c>
      <c r="D192" s="4" t="s">
        <v>1037</v>
      </c>
      <c r="E192" s="4" t="s">
        <v>1049</v>
      </c>
      <c r="F192" s="4">
        <v>2490</v>
      </c>
      <c r="G192" s="8">
        <v>0.85</v>
      </c>
      <c r="H192" s="4">
        <f t="shared" si="2"/>
        <v>2116.5</v>
      </c>
      <c r="I192" s="4" t="s">
        <v>1052</v>
      </c>
      <c r="J192" s="6">
        <v>42122</v>
      </c>
      <c r="K192" s="10" t="s">
        <v>1046</v>
      </c>
      <c r="L192">
        <f>IF(Table1[[#This Row],[Sales stage]]&lt;&gt;"Won",Table1[[#This Row],[Close Date/Expected Close Date]]-Table1[[#This Row],[Reporting Date]],"")</f>
        <v>100</v>
      </c>
      <c r="M192" s="2"/>
    </row>
    <row r="193" spans="1:13">
      <c r="A193" s="9">
        <v>42022</v>
      </c>
      <c r="B193" s="7" t="s">
        <v>8</v>
      </c>
      <c r="C193" s="4" t="s">
        <v>220</v>
      </c>
      <c r="D193" s="4" t="s">
        <v>1035</v>
      </c>
      <c r="E193" s="4" t="s">
        <v>1042</v>
      </c>
      <c r="F193" s="4">
        <v>1250</v>
      </c>
      <c r="G193" s="8">
        <v>0.85</v>
      </c>
      <c r="H193" s="4">
        <f t="shared" si="2"/>
        <v>1062.5</v>
      </c>
      <c r="I193" s="4" t="s">
        <v>1051</v>
      </c>
      <c r="J193" s="6">
        <v>42121</v>
      </c>
      <c r="K193" s="10" t="s">
        <v>1046</v>
      </c>
      <c r="L193">
        <f>IF(Table1[[#This Row],[Sales stage]]&lt;&gt;"Won",Table1[[#This Row],[Close Date/Expected Close Date]]-Table1[[#This Row],[Reporting Date]],"")</f>
        <v>99</v>
      </c>
      <c r="M193" s="2"/>
    </row>
    <row r="194" spans="1:13">
      <c r="A194" s="9">
        <v>42022</v>
      </c>
      <c r="B194" s="7" t="s">
        <v>14</v>
      </c>
      <c r="C194" s="4" t="s">
        <v>221</v>
      </c>
      <c r="D194" s="4" t="s">
        <v>1035</v>
      </c>
      <c r="E194" s="4" t="s">
        <v>1040</v>
      </c>
      <c r="F194" s="4">
        <v>1140</v>
      </c>
      <c r="G194" s="8">
        <v>0.7</v>
      </c>
      <c r="H194" s="4">
        <f t="shared" si="2"/>
        <v>798</v>
      </c>
      <c r="I194" s="4" t="s">
        <v>1052</v>
      </c>
      <c r="J194" s="6">
        <v>42176</v>
      </c>
      <c r="K194" s="10" t="s">
        <v>1043</v>
      </c>
      <c r="L194">
        <f>IF(Table1[[#This Row],[Sales stage]]&lt;&gt;"Won",Table1[[#This Row],[Close Date/Expected Close Date]]-Table1[[#This Row],[Reporting Date]],"")</f>
        <v>154</v>
      </c>
      <c r="M194" s="2"/>
    </row>
    <row r="195" spans="1:13">
      <c r="A195" s="9">
        <v>42022</v>
      </c>
      <c r="B195" s="7" t="s">
        <v>18</v>
      </c>
      <c r="C195" s="4" t="s">
        <v>222</v>
      </c>
      <c r="D195" s="4" t="s">
        <v>1037</v>
      </c>
      <c r="E195" s="4" t="s">
        <v>1049</v>
      </c>
      <c r="F195" s="4">
        <v>2420</v>
      </c>
      <c r="G195" s="8">
        <v>0.6</v>
      </c>
      <c r="H195" s="4">
        <f t="shared" ref="H195:H258" si="3">F195*G195</f>
        <v>1452</v>
      </c>
      <c r="I195" s="4" t="s">
        <v>1054</v>
      </c>
      <c r="J195" s="6">
        <v>42175</v>
      </c>
      <c r="K195" s="10" t="s">
        <v>1043</v>
      </c>
      <c r="L195">
        <f>IF(Table1[[#This Row],[Sales stage]]&lt;&gt;"Won",Table1[[#This Row],[Close Date/Expected Close Date]]-Table1[[#This Row],[Reporting Date]],"")</f>
        <v>153</v>
      </c>
      <c r="M195" s="2"/>
    </row>
    <row r="196" spans="1:13">
      <c r="A196" s="9">
        <v>42022</v>
      </c>
      <c r="B196" s="7" t="s">
        <v>9</v>
      </c>
      <c r="C196" s="4" t="s">
        <v>223</v>
      </c>
      <c r="D196" s="4" t="s">
        <v>1033</v>
      </c>
      <c r="E196" s="4" t="s">
        <v>1049</v>
      </c>
      <c r="F196" s="4">
        <v>2370</v>
      </c>
      <c r="G196" s="8">
        <v>0.7</v>
      </c>
      <c r="H196" s="4">
        <f t="shared" si="3"/>
        <v>1659</v>
      </c>
      <c r="I196" s="4" t="s">
        <v>1051</v>
      </c>
      <c r="J196" s="6">
        <v>42099</v>
      </c>
      <c r="K196" s="10"/>
      <c r="L196">
        <f>IF(Table1[[#This Row],[Sales stage]]&lt;&gt;"Won",Table1[[#This Row],[Close Date/Expected Close Date]]-Table1[[#This Row],[Reporting Date]],"")</f>
        <v>77</v>
      </c>
      <c r="M196" s="2"/>
    </row>
    <row r="197" spans="1:13">
      <c r="A197" s="9">
        <v>42022</v>
      </c>
      <c r="B197" s="7" t="s">
        <v>22</v>
      </c>
      <c r="C197" s="4" t="s">
        <v>224</v>
      </c>
      <c r="D197" s="4" t="s">
        <v>1030</v>
      </c>
      <c r="E197" s="4" t="s">
        <v>1049</v>
      </c>
      <c r="F197" s="4">
        <v>1220</v>
      </c>
      <c r="G197" s="8">
        <v>0.7</v>
      </c>
      <c r="H197" s="4">
        <f t="shared" si="3"/>
        <v>854</v>
      </c>
      <c r="I197" s="4" t="s">
        <v>1051</v>
      </c>
      <c r="J197" s="6">
        <v>42130</v>
      </c>
      <c r="K197" s="10" t="s">
        <v>1043</v>
      </c>
      <c r="L197">
        <f>IF(Table1[[#This Row],[Sales stage]]&lt;&gt;"Won",Table1[[#This Row],[Close Date/Expected Close Date]]-Table1[[#This Row],[Reporting Date]],"")</f>
        <v>108</v>
      </c>
      <c r="M197" s="2"/>
    </row>
    <row r="198" spans="1:13">
      <c r="A198" s="9">
        <v>42022</v>
      </c>
      <c r="B198" s="7" t="s">
        <v>16</v>
      </c>
      <c r="C198" s="4" t="s">
        <v>225</v>
      </c>
      <c r="D198" s="4" t="s">
        <v>1030</v>
      </c>
      <c r="E198" s="4" t="s">
        <v>1040</v>
      </c>
      <c r="F198" s="4">
        <v>550</v>
      </c>
      <c r="G198" s="8">
        <v>0.75</v>
      </c>
      <c r="H198" s="4">
        <f t="shared" si="3"/>
        <v>412.5</v>
      </c>
      <c r="I198" s="4" t="s">
        <v>1051</v>
      </c>
      <c r="J198" s="6">
        <v>42123</v>
      </c>
      <c r="K198" s="10" t="s">
        <v>1043</v>
      </c>
      <c r="L198">
        <f>IF(Table1[[#This Row],[Sales stage]]&lt;&gt;"Won",Table1[[#This Row],[Close Date/Expected Close Date]]-Table1[[#This Row],[Reporting Date]],"")</f>
        <v>101</v>
      </c>
      <c r="M198" s="2"/>
    </row>
    <row r="199" spans="1:13">
      <c r="A199" s="9">
        <v>42022</v>
      </c>
      <c r="B199" s="7" t="s">
        <v>27</v>
      </c>
      <c r="C199" s="4" t="s">
        <v>226</v>
      </c>
      <c r="D199" s="4" t="s">
        <v>1031</v>
      </c>
      <c r="E199" s="4" t="s">
        <v>1040</v>
      </c>
      <c r="F199" s="4">
        <v>2290</v>
      </c>
      <c r="G199" s="8">
        <v>0.8</v>
      </c>
      <c r="H199" s="4">
        <f t="shared" si="3"/>
        <v>1832</v>
      </c>
      <c r="I199" s="4" t="s">
        <v>1052</v>
      </c>
      <c r="J199" s="6">
        <v>42129</v>
      </c>
      <c r="K199" s="10" t="s">
        <v>1044</v>
      </c>
      <c r="L199">
        <f>IF(Table1[[#This Row],[Sales stage]]&lt;&gt;"Won",Table1[[#This Row],[Close Date/Expected Close Date]]-Table1[[#This Row],[Reporting Date]],"")</f>
        <v>107</v>
      </c>
      <c r="M199" s="2"/>
    </row>
    <row r="200" spans="1:13">
      <c r="A200" s="9">
        <v>42022</v>
      </c>
      <c r="B200" s="7" t="s">
        <v>14</v>
      </c>
      <c r="C200" s="4" t="s">
        <v>227</v>
      </c>
      <c r="D200" s="4" t="s">
        <v>1029</v>
      </c>
      <c r="E200" s="4" t="s">
        <v>1041</v>
      </c>
      <c r="F200" s="4">
        <v>4190</v>
      </c>
      <c r="G200" s="8">
        <v>0.6</v>
      </c>
      <c r="H200" s="4">
        <f t="shared" si="3"/>
        <v>2514</v>
      </c>
      <c r="I200" s="4" t="s">
        <v>1052</v>
      </c>
      <c r="J200" s="6">
        <v>42102</v>
      </c>
      <c r="K200" s="10"/>
      <c r="L200">
        <f>IF(Table1[[#This Row],[Sales stage]]&lt;&gt;"Won",Table1[[#This Row],[Close Date/Expected Close Date]]-Table1[[#This Row],[Reporting Date]],"")</f>
        <v>80</v>
      </c>
      <c r="M200" s="2"/>
    </row>
    <row r="201" spans="1:13">
      <c r="A201" s="9">
        <v>42022</v>
      </c>
      <c r="B201" s="7" t="s">
        <v>9</v>
      </c>
      <c r="C201" s="4" t="s">
        <v>228</v>
      </c>
      <c r="D201" s="4" t="s">
        <v>1030</v>
      </c>
      <c r="E201" s="4" t="s">
        <v>1049</v>
      </c>
      <c r="F201" s="4">
        <v>3410</v>
      </c>
      <c r="G201" s="8">
        <v>0.65</v>
      </c>
      <c r="H201" s="4">
        <f t="shared" si="3"/>
        <v>2216.5</v>
      </c>
      <c r="I201" s="4" t="s">
        <v>1052</v>
      </c>
      <c r="J201" s="6">
        <v>42172</v>
      </c>
      <c r="K201" s="10" t="s">
        <v>1046</v>
      </c>
      <c r="L201">
        <f>IF(Table1[[#This Row],[Sales stage]]&lt;&gt;"Won",Table1[[#This Row],[Close Date/Expected Close Date]]-Table1[[#This Row],[Reporting Date]],"")</f>
        <v>150</v>
      </c>
      <c r="M201" s="2"/>
    </row>
    <row r="202" spans="1:13">
      <c r="A202" s="9">
        <v>42022</v>
      </c>
      <c r="B202" s="7" t="s">
        <v>18</v>
      </c>
      <c r="C202" s="4" t="s">
        <v>229</v>
      </c>
      <c r="D202" s="4" t="s">
        <v>1038</v>
      </c>
      <c r="E202" s="4" t="s">
        <v>1039</v>
      </c>
      <c r="F202" s="4">
        <v>3020</v>
      </c>
      <c r="G202" s="8">
        <v>0.65</v>
      </c>
      <c r="H202" s="4">
        <f t="shared" si="3"/>
        <v>1963</v>
      </c>
      <c r="I202" s="4" t="s">
        <v>1051</v>
      </c>
      <c r="J202" s="6">
        <v>42143</v>
      </c>
      <c r="K202" s="10" t="s">
        <v>1044</v>
      </c>
      <c r="L202">
        <f>IF(Table1[[#This Row],[Sales stage]]&lt;&gt;"Won",Table1[[#This Row],[Close Date/Expected Close Date]]-Table1[[#This Row],[Reporting Date]],"")</f>
        <v>121</v>
      </c>
      <c r="M202" s="2"/>
    </row>
    <row r="203" spans="1:13">
      <c r="A203" s="9">
        <v>42022</v>
      </c>
      <c r="B203" s="7" t="s">
        <v>9</v>
      </c>
      <c r="C203" s="4" t="s">
        <v>230</v>
      </c>
      <c r="D203" s="4" t="s">
        <v>1037</v>
      </c>
      <c r="E203" s="4" t="s">
        <v>1040</v>
      </c>
      <c r="F203" s="4">
        <v>2320</v>
      </c>
      <c r="G203" s="8">
        <v>0.8</v>
      </c>
      <c r="H203" s="4">
        <f t="shared" si="3"/>
        <v>1856</v>
      </c>
      <c r="I203" s="4" t="s">
        <v>1054</v>
      </c>
      <c r="J203" s="6">
        <v>42166</v>
      </c>
      <c r="K203" s="10" t="s">
        <v>1044</v>
      </c>
      <c r="L203">
        <f>IF(Table1[[#This Row],[Sales stage]]&lt;&gt;"Won",Table1[[#This Row],[Close Date/Expected Close Date]]-Table1[[#This Row],[Reporting Date]],"")</f>
        <v>144</v>
      </c>
      <c r="M203" s="2"/>
    </row>
    <row r="204" spans="1:13">
      <c r="A204" s="9">
        <v>42023</v>
      </c>
      <c r="B204" s="7" t="s">
        <v>23</v>
      </c>
      <c r="C204" s="4" t="s">
        <v>231</v>
      </c>
      <c r="D204" s="4" t="s">
        <v>1035</v>
      </c>
      <c r="E204" s="4" t="s">
        <v>1048</v>
      </c>
      <c r="F204" s="4">
        <v>1310</v>
      </c>
      <c r="G204" s="8">
        <v>0.8</v>
      </c>
      <c r="H204" s="4">
        <f t="shared" si="3"/>
        <v>1048</v>
      </c>
      <c r="I204" s="4" t="s">
        <v>1052</v>
      </c>
      <c r="J204" s="6">
        <v>42091</v>
      </c>
      <c r="K204" s="10"/>
      <c r="L204" t="str">
        <f>IF(Table1[[#This Row],[Sales stage]]&lt;&gt;"Won",Table1[[#This Row],[Close Date/Expected Close Date]]-Table1[[#This Row],[Reporting Date]],"")</f>
        <v/>
      </c>
      <c r="M204" s="2"/>
    </row>
    <row r="205" spans="1:13">
      <c r="A205" s="9">
        <v>42023</v>
      </c>
      <c r="B205" s="7" t="s">
        <v>13</v>
      </c>
      <c r="C205" s="4" t="s">
        <v>232</v>
      </c>
      <c r="D205" s="4" t="s">
        <v>1029</v>
      </c>
      <c r="E205" s="4" t="s">
        <v>1049</v>
      </c>
      <c r="F205" s="4">
        <v>4280</v>
      </c>
      <c r="G205" s="8">
        <v>0.65</v>
      </c>
      <c r="H205" s="4">
        <f t="shared" si="3"/>
        <v>2782</v>
      </c>
      <c r="I205" s="4" t="s">
        <v>1052</v>
      </c>
      <c r="J205" s="6">
        <v>42145</v>
      </c>
      <c r="K205" s="10" t="s">
        <v>1045</v>
      </c>
      <c r="L205">
        <f>IF(Table1[[#This Row],[Sales stage]]&lt;&gt;"Won",Table1[[#This Row],[Close Date/Expected Close Date]]-Table1[[#This Row],[Reporting Date]],"")</f>
        <v>122</v>
      </c>
      <c r="M205" s="2"/>
    </row>
    <row r="206" spans="1:13">
      <c r="A206" s="9">
        <v>42023</v>
      </c>
      <c r="B206" s="7" t="s">
        <v>13</v>
      </c>
      <c r="C206" s="4" t="s">
        <v>233</v>
      </c>
      <c r="D206" s="4" t="s">
        <v>1035</v>
      </c>
      <c r="E206" s="4" t="s">
        <v>1049</v>
      </c>
      <c r="F206" s="4">
        <v>3500</v>
      </c>
      <c r="G206" s="8">
        <v>0.65</v>
      </c>
      <c r="H206" s="4">
        <f t="shared" si="3"/>
        <v>2275</v>
      </c>
      <c r="I206" s="4" t="s">
        <v>1052</v>
      </c>
      <c r="J206" s="6">
        <v>42135</v>
      </c>
      <c r="K206" s="10" t="s">
        <v>1044</v>
      </c>
      <c r="L206">
        <f>IF(Table1[[#This Row],[Sales stage]]&lt;&gt;"Won",Table1[[#This Row],[Close Date/Expected Close Date]]-Table1[[#This Row],[Reporting Date]],"")</f>
        <v>112</v>
      </c>
      <c r="M206" s="2"/>
    </row>
    <row r="207" spans="1:13">
      <c r="A207" s="9">
        <v>42023</v>
      </c>
      <c r="B207" s="7" t="s">
        <v>19</v>
      </c>
      <c r="C207" s="4" t="s">
        <v>234</v>
      </c>
      <c r="D207" s="4" t="s">
        <v>1032</v>
      </c>
      <c r="E207" s="4" t="s">
        <v>1049</v>
      </c>
      <c r="F207" s="4">
        <v>3060</v>
      </c>
      <c r="G207" s="8">
        <v>0.85</v>
      </c>
      <c r="H207" s="4">
        <f t="shared" si="3"/>
        <v>2601</v>
      </c>
      <c r="I207" s="4" t="s">
        <v>1052</v>
      </c>
      <c r="J207" s="6">
        <v>42177</v>
      </c>
      <c r="K207" s="10" t="s">
        <v>1044</v>
      </c>
      <c r="L207">
        <f>IF(Table1[[#This Row],[Sales stage]]&lt;&gt;"Won",Table1[[#This Row],[Close Date/Expected Close Date]]-Table1[[#This Row],[Reporting Date]],"")</f>
        <v>154</v>
      </c>
      <c r="M207" s="2"/>
    </row>
    <row r="208" spans="1:13">
      <c r="A208" s="9">
        <v>42023</v>
      </c>
      <c r="B208" s="7" t="s">
        <v>12</v>
      </c>
      <c r="C208" s="4" t="s">
        <v>235</v>
      </c>
      <c r="D208" s="4" t="s">
        <v>1036</v>
      </c>
      <c r="E208" s="4" t="s">
        <v>1040</v>
      </c>
      <c r="F208" s="4">
        <v>3770</v>
      </c>
      <c r="G208" s="8">
        <v>0.75</v>
      </c>
      <c r="H208" s="4">
        <f t="shared" si="3"/>
        <v>2827.5</v>
      </c>
      <c r="I208" s="4" t="s">
        <v>1054</v>
      </c>
      <c r="J208" s="6">
        <v>42163</v>
      </c>
      <c r="K208" s="10" t="s">
        <v>1044</v>
      </c>
      <c r="L208">
        <f>IF(Table1[[#This Row],[Sales stage]]&lt;&gt;"Won",Table1[[#This Row],[Close Date/Expected Close Date]]-Table1[[#This Row],[Reporting Date]],"")</f>
        <v>140</v>
      </c>
      <c r="M208" s="2"/>
    </row>
    <row r="209" spans="1:13">
      <c r="A209" s="9">
        <v>42023</v>
      </c>
      <c r="B209" s="7" t="s">
        <v>27</v>
      </c>
      <c r="C209" s="4" t="s">
        <v>236</v>
      </c>
      <c r="D209" s="4" t="s">
        <v>1033</v>
      </c>
      <c r="E209" s="4" t="s">
        <v>1042</v>
      </c>
      <c r="F209" s="4">
        <v>2590</v>
      </c>
      <c r="G209" s="8">
        <v>0.5</v>
      </c>
      <c r="H209" s="4">
        <f t="shared" si="3"/>
        <v>1295</v>
      </c>
      <c r="I209" s="4" t="s">
        <v>1052</v>
      </c>
      <c r="J209" s="6">
        <v>42100</v>
      </c>
      <c r="K209" s="10" t="s">
        <v>1043</v>
      </c>
      <c r="L209">
        <f>IF(Table1[[#This Row],[Sales stage]]&lt;&gt;"Won",Table1[[#This Row],[Close Date/Expected Close Date]]-Table1[[#This Row],[Reporting Date]],"")</f>
        <v>77</v>
      </c>
      <c r="M209" s="2"/>
    </row>
    <row r="210" spans="1:13">
      <c r="A210" s="9">
        <v>42023</v>
      </c>
      <c r="B210" s="7" t="s">
        <v>27</v>
      </c>
      <c r="C210" s="4" t="s">
        <v>237</v>
      </c>
      <c r="D210" s="4" t="s">
        <v>1032</v>
      </c>
      <c r="E210" s="4" t="s">
        <v>1040</v>
      </c>
      <c r="F210" s="4">
        <v>2910</v>
      </c>
      <c r="G210" s="8">
        <v>0.6</v>
      </c>
      <c r="H210" s="4">
        <f t="shared" si="3"/>
        <v>1746</v>
      </c>
      <c r="I210" s="4" t="s">
        <v>1052</v>
      </c>
      <c r="J210" s="6">
        <v>42137</v>
      </c>
      <c r="K210" s="10" t="s">
        <v>1046</v>
      </c>
      <c r="L210">
        <f>IF(Table1[[#This Row],[Sales stage]]&lt;&gt;"Won",Table1[[#This Row],[Close Date/Expected Close Date]]-Table1[[#This Row],[Reporting Date]],"")</f>
        <v>114</v>
      </c>
      <c r="M210" s="2"/>
    </row>
    <row r="211" spans="1:13">
      <c r="A211" s="9">
        <v>42023</v>
      </c>
      <c r="B211" s="7" t="s">
        <v>15</v>
      </c>
      <c r="C211" s="4" t="s">
        <v>238</v>
      </c>
      <c r="D211" s="4" t="s">
        <v>1037</v>
      </c>
      <c r="E211" s="4" t="s">
        <v>1042</v>
      </c>
      <c r="F211" s="4">
        <v>4020</v>
      </c>
      <c r="G211" s="8">
        <v>0.55000000000000004</v>
      </c>
      <c r="H211" s="4">
        <f t="shared" si="3"/>
        <v>2211</v>
      </c>
      <c r="I211" s="4" t="s">
        <v>1054</v>
      </c>
      <c r="J211" s="6">
        <v>42121</v>
      </c>
      <c r="K211" s="10" t="s">
        <v>1045</v>
      </c>
      <c r="L211">
        <f>IF(Table1[[#This Row],[Sales stage]]&lt;&gt;"Won",Table1[[#This Row],[Close Date/Expected Close Date]]-Table1[[#This Row],[Reporting Date]],"")</f>
        <v>98</v>
      </c>
      <c r="M211" s="2"/>
    </row>
    <row r="212" spans="1:13">
      <c r="A212" s="9">
        <v>42023</v>
      </c>
      <c r="B212" s="7" t="s">
        <v>21</v>
      </c>
      <c r="C212" s="4" t="s">
        <v>239</v>
      </c>
      <c r="D212" s="4" t="s">
        <v>1034</v>
      </c>
      <c r="E212" s="4" t="s">
        <v>1049</v>
      </c>
      <c r="F212" s="4">
        <v>2180</v>
      </c>
      <c r="G212" s="8">
        <v>0.6</v>
      </c>
      <c r="H212" s="4">
        <f t="shared" si="3"/>
        <v>1308</v>
      </c>
      <c r="I212" s="4" t="s">
        <v>1052</v>
      </c>
      <c r="J212" s="6">
        <v>42174</v>
      </c>
      <c r="K212" s="10" t="s">
        <v>1044</v>
      </c>
      <c r="L212">
        <f>IF(Table1[[#This Row],[Sales stage]]&lt;&gt;"Won",Table1[[#This Row],[Close Date/Expected Close Date]]-Table1[[#This Row],[Reporting Date]],"")</f>
        <v>151</v>
      </c>
      <c r="M212" s="2"/>
    </row>
    <row r="213" spans="1:13">
      <c r="A213" s="9">
        <v>42023</v>
      </c>
      <c r="B213" s="7" t="s">
        <v>21</v>
      </c>
      <c r="C213" s="4" t="s">
        <v>240</v>
      </c>
      <c r="D213" s="4" t="s">
        <v>1037</v>
      </c>
      <c r="E213" s="4" t="s">
        <v>1040</v>
      </c>
      <c r="F213" s="4">
        <v>2980</v>
      </c>
      <c r="G213" s="8">
        <v>0.6</v>
      </c>
      <c r="H213" s="4">
        <f t="shared" si="3"/>
        <v>1788</v>
      </c>
      <c r="I213" s="4" t="s">
        <v>1052</v>
      </c>
      <c r="J213" s="6">
        <v>42119</v>
      </c>
      <c r="K213" s="10" t="s">
        <v>1046</v>
      </c>
      <c r="L213">
        <f>IF(Table1[[#This Row],[Sales stage]]&lt;&gt;"Won",Table1[[#This Row],[Close Date/Expected Close Date]]-Table1[[#This Row],[Reporting Date]],"")</f>
        <v>96</v>
      </c>
      <c r="M213" s="2"/>
    </row>
    <row r="214" spans="1:13">
      <c r="A214" s="9">
        <v>42023</v>
      </c>
      <c r="B214" s="7" t="s">
        <v>14</v>
      </c>
      <c r="C214" s="4" t="s">
        <v>241</v>
      </c>
      <c r="D214" s="4" t="s">
        <v>1035</v>
      </c>
      <c r="E214" s="4" t="s">
        <v>1040</v>
      </c>
      <c r="F214" s="4">
        <v>1280</v>
      </c>
      <c r="G214" s="8">
        <v>0.5</v>
      </c>
      <c r="H214" s="4">
        <f t="shared" si="3"/>
        <v>640</v>
      </c>
      <c r="I214" s="4" t="s">
        <v>1054</v>
      </c>
      <c r="J214" s="6">
        <v>42128</v>
      </c>
      <c r="K214" s="10"/>
      <c r="L214">
        <f>IF(Table1[[#This Row],[Sales stage]]&lt;&gt;"Won",Table1[[#This Row],[Close Date/Expected Close Date]]-Table1[[#This Row],[Reporting Date]],"")</f>
        <v>105</v>
      </c>
      <c r="M214" s="2"/>
    </row>
    <row r="215" spans="1:13">
      <c r="A215" s="9">
        <v>42023</v>
      </c>
      <c r="B215" s="7" t="s">
        <v>12</v>
      </c>
      <c r="C215" s="4" t="s">
        <v>242</v>
      </c>
      <c r="D215" s="4" t="s">
        <v>1034</v>
      </c>
      <c r="E215" s="4" t="s">
        <v>1048</v>
      </c>
      <c r="F215" s="4">
        <v>2940</v>
      </c>
      <c r="G215" s="8">
        <v>0.6</v>
      </c>
      <c r="H215" s="4">
        <f t="shared" si="3"/>
        <v>1764</v>
      </c>
      <c r="I215" s="4" t="s">
        <v>1054</v>
      </c>
      <c r="J215" s="6">
        <v>42077</v>
      </c>
      <c r="K215" s="10"/>
      <c r="L215" t="str">
        <f>IF(Table1[[#This Row],[Sales stage]]&lt;&gt;"Won",Table1[[#This Row],[Close Date/Expected Close Date]]-Table1[[#This Row],[Reporting Date]],"")</f>
        <v/>
      </c>
      <c r="M215" s="2"/>
    </row>
    <row r="216" spans="1:13">
      <c r="A216" s="9">
        <v>42023</v>
      </c>
      <c r="B216" s="7" t="s">
        <v>22</v>
      </c>
      <c r="C216" s="4" t="s">
        <v>243</v>
      </c>
      <c r="D216" s="4" t="s">
        <v>1033</v>
      </c>
      <c r="E216" s="4" t="s">
        <v>1042</v>
      </c>
      <c r="F216" s="4">
        <v>4090</v>
      </c>
      <c r="G216" s="8">
        <v>0.65</v>
      </c>
      <c r="H216" s="4">
        <f t="shared" si="3"/>
        <v>2658.5</v>
      </c>
      <c r="I216" s="4" t="s">
        <v>1052</v>
      </c>
      <c r="J216" s="6">
        <v>42164</v>
      </c>
      <c r="K216" s="10" t="s">
        <v>1043</v>
      </c>
      <c r="L216">
        <f>IF(Table1[[#This Row],[Sales stage]]&lt;&gt;"Won",Table1[[#This Row],[Close Date/Expected Close Date]]-Table1[[#This Row],[Reporting Date]],"")</f>
        <v>141</v>
      </c>
      <c r="M216" s="2"/>
    </row>
    <row r="217" spans="1:13">
      <c r="A217" s="9">
        <v>42024</v>
      </c>
      <c r="B217" s="7" t="s">
        <v>14</v>
      </c>
      <c r="C217" s="4" t="s">
        <v>244</v>
      </c>
      <c r="D217" s="4" t="s">
        <v>1033</v>
      </c>
      <c r="E217" s="4" t="s">
        <v>1041</v>
      </c>
      <c r="F217" s="4">
        <v>950</v>
      </c>
      <c r="G217" s="8">
        <v>0.85</v>
      </c>
      <c r="H217" s="4">
        <f t="shared" si="3"/>
        <v>807.5</v>
      </c>
      <c r="I217" s="4" t="s">
        <v>1054</v>
      </c>
      <c r="J217" s="6">
        <v>42142</v>
      </c>
      <c r="K217" s="10"/>
      <c r="L217">
        <f>IF(Table1[[#This Row],[Sales stage]]&lt;&gt;"Won",Table1[[#This Row],[Close Date/Expected Close Date]]-Table1[[#This Row],[Reporting Date]],"")</f>
        <v>118</v>
      </c>
      <c r="M217" s="2"/>
    </row>
    <row r="218" spans="1:13">
      <c r="A218" s="9">
        <v>42024</v>
      </c>
      <c r="B218" s="7" t="s">
        <v>22</v>
      </c>
      <c r="C218" s="4" t="s">
        <v>245</v>
      </c>
      <c r="D218" s="4" t="s">
        <v>1037</v>
      </c>
      <c r="E218" s="4" t="s">
        <v>1048</v>
      </c>
      <c r="F218" s="4">
        <v>280</v>
      </c>
      <c r="G218" s="8">
        <v>0.55000000000000004</v>
      </c>
      <c r="H218" s="4">
        <f t="shared" si="3"/>
        <v>154</v>
      </c>
      <c r="I218" s="4" t="s">
        <v>1054</v>
      </c>
      <c r="J218" s="6">
        <v>42064</v>
      </c>
      <c r="K218" s="10"/>
      <c r="L218" t="str">
        <f>IF(Table1[[#This Row],[Sales stage]]&lt;&gt;"Won",Table1[[#This Row],[Close Date/Expected Close Date]]-Table1[[#This Row],[Reporting Date]],"")</f>
        <v/>
      </c>
      <c r="M218" s="2"/>
    </row>
    <row r="219" spans="1:13">
      <c r="A219" s="9">
        <v>42024</v>
      </c>
      <c r="B219" s="7" t="s">
        <v>26</v>
      </c>
      <c r="C219" s="4" t="s">
        <v>246</v>
      </c>
      <c r="D219" s="4" t="s">
        <v>1038</v>
      </c>
      <c r="E219" s="4" t="s">
        <v>1040</v>
      </c>
      <c r="F219" s="4">
        <v>2430</v>
      </c>
      <c r="G219" s="8">
        <v>0.6</v>
      </c>
      <c r="H219" s="4">
        <f t="shared" si="3"/>
        <v>1458</v>
      </c>
      <c r="I219" s="4" t="s">
        <v>1052</v>
      </c>
      <c r="J219" s="6">
        <v>42130</v>
      </c>
      <c r="K219" s="10" t="s">
        <v>1044</v>
      </c>
      <c r="L219">
        <f>IF(Table1[[#This Row],[Sales stage]]&lt;&gt;"Won",Table1[[#This Row],[Close Date/Expected Close Date]]-Table1[[#This Row],[Reporting Date]],"")</f>
        <v>106</v>
      </c>
      <c r="M219" s="2"/>
    </row>
    <row r="220" spans="1:13">
      <c r="A220" s="9">
        <v>42024</v>
      </c>
      <c r="B220" s="7" t="s">
        <v>18</v>
      </c>
      <c r="C220" s="4" t="s">
        <v>247</v>
      </c>
      <c r="D220" s="4" t="s">
        <v>1038</v>
      </c>
      <c r="E220" s="4" t="s">
        <v>1049</v>
      </c>
      <c r="F220" s="4">
        <v>2460</v>
      </c>
      <c r="G220" s="8">
        <v>0.7</v>
      </c>
      <c r="H220" s="4">
        <f t="shared" si="3"/>
        <v>1722</v>
      </c>
      <c r="I220" s="4" t="s">
        <v>1054</v>
      </c>
      <c r="J220" s="6">
        <v>42130</v>
      </c>
      <c r="K220" s="10" t="s">
        <v>1043</v>
      </c>
      <c r="L220">
        <f>IF(Table1[[#This Row],[Sales stage]]&lt;&gt;"Won",Table1[[#This Row],[Close Date/Expected Close Date]]-Table1[[#This Row],[Reporting Date]],"")</f>
        <v>106</v>
      </c>
      <c r="M220" s="2"/>
    </row>
    <row r="221" spans="1:13">
      <c r="A221" s="9">
        <v>42024</v>
      </c>
      <c r="B221" s="7" t="s">
        <v>26</v>
      </c>
      <c r="C221" s="4" t="s">
        <v>248</v>
      </c>
      <c r="D221" s="4" t="s">
        <v>1031</v>
      </c>
      <c r="E221" s="4" t="s">
        <v>1049</v>
      </c>
      <c r="F221" s="4">
        <v>120</v>
      </c>
      <c r="G221" s="8">
        <v>0.5</v>
      </c>
      <c r="H221" s="4">
        <f t="shared" si="3"/>
        <v>60</v>
      </c>
      <c r="I221" s="2" t="s">
        <v>1053</v>
      </c>
      <c r="J221" s="6">
        <v>42098</v>
      </c>
      <c r="K221" s="10" t="s">
        <v>1043</v>
      </c>
      <c r="L221">
        <f>IF(Table1[[#This Row],[Sales stage]]&lt;&gt;"Won",Table1[[#This Row],[Close Date/Expected Close Date]]-Table1[[#This Row],[Reporting Date]],"")</f>
        <v>74</v>
      </c>
      <c r="M221" s="2"/>
    </row>
    <row r="222" spans="1:13">
      <c r="A222" s="9">
        <v>42024</v>
      </c>
      <c r="B222" s="7" t="s">
        <v>11</v>
      </c>
      <c r="C222" s="4" t="s">
        <v>249</v>
      </c>
      <c r="D222" s="4" t="s">
        <v>1034</v>
      </c>
      <c r="E222" s="4" t="s">
        <v>1042</v>
      </c>
      <c r="F222" s="4">
        <v>4000</v>
      </c>
      <c r="G222" s="8">
        <v>0.65</v>
      </c>
      <c r="H222" s="4">
        <f t="shared" si="3"/>
        <v>2600</v>
      </c>
      <c r="I222" s="4" t="s">
        <v>1052</v>
      </c>
      <c r="J222" s="6">
        <v>42176</v>
      </c>
      <c r="K222" s="10" t="s">
        <v>1043</v>
      </c>
      <c r="L222">
        <f>IF(Table1[[#This Row],[Sales stage]]&lt;&gt;"Won",Table1[[#This Row],[Close Date/Expected Close Date]]-Table1[[#This Row],[Reporting Date]],"")</f>
        <v>152</v>
      </c>
      <c r="M222" s="2"/>
    </row>
    <row r="223" spans="1:13">
      <c r="A223" s="9">
        <v>42024</v>
      </c>
      <c r="B223" s="7" t="s">
        <v>19</v>
      </c>
      <c r="C223" s="4" t="s">
        <v>250</v>
      </c>
      <c r="D223" s="4" t="s">
        <v>1031</v>
      </c>
      <c r="E223" s="4" t="s">
        <v>1048</v>
      </c>
      <c r="F223" s="4">
        <v>4340</v>
      </c>
      <c r="G223" s="8">
        <v>0.65</v>
      </c>
      <c r="H223" s="4">
        <f t="shared" si="3"/>
        <v>2821</v>
      </c>
      <c r="I223" s="4" t="s">
        <v>1052</v>
      </c>
      <c r="J223" s="6">
        <v>42094</v>
      </c>
      <c r="K223" s="10"/>
      <c r="L223" t="str">
        <f>IF(Table1[[#This Row],[Sales stage]]&lt;&gt;"Won",Table1[[#This Row],[Close Date/Expected Close Date]]-Table1[[#This Row],[Reporting Date]],"")</f>
        <v/>
      </c>
      <c r="M223" s="2"/>
    </row>
    <row r="224" spans="1:13">
      <c r="A224" s="9">
        <v>42024</v>
      </c>
      <c r="B224" s="7" t="s">
        <v>26</v>
      </c>
      <c r="C224" s="4" t="s">
        <v>251</v>
      </c>
      <c r="D224" s="4" t="s">
        <v>1030</v>
      </c>
      <c r="E224" s="4" t="s">
        <v>1040</v>
      </c>
      <c r="F224" s="4">
        <v>1460</v>
      </c>
      <c r="G224" s="8">
        <v>0.6</v>
      </c>
      <c r="H224" s="4">
        <f t="shared" si="3"/>
        <v>876</v>
      </c>
      <c r="I224" s="4" t="s">
        <v>1052</v>
      </c>
      <c r="J224" s="6">
        <v>42132</v>
      </c>
      <c r="K224" s="10" t="s">
        <v>1046</v>
      </c>
      <c r="L224">
        <f>IF(Table1[[#This Row],[Sales stage]]&lt;&gt;"Won",Table1[[#This Row],[Close Date/Expected Close Date]]-Table1[[#This Row],[Reporting Date]],"")</f>
        <v>108</v>
      </c>
      <c r="M224" s="2"/>
    </row>
    <row r="225" spans="1:13">
      <c r="A225" s="9">
        <v>42024</v>
      </c>
      <c r="B225" s="7" t="s">
        <v>24</v>
      </c>
      <c r="C225" s="4" t="s">
        <v>252</v>
      </c>
      <c r="D225" s="4" t="s">
        <v>1032</v>
      </c>
      <c r="E225" s="4" t="s">
        <v>1040</v>
      </c>
      <c r="F225" s="4">
        <v>4850</v>
      </c>
      <c r="G225" s="8">
        <v>0.8</v>
      </c>
      <c r="H225" s="4">
        <f t="shared" si="3"/>
        <v>3880</v>
      </c>
      <c r="I225" s="4" t="s">
        <v>1052</v>
      </c>
      <c r="J225" s="6">
        <v>42115</v>
      </c>
      <c r="K225" s="10" t="s">
        <v>1046</v>
      </c>
      <c r="L225">
        <f>IF(Table1[[#This Row],[Sales stage]]&lt;&gt;"Won",Table1[[#This Row],[Close Date/Expected Close Date]]-Table1[[#This Row],[Reporting Date]],"")</f>
        <v>91</v>
      </c>
      <c r="M225" s="2"/>
    </row>
    <row r="226" spans="1:13">
      <c r="A226" s="9">
        <v>42024</v>
      </c>
      <c r="B226" s="7" t="s">
        <v>13</v>
      </c>
      <c r="C226" s="4" t="s">
        <v>253</v>
      </c>
      <c r="D226" s="4" t="s">
        <v>1030</v>
      </c>
      <c r="E226" s="4" t="s">
        <v>1042</v>
      </c>
      <c r="F226" s="4">
        <v>2120</v>
      </c>
      <c r="G226" s="8">
        <v>0.7</v>
      </c>
      <c r="H226" s="4">
        <f t="shared" si="3"/>
        <v>1484</v>
      </c>
      <c r="I226" s="4" t="s">
        <v>1054</v>
      </c>
      <c r="J226" s="6">
        <v>42181</v>
      </c>
      <c r="K226" s="10" t="s">
        <v>1046</v>
      </c>
      <c r="L226">
        <f>IF(Table1[[#This Row],[Sales stage]]&lt;&gt;"Won",Table1[[#This Row],[Close Date/Expected Close Date]]-Table1[[#This Row],[Reporting Date]],"")</f>
        <v>157</v>
      </c>
      <c r="M226" s="2"/>
    </row>
    <row r="227" spans="1:13">
      <c r="A227" s="9">
        <v>42024</v>
      </c>
      <c r="B227" s="7" t="s">
        <v>22</v>
      </c>
      <c r="C227" s="4" t="s">
        <v>254</v>
      </c>
      <c r="D227" s="4" t="s">
        <v>1036</v>
      </c>
      <c r="E227" s="4" t="s">
        <v>1049</v>
      </c>
      <c r="F227" s="4">
        <v>930</v>
      </c>
      <c r="G227" s="8">
        <v>0.85</v>
      </c>
      <c r="H227" s="4">
        <f t="shared" si="3"/>
        <v>790.5</v>
      </c>
      <c r="I227" s="4" t="s">
        <v>1052</v>
      </c>
      <c r="J227" s="6">
        <v>42124</v>
      </c>
      <c r="K227" s="10" t="s">
        <v>1045</v>
      </c>
      <c r="L227">
        <f>IF(Table1[[#This Row],[Sales stage]]&lt;&gt;"Won",Table1[[#This Row],[Close Date/Expected Close Date]]-Table1[[#This Row],[Reporting Date]],"")</f>
        <v>100</v>
      </c>
      <c r="M227" s="2"/>
    </row>
    <row r="228" spans="1:13">
      <c r="A228" s="9">
        <v>42025</v>
      </c>
      <c r="B228" s="7" t="s">
        <v>16</v>
      </c>
      <c r="C228" s="4" t="s">
        <v>255</v>
      </c>
      <c r="D228" s="4" t="s">
        <v>1035</v>
      </c>
      <c r="E228" s="4" t="s">
        <v>1039</v>
      </c>
      <c r="F228" s="4">
        <v>2380</v>
      </c>
      <c r="G228" s="8">
        <v>0.6</v>
      </c>
      <c r="H228" s="4">
        <f t="shared" si="3"/>
        <v>1428</v>
      </c>
      <c r="I228" s="4" t="s">
        <v>1054</v>
      </c>
      <c r="J228" s="6">
        <v>42158</v>
      </c>
      <c r="K228" s="10" t="s">
        <v>1046</v>
      </c>
      <c r="L228">
        <f>IF(Table1[[#This Row],[Sales stage]]&lt;&gt;"Won",Table1[[#This Row],[Close Date/Expected Close Date]]-Table1[[#This Row],[Reporting Date]],"")</f>
        <v>133</v>
      </c>
      <c r="M228" s="2"/>
    </row>
    <row r="229" spans="1:13">
      <c r="A229" s="9">
        <v>42025</v>
      </c>
      <c r="B229" s="7" t="s">
        <v>23</v>
      </c>
      <c r="C229" s="4" t="s">
        <v>256</v>
      </c>
      <c r="D229" s="4" t="s">
        <v>1030</v>
      </c>
      <c r="E229" s="4" t="s">
        <v>1049</v>
      </c>
      <c r="F229" s="4">
        <v>480</v>
      </c>
      <c r="G229" s="8">
        <v>0.75</v>
      </c>
      <c r="H229" s="4">
        <f t="shared" si="3"/>
        <v>360</v>
      </c>
      <c r="I229" s="2" t="s">
        <v>1053</v>
      </c>
      <c r="J229" s="6">
        <v>42177</v>
      </c>
      <c r="K229" s="10" t="s">
        <v>1045</v>
      </c>
      <c r="L229">
        <f>IF(Table1[[#This Row],[Sales stage]]&lt;&gt;"Won",Table1[[#This Row],[Close Date/Expected Close Date]]-Table1[[#This Row],[Reporting Date]],"")</f>
        <v>152</v>
      </c>
      <c r="M229" s="2"/>
    </row>
    <row r="230" spans="1:13">
      <c r="A230" s="9">
        <v>42025</v>
      </c>
      <c r="B230" s="7" t="s">
        <v>14</v>
      </c>
      <c r="C230" s="4" t="s">
        <v>257</v>
      </c>
      <c r="D230" s="4" t="s">
        <v>1033</v>
      </c>
      <c r="E230" s="4" t="s">
        <v>1049</v>
      </c>
      <c r="F230" s="4">
        <v>4280</v>
      </c>
      <c r="G230" s="8">
        <v>0.65</v>
      </c>
      <c r="H230" s="4">
        <f t="shared" si="3"/>
        <v>2782</v>
      </c>
      <c r="I230" s="4" t="s">
        <v>1051</v>
      </c>
      <c r="J230" s="6">
        <v>42107</v>
      </c>
      <c r="K230" s="10" t="s">
        <v>1044</v>
      </c>
      <c r="L230">
        <f>IF(Table1[[#This Row],[Sales stage]]&lt;&gt;"Won",Table1[[#This Row],[Close Date/Expected Close Date]]-Table1[[#This Row],[Reporting Date]],"")</f>
        <v>82</v>
      </c>
      <c r="M230" s="2"/>
    </row>
    <row r="231" spans="1:13">
      <c r="A231" s="9">
        <v>42025</v>
      </c>
      <c r="B231" s="7" t="s">
        <v>13</v>
      </c>
      <c r="C231" s="4" t="s">
        <v>258</v>
      </c>
      <c r="D231" s="4" t="s">
        <v>1035</v>
      </c>
      <c r="E231" s="4" t="s">
        <v>1040</v>
      </c>
      <c r="F231" s="4">
        <v>1330</v>
      </c>
      <c r="G231" s="8">
        <v>0.75</v>
      </c>
      <c r="H231" s="4">
        <f t="shared" si="3"/>
        <v>997.5</v>
      </c>
      <c r="I231" s="4" t="s">
        <v>1054</v>
      </c>
      <c r="J231" s="6">
        <v>42124</v>
      </c>
      <c r="K231" s="10" t="s">
        <v>1044</v>
      </c>
      <c r="L231">
        <f>IF(Table1[[#This Row],[Sales stage]]&lt;&gt;"Won",Table1[[#This Row],[Close Date/Expected Close Date]]-Table1[[#This Row],[Reporting Date]],"")</f>
        <v>99</v>
      </c>
      <c r="M231" s="2"/>
    </row>
    <row r="232" spans="1:13">
      <c r="A232" s="9">
        <v>42025</v>
      </c>
      <c r="B232" s="7" t="s">
        <v>27</v>
      </c>
      <c r="C232" s="4" t="s">
        <v>259</v>
      </c>
      <c r="D232" s="4" t="s">
        <v>1031</v>
      </c>
      <c r="E232" s="4" t="s">
        <v>1042</v>
      </c>
      <c r="F232" s="4">
        <v>4560</v>
      </c>
      <c r="G232" s="8">
        <v>0.75</v>
      </c>
      <c r="H232" s="4">
        <f t="shared" si="3"/>
        <v>3420</v>
      </c>
      <c r="I232" s="4" t="s">
        <v>1052</v>
      </c>
      <c r="J232" s="6">
        <v>42152</v>
      </c>
      <c r="K232" s="10" t="s">
        <v>1044</v>
      </c>
      <c r="L232">
        <f>IF(Table1[[#This Row],[Sales stage]]&lt;&gt;"Won",Table1[[#This Row],[Close Date/Expected Close Date]]-Table1[[#This Row],[Reporting Date]],"")</f>
        <v>127</v>
      </c>
      <c r="M232" s="2"/>
    </row>
    <row r="233" spans="1:13">
      <c r="A233" s="9">
        <v>42025</v>
      </c>
      <c r="B233" s="7" t="s">
        <v>22</v>
      </c>
      <c r="C233" s="4" t="s">
        <v>260</v>
      </c>
      <c r="D233" s="4" t="s">
        <v>1035</v>
      </c>
      <c r="E233" s="4" t="s">
        <v>1049</v>
      </c>
      <c r="F233" s="4">
        <v>4060</v>
      </c>
      <c r="G233" s="8">
        <v>0.65</v>
      </c>
      <c r="H233" s="4">
        <f t="shared" si="3"/>
        <v>2639</v>
      </c>
      <c r="I233" s="4" t="s">
        <v>1054</v>
      </c>
      <c r="J233" s="6">
        <v>42167</v>
      </c>
      <c r="K233" s="10"/>
      <c r="L233">
        <f>IF(Table1[[#This Row],[Sales stage]]&lt;&gt;"Won",Table1[[#This Row],[Close Date/Expected Close Date]]-Table1[[#This Row],[Reporting Date]],"")</f>
        <v>142</v>
      </c>
      <c r="M233" s="2"/>
    </row>
    <row r="234" spans="1:13">
      <c r="A234" s="9">
        <v>42025</v>
      </c>
      <c r="B234" s="7" t="s">
        <v>20</v>
      </c>
      <c r="C234" s="4" t="s">
        <v>261</v>
      </c>
      <c r="D234" s="4" t="s">
        <v>1030</v>
      </c>
      <c r="E234" s="4" t="s">
        <v>1039</v>
      </c>
      <c r="F234" s="4">
        <v>1860</v>
      </c>
      <c r="G234" s="8">
        <v>0.8</v>
      </c>
      <c r="H234" s="4">
        <f t="shared" si="3"/>
        <v>1488</v>
      </c>
      <c r="I234" s="4" t="s">
        <v>1054</v>
      </c>
      <c r="J234" s="6">
        <v>42130</v>
      </c>
      <c r="K234" s="10" t="s">
        <v>1044</v>
      </c>
      <c r="L234">
        <f>IF(Table1[[#This Row],[Sales stage]]&lt;&gt;"Won",Table1[[#This Row],[Close Date/Expected Close Date]]-Table1[[#This Row],[Reporting Date]],"")</f>
        <v>105</v>
      </c>
      <c r="M234" s="2"/>
    </row>
    <row r="235" spans="1:13">
      <c r="A235" s="9">
        <v>42025</v>
      </c>
      <c r="B235" s="7" t="s">
        <v>8</v>
      </c>
      <c r="C235" s="4" t="s">
        <v>262</v>
      </c>
      <c r="D235" s="4" t="s">
        <v>1034</v>
      </c>
      <c r="E235" s="4" t="s">
        <v>1049</v>
      </c>
      <c r="F235" s="4">
        <v>1150</v>
      </c>
      <c r="G235" s="8">
        <v>0.55000000000000004</v>
      </c>
      <c r="H235" s="4">
        <f t="shared" si="3"/>
        <v>632.5</v>
      </c>
      <c r="I235" s="4" t="s">
        <v>1052</v>
      </c>
      <c r="J235" s="6">
        <v>42172</v>
      </c>
      <c r="K235" s="10" t="s">
        <v>1043</v>
      </c>
      <c r="L235">
        <f>IF(Table1[[#This Row],[Sales stage]]&lt;&gt;"Won",Table1[[#This Row],[Close Date/Expected Close Date]]-Table1[[#This Row],[Reporting Date]],"")</f>
        <v>147</v>
      </c>
      <c r="M235" s="2"/>
    </row>
    <row r="236" spans="1:13">
      <c r="A236" s="9">
        <v>42025</v>
      </c>
      <c r="B236" s="7" t="s">
        <v>22</v>
      </c>
      <c r="C236" s="4" t="s">
        <v>263</v>
      </c>
      <c r="D236" s="4" t="s">
        <v>1038</v>
      </c>
      <c r="E236" s="4" t="s">
        <v>1040</v>
      </c>
      <c r="F236" s="4">
        <v>710</v>
      </c>
      <c r="G236" s="8">
        <v>0.65</v>
      </c>
      <c r="H236" s="4">
        <f t="shared" si="3"/>
        <v>461.5</v>
      </c>
      <c r="I236" s="4" t="s">
        <v>1052</v>
      </c>
      <c r="J236" s="6">
        <v>42129</v>
      </c>
      <c r="K236" s="10" t="s">
        <v>1043</v>
      </c>
      <c r="L236">
        <f>IF(Table1[[#This Row],[Sales stage]]&lt;&gt;"Won",Table1[[#This Row],[Close Date/Expected Close Date]]-Table1[[#This Row],[Reporting Date]],"")</f>
        <v>104</v>
      </c>
      <c r="M236" s="2"/>
    </row>
    <row r="237" spans="1:13">
      <c r="A237" s="9">
        <v>42025</v>
      </c>
      <c r="B237" s="7" t="s">
        <v>20</v>
      </c>
      <c r="C237" s="4" t="s">
        <v>264</v>
      </c>
      <c r="D237" s="4" t="s">
        <v>1031</v>
      </c>
      <c r="E237" s="4" t="s">
        <v>1039</v>
      </c>
      <c r="F237" s="4">
        <v>1270</v>
      </c>
      <c r="G237" s="8">
        <v>0.65</v>
      </c>
      <c r="H237" s="4">
        <f t="shared" si="3"/>
        <v>825.5</v>
      </c>
      <c r="I237" s="4" t="s">
        <v>1052</v>
      </c>
      <c r="J237" s="6">
        <v>42159</v>
      </c>
      <c r="K237" s="10" t="s">
        <v>1044</v>
      </c>
      <c r="L237">
        <f>IF(Table1[[#This Row],[Sales stage]]&lt;&gt;"Won",Table1[[#This Row],[Close Date/Expected Close Date]]-Table1[[#This Row],[Reporting Date]],"")</f>
        <v>134</v>
      </c>
      <c r="M237" s="2"/>
    </row>
    <row r="238" spans="1:13">
      <c r="A238" s="9">
        <v>42025</v>
      </c>
      <c r="B238" s="7" t="s">
        <v>17</v>
      </c>
      <c r="C238" s="4" t="s">
        <v>265</v>
      </c>
      <c r="D238" s="4" t="s">
        <v>1038</v>
      </c>
      <c r="E238" s="4" t="s">
        <v>1048</v>
      </c>
      <c r="F238" s="4">
        <v>2010</v>
      </c>
      <c r="G238" s="8">
        <v>0.8</v>
      </c>
      <c r="H238" s="4">
        <f t="shared" si="3"/>
        <v>1608</v>
      </c>
      <c r="I238" s="4" t="s">
        <v>1051</v>
      </c>
      <c r="J238" s="6">
        <v>42039</v>
      </c>
      <c r="K238" s="10"/>
      <c r="L238" t="str">
        <f>IF(Table1[[#This Row],[Sales stage]]&lt;&gt;"Won",Table1[[#This Row],[Close Date/Expected Close Date]]-Table1[[#This Row],[Reporting Date]],"")</f>
        <v/>
      </c>
      <c r="M238" s="2"/>
    </row>
    <row r="239" spans="1:13">
      <c r="A239" s="9">
        <v>42025</v>
      </c>
      <c r="B239" s="7" t="s">
        <v>26</v>
      </c>
      <c r="C239" s="4" t="s">
        <v>266</v>
      </c>
      <c r="D239" s="4" t="s">
        <v>1036</v>
      </c>
      <c r="E239" s="4" t="s">
        <v>1042</v>
      </c>
      <c r="F239" s="4">
        <v>4300</v>
      </c>
      <c r="G239" s="8">
        <v>0.85</v>
      </c>
      <c r="H239" s="4">
        <f t="shared" si="3"/>
        <v>3655</v>
      </c>
      <c r="I239" s="4" t="s">
        <v>1052</v>
      </c>
      <c r="J239" s="6">
        <v>42104</v>
      </c>
      <c r="K239" s="10" t="s">
        <v>1043</v>
      </c>
      <c r="L239">
        <f>IF(Table1[[#This Row],[Sales stage]]&lt;&gt;"Won",Table1[[#This Row],[Close Date/Expected Close Date]]-Table1[[#This Row],[Reporting Date]],"")</f>
        <v>79</v>
      </c>
      <c r="M239" s="2"/>
    </row>
    <row r="240" spans="1:13">
      <c r="A240" s="9">
        <v>42025</v>
      </c>
      <c r="B240" s="7" t="s">
        <v>27</v>
      </c>
      <c r="C240" s="4" t="s">
        <v>267</v>
      </c>
      <c r="D240" s="4" t="s">
        <v>1035</v>
      </c>
      <c r="E240" s="4" t="s">
        <v>1039</v>
      </c>
      <c r="F240" s="4">
        <v>3630</v>
      </c>
      <c r="G240" s="8">
        <v>0.7</v>
      </c>
      <c r="H240" s="4">
        <f t="shared" si="3"/>
        <v>2541</v>
      </c>
      <c r="I240" s="4" t="s">
        <v>1052</v>
      </c>
      <c r="J240" s="6">
        <v>42157</v>
      </c>
      <c r="K240" s="10" t="s">
        <v>1046</v>
      </c>
      <c r="L240">
        <f>IF(Table1[[#This Row],[Sales stage]]&lt;&gt;"Won",Table1[[#This Row],[Close Date/Expected Close Date]]-Table1[[#This Row],[Reporting Date]],"")</f>
        <v>132</v>
      </c>
      <c r="M240" s="2"/>
    </row>
    <row r="241" spans="1:13">
      <c r="A241" s="9">
        <v>42025</v>
      </c>
      <c r="B241" s="7" t="s">
        <v>11</v>
      </c>
      <c r="C241" s="4" t="s">
        <v>268</v>
      </c>
      <c r="D241" s="4" t="s">
        <v>1033</v>
      </c>
      <c r="E241" s="4" t="s">
        <v>1039</v>
      </c>
      <c r="F241" s="4">
        <v>3120</v>
      </c>
      <c r="G241" s="8">
        <v>0.8</v>
      </c>
      <c r="H241" s="4">
        <f t="shared" si="3"/>
        <v>2496</v>
      </c>
      <c r="I241" s="4" t="s">
        <v>1054</v>
      </c>
      <c r="J241" s="6">
        <v>42137</v>
      </c>
      <c r="K241" s="10" t="s">
        <v>1043</v>
      </c>
      <c r="L241">
        <f>IF(Table1[[#This Row],[Sales stage]]&lt;&gt;"Won",Table1[[#This Row],[Close Date/Expected Close Date]]-Table1[[#This Row],[Reporting Date]],"")</f>
        <v>112</v>
      </c>
      <c r="M241" s="2"/>
    </row>
    <row r="242" spans="1:13">
      <c r="A242" s="9">
        <v>42025</v>
      </c>
      <c r="B242" s="7" t="s">
        <v>13</v>
      </c>
      <c r="C242" s="4" t="s">
        <v>269</v>
      </c>
      <c r="D242" s="4" t="s">
        <v>1034</v>
      </c>
      <c r="E242" s="4" t="s">
        <v>1042</v>
      </c>
      <c r="F242" s="4">
        <v>1670</v>
      </c>
      <c r="G242" s="8">
        <v>0.7</v>
      </c>
      <c r="H242" s="4">
        <f t="shared" si="3"/>
        <v>1169</v>
      </c>
      <c r="I242" s="4" t="s">
        <v>1054</v>
      </c>
      <c r="J242" s="6">
        <v>42128</v>
      </c>
      <c r="K242" s="10" t="s">
        <v>1044</v>
      </c>
      <c r="L242">
        <f>IF(Table1[[#This Row],[Sales stage]]&lt;&gt;"Won",Table1[[#This Row],[Close Date/Expected Close Date]]-Table1[[#This Row],[Reporting Date]],"")</f>
        <v>103</v>
      </c>
      <c r="M242" s="2"/>
    </row>
    <row r="243" spans="1:13">
      <c r="A243" s="9">
        <v>42025</v>
      </c>
      <c r="B243" s="7" t="s">
        <v>26</v>
      </c>
      <c r="C243" s="4" t="s">
        <v>270</v>
      </c>
      <c r="D243" s="4" t="s">
        <v>1037</v>
      </c>
      <c r="E243" s="4" t="s">
        <v>1041</v>
      </c>
      <c r="F243" s="4">
        <v>430</v>
      </c>
      <c r="G243" s="8">
        <v>0.65</v>
      </c>
      <c r="H243" s="4">
        <f t="shared" si="3"/>
        <v>279.5</v>
      </c>
      <c r="I243" s="4" t="s">
        <v>1051</v>
      </c>
      <c r="J243" s="6">
        <v>42139</v>
      </c>
      <c r="K243" s="10"/>
      <c r="L243">
        <f>IF(Table1[[#This Row],[Sales stage]]&lt;&gt;"Won",Table1[[#This Row],[Close Date/Expected Close Date]]-Table1[[#This Row],[Reporting Date]],"")</f>
        <v>114</v>
      </c>
      <c r="M243" s="2"/>
    </row>
    <row r="244" spans="1:13">
      <c r="A244" s="9">
        <v>42026</v>
      </c>
      <c r="B244" s="7" t="s">
        <v>11</v>
      </c>
      <c r="C244" s="4" t="s">
        <v>271</v>
      </c>
      <c r="D244" s="4" t="s">
        <v>1037</v>
      </c>
      <c r="E244" s="4" t="s">
        <v>1049</v>
      </c>
      <c r="F244" s="4">
        <v>4190</v>
      </c>
      <c r="G244" s="8">
        <v>0.55000000000000004</v>
      </c>
      <c r="H244" s="4">
        <f t="shared" si="3"/>
        <v>2304.5</v>
      </c>
      <c r="I244" s="4" t="s">
        <v>1052</v>
      </c>
      <c r="J244" s="6">
        <v>42128</v>
      </c>
      <c r="K244" s="10" t="s">
        <v>1045</v>
      </c>
      <c r="L244">
        <f>IF(Table1[[#This Row],[Sales stage]]&lt;&gt;"Won",Table1[[#This Row],[Close Date/Expected Close Date]]-Table1[[#This Row],[Reporting Date]],"")</f>
        <v>102</v>
      </c>
      <c r="M244" s="2"/>
    </row>
    <row r="245" spans="1:13">
      <c r="A245" s="9">
        <v>42026</v>
      </c>
      <c r="B245" s="7" t="s">
        <v>8</v>
      </c>
      <c r="C245" s="4" t="s">
        <v>272</v>
      </c>
      <c r="D245" s="4" t="s">
        <v>1036</v>
      </c>
      <c r="E245" s="4" t="s">
        <v>1040</v>
      </c>
      <c r="F245" s="4">
        <v>1250</v>
      </c>
      <c r="G245" s="8">
        <v>0.65</v>
      </c>
      <c r="H245" s="4">
        <f t="shared" si="3"/>
        <v>812.5</v>
      </c>
      <c r="I245" s="4" t="s">
        <v>1051</v>
      </c>
      <c r="J245" s="6">
        <v>42156</v>
      </c>
      <c r="K245" s="10" t="s">
        <v>1043</v>
      </c>
      <c r="L245">
        <f>IF(Table1[[#This Row],[Sales stage]]&lt;&gt;"Won",Table1[[#This Row],[Close Date/Expected Close Date]]-Table1[[#This Row],[Reporting Date]],"")</f>
        <v>130</v>
      </c>
      <c r="M245" s="2"/>
    </row>
    <row r="246" spans="1:13">
      <c r="A246" s="9">
        <v>42026</v>
      </c>
      <c r="B246" s="7" t="s">
        <v>25</v>
      </c>
      <c r="C246" s="4" t="s">
        <v>273</v>
      </c>
      <c r="D246" s="4" t="s">
        <v>1034</v>
      </c>
      <c r="E246" s="4" t="s">
        <v>1049</v>
      </c>
      <c r="F246" s="4">
        <v>2690</v>
      </c>
      <c r="G246" s="8">
        <v>0.6</v>
      </c>
      <c r="H246" s="4">
        <f t="shared" si="3"/>
        <v>1614</v>
      </c>
      <c r="I246" s="4" t="s">
        <v>1054</v>
      </c>
      <c r="J246" s="6">
        <v>42171</v>
      </c>
      <c r="K246" s="10"/>
      <c r="L246">
        <f>IF(Table1[[#This Row],[Sales stage]]&lt;&gt;"Won",Table1[[#This Row],[Close Date/Expected Close Date]]-Table1[[#This Row],[Reporting Date]],"")</f>
        <v>145</v>
      </c>
      <c r="M246" s="2"/>
    </row>
    <row r="247" spans="1:13">
      <c r="A247" s="9">
        <v>42026</v>
      </c>
      <c r="B247" s="7" t="s">
        <v>21</v>
      </c>
      <c r="C247" s="4" t="s">
        <v>274</v>
      </c>
      <c r="D247" s="4" t="s">
        <v>1032</v>
      </c>
      <c r="E247" s="4" t="s">
        <v>1048</v>
      </c>
      <c r="F247" s="4">
        <v>4840</v>
      </c>
      <c r="G247" s="8">
        <v>0.7</v>
      </c>
      <c r="H247" s="4">
        <f t="shared" si="3"/>
        <v>3388</v>
      </c>
      <c r="I247" s="4" t="s">
        <v>1054</v>
      </c>
      <c r="J247" s="6">
        <v>42085</v>
      </c>
      <c r="K247" s="10"/>
      <c r="L247" t="str">
        <f>IF(Table1[[#This Row],[Sales stage]]&lt;&gt;"Won",Table1[[#This Row],[Close Date/Expected Close Date]]-Table1[[#This Row],[Reporting Date]],"")</f>
        <v/>
      </c>
      <c r="M247" s="2"/>
    </row>
    <row r="248" spans="1:13">
      <c r="A248" s="9">
        <v>42027</v>
      </c>
      <c r="B248" s="7" t="s">
        <v>17</v>
      </c>
      <c r="C248" s="4" t="s">
        <v>275</v>
      </c>
      <c r="D248" s="4" t="s">
        <v>1032</v>
      </c>
      <c r="E248" s="4" t="s">
        <v>1049</v>
      </c>
      <c r="F248" s="4">
        <v>4300</v>
      </c>
      <c r="G248" s="8">
        <v>0.8</v>
      </c>
      <c r="H248" s="4">
        <f t="shared" si="3"/>
        <v>3440</v>
      </c>
      <c r="I248" s="4" t="s">
        <v>1054</v>
      </c>
      <c r="J248" s="6">
        <v>42157</v>
      </c>
      <c r="K248" s="10" t="s">
        <v>1044</v>
      </c>
      <c r="L248">
        <f>IF(Table1[[#This Row],[Sales stage]]&lt;&gt;"Won",Table1[[#This Row],[Close Date/Expected Close Date]]-Table1[[#This Row],[Reporting Date]],"")</f>
        <v>130</v>
      </c>
      <c r="M248" s="2"/>
    </row>
    <row r="249" spans="1:13">
      <c r="A249" s="9">
        <v>42027</v>
      </c>
      <c r="B249" s="7" t="s">
        <v>14</v>
      </c>
      <c r="C249" s="4" t="s">
        <v>276</v>
      </c>
      <c r="D249" s="4" t="s">
        <v>1032</v>
      </c>
      <c r="E249" s="4" t="s">
        <v>1039</v>
      </c>
      <c r="F249" s="4">
        <v>1740</v>
      </c>
      <c r="G249" s="8">
        <v>0.7</v>
      </c>
      <c r="H249" s="4">
        <f t="shared" si="3"/>
        <v>1218</v>
      </c>
      <c r="I249" s="4" t="s">
        <v>1052</v>
      </c>
      <c r="J249" s="6">
        <v>42143</v>
      </c>
      <c r="K249" s="10" t="s">
        <v>1044</v>
      </c>
      <c r="L249">
        <f>IF(Table1[[#This Row],[Sales stage]]&lt;&gt;"Won",Table1[[#This Row],[Close Date/Expected Close Date]]-Table1[[#This Row],[Reporting Date]],"")</f>
        <v>116</v>
      </c>
      <c r="M249" s="2"/>
    </row>
    <row r="250" spans="1:13">
      <c r="A250" s="9">
        <v>42027</v>
      </c>
      <c r="B250" s="7" t="s">
        <v>9</v>
      </c>
      <c r="C250" s="4" t="s">
        <v>277</v>
      </c>
      <c r="D250" s="4" t="s">
        <v>1036</v>
      </c>
      <c r="E250" s="4" t="s">
        <v>1049</v>
      </c>
      <c r="F250" s="4">
        <v>1340</v>
      </c>
      <c r="G250" s="8">
        <v>0.55000000000000004</v>
      </c>
      <c r="H250" s="4">
        <f t="shared" si="3"/>
        <v>737.00000000000011</v>
      </c>
      <c r="I250" s="4" t="s">
        <v>1054</v>
      </c>
      <c r="J250" s="6">
        <v>42131</v>
      </c>
      <c r="K250" s="10" t="s">
        <v>1044</v>
      </c>
      <c r="L250">
        <f>IF(Table1[[#This Row],[Sales stage]]&lt;&gt;"Won",Table1[[#This Row],[Close Date/Expected Close Date]]-Table1[[#This Row],[Reporting Date]],"")</f>
        <v>104</v>
      </c>
      <c r="M250" s="2"/>
    </row>
    <row r="251" spans="1:13">
      <c r="A251" s="9">
        <v>42027</v>
      </c>
      <c r="B251" s="7" t="s">
        <v>13</v>
      </c>
      <c r="C251" s="4" t="s">
        <v>278</v>
      </c>
      <c r="D251" s="4" t="s">
        <v>1029</v>
      </c>
      <c r="E251" s="4" t="s">
        <v>1048</v>
      </c>
      <c r="F251" s="4">
        <v>880</v>
      </c>
      <c r="G251" s="8">
        <v>0.65</v>
      </c>
      <c r="H251" s="4">
        <f t="shared" si="3"/>
        <v>572</v>
      </c>
      <c r="I251" s="4" t="s">
        <v>1054</v>
      </c>
      <c r="J251" s="6">
        <v>42051</v>
      </c>
      <c r="K251" s="10"/>
      <c r="L251" t="str">
        <f>IF(Table1[[#This Row],[Sales stage]]&lt;&gt;"Won",Table1[[#This Row],[Close Date/Expected Close Date]]-Table1[[#This Row],[Reporting Date]],"")</f>
        <v/>
      </c>
      <c r="M251" s="2"/>
    </row>
    <row r="252" spans="1:13">
      <c r="A252" s="9">
        <v>42027</v>
      </c>
      <c r="B252" s="7" t="s">
        <v>16</v>
      </c>
      <c r="C252" s="4" t="s">
        <v>279</v>
      </c>
      <c r="D252" s="4" t="s">
        <v>1032</v>
      </c>
      <c r="E252" s="4" t="s">
        <v>1049</v>
      </c>
      <c r="F252" s="4">
        <v>110</v>
      </c>
      <c r="G252" s="8">
        <v>0.75</v>
      </c>
      <c r="H252" s="4">
        <f t="shared" si="3"/>
        <v>82.5</v>
      </c>
      <c r="I252" s="4" t="s">
        <v>1054</v>
      </c>
      <c r="J252" s="6">
        <v>42174</v>
      </c>
      <c r="K252" s="10" t="s">
        <v>1043</v>
      </c>
      <c r="L252">
        <f>IF(Table1[[#This Row],[Sales stage]]&lt;&gt;"Won",Table1[[#This Row],[Close Date/Expected Close Date]]-Table1[[#This Row],[Reporting Date]],"")</f>
        <v>147</v>
      </c>
      <c r="M252" s="2"/>
    </row>
    <row r="253" spans="1:13">
      <c r="A253" s="9">
        <v>42027</v>
      </c>
      <c r="B253" s="7" t="s">
        <v>15</v>
      </c>
      <c r="C253" s="4" t="s">
        <v>280</v>
      </c>
      <c r="D253" s="4" t="s">
        <v>1033</v>
      </c>
      <c r="E253" s="4" t="s">
        <v>1049</v>
      </c>
      <c r="F253" s="4">
        <v>190</v>
      </c>
      <c r="G253" s="8">
        <v>0.6</v>
      </c>
      <c r="H253" s="4">
        <f t="shared" si="3"/>
        <v>114</v>
      </c>
      <c r="I253" s="2" t="s">
        <v>1053</v>
      </c>
      <c r="J253" s="6">
        <v>42120</v>
      </c>
      <c r="K253" s="10" t="s">
        <v>1043</v>
      </c>
      <c r="L253">
        <f>IF(Table1[[#This Row],[Sales stage]]&lt;&gt;"Won",Table1[[#This Row],[Close Date/Expected Close Date]]-Table1[[#This Row],[Reporting Date]],"")</f>
        <v>93</v>
      </c>
      <c r="M253" s="2"/>
    </row>
    <row r="254" spans="1:13">
      <c r="A254" s="9">
        <v>42027</v>
      </c>
      <c r="B254" s="7" t="s">
        <v>19</v>
      </c>
      <c r="C254" s="4" t="s">
        <v>281</v>
      </c>
      <c r="D254" s="4" t="s">
        <v>1029</v>
      </c>
      <c r="E254" s="4" t="s">
        <v>1049</v>
      </c>
      <c r="F254" s="4">
        <v>1300</v>
      </c>
      <c r="G254" s="8">
        <v>0.8</v>
      </c>
      <c r="H254" s="4">
        <f t="shared" si="3"/>
        <v>1040</v>
      </c>
      <c r="I254" s="4" t="s">
        <v>1052</v>
      </c>
      <c r="J254" s="6">
        <v>42167</v>
      </c>
      <c r="K254" s="10" t="s">
        <v>1044</v>
      </c>
      <c r="L254">
        <f>IF(Table1[[#This Row],[Sales stage]]&lt;&gt;"Won",Table1[[#This Row],[Close Date/Expected Close Date]]-Table1[[#This Row],[Reporting Date]],"")</f>
        <v>140</v>
      </c>
      <c r="M254" s="2"/>
    </row>
    <row r="255" spans="1:13">
      <c r="A255" s="9">
        <v>42027</v>
      </c>
      <c r="B255" s="7" t="s">
        <v>23</v>
      </c>
      <c r="C255" s="4" t="s">
        <v>282</v>
      </c>
      <c r="D255" s="4" t="s">
        <v>1030</v>
      </c>
      <c r="E255" s="4" t="s">
        <v>1041</v>
      </c>
      <c r="F255" s="4">
        <v>3520</v>
      </c>
      <c r="G255" s="8">
        <v>0.6</v>
      </c>
      <c r="H255" s="4">
        <f t="shared" si="3"/>
        <v>2112</v>
      </c>
      <c r="I255" s="4" t="s">
        <v>1052</v>
      </c>
      <c r="J255" s="6">
        <v>42163</v>
      </c>
      <c r="K255" s="10"/>
      <c r="L255">
        <f>IF(Table1[[#This Row],[Sales stage]]&lt;&gt;"Won",Table1[[#This Row],[Close Date/Expected Close Date]]-Table1[[#This Row],[Reporting Date]],"")</f>
        <v>136</v>
      </c>
      <c r="M255" s="2"/>
    </row>
    <row r="256" spans="1:13">
      <c r="A256" s="9">
        <v>42027</v>
      </c>
      <c r="B256" s="7" t="s">
        <v>22</v>
      </c>
      <c r="C256" s="4" t="s">
        <v>283</v>
      </c>
      <c r="D256" s="4" t="s">
        <v>1030</v>
      </c>
      <c r="E256" s="4" t="s">
        <v>1039</v>
      </c>
      <c r="F256" s="4">
        <v>2140</v>
      </c>
      <c r="G256" s="8">
        <v>0.7</v>
      </c>
      <c r="H256" s="4">
        <f t="shared" si="3"/>
        <v>1498</v>
      </c>
      <c r="I256" s="4" t="s">
        <v>1054</v>
      </c>
      <c r="J256" s="6">
        <v>42173</v>
      </c>
      <c r="K256" s="10" t="s">
        <v>1045</v>
      </c>
      <c r="L256">
        <f>IF(Table1[[#This Row],[Sales stage]]&lt;&gt;"Won",Table1[[#This Row],[Close Date/Expected Close Date]]-Table1[[#This Row],[Reporting Date]],"")</f>
        <v>146</v>
      </c>
      <c r="M256" s="2"/>
    </row>
    <row r="257" spans="1:13">
      <c r="A257" s="9">
        <v>42027</v>
      </c>
      <c r="B257" s="7" t="s">
        <v>19</v>
      </c>
      <c r="C257" s="4" t="s">
        <v>284</v>
      </c>
      <c r="D257" s="4" t="s">
        <v>1037</v>
      </c>
      <c r="E257" s="4" t="s">
        <v>1039</v>
      </c>
      <c r="F257" s="4">
        <v>1630</v>
      </c>
      <c r="G257" s="8">
        <v>0.85</v>
      </c>
      <c r="H257" s="4">
        <f t="shared" si="3"/>
        <v>1385.5</v>
      </c>
      <c r="I257" s="4" t="s">
        <v>1052</v>
      </c>
      <c r="J257" s="6">
        <v>42157</v>
      </c>
      <c r="K257" s="10" t="s">
        <v>1043</v>
      </c>
      <c r="L257">
        <f>IF(Table1[[#This Row],[Sales stage]]&lt;&gt;"Won",Table1[[#This Row],[Close Date/Expected Close Date]]-Table1[[#This Row],[Reporting Date]],"")</f>
        <v>130</v>
      </c>
      <c r="M257" s="2"/>
    </row>
    <row r="258" spans="1:13">
      <c r="A258" s="9">
        <v>42027</v>
      </c>
      <c r="B258" s="7" t="s">
        <v>19</v>
      </c>
      <c r="C258" s="4" t="s">
        <v>285</v>
      </c>
      <c r="D258" s="4" t="s">
        <v>1029</v>
      </c>
      <c r="E258" s="4" t="s">
        <v>1039</v>
      </c>
      <c r="F258" s="4">
        <v>3560</v>
      </c>
      <c r="G258" s="8">
        <v>0.5</v>
      </c>
      <c r="H258" s="4">
        <f t="shared" si="3"/>
        <v>1780</v>
      </c>
      <c r="I258" s="4" t="s">
        <v>1054</v>
      </c>
      <c r="J258" s="6">
        <v>42128</v>
      </c>
      <c r="K258" s="10" t="s">
        <v>1044</v>
      </c>
      <c r="L258">
        <f>IF(Table1[[#This Row],[Sales stage]]&lt;&gt;"Won",Table1[[#This Row],[Close Date/Expected Close Date]]-Table1[[#This Row],[Reporting Date]],"")</f>
        <v>101</v>
      </c>
      <c r="M258" s="2"/>
    </row>
    <row r="259" spans="1:13">
      <c r="A259" s="9">
        <v>42028</v>
      </c>
      <c r="B259" s="7" t="s">
        <v>11</v>
      </c>
      <c r="C259" s="4" t="s">
        <v>286</v>
      </c>
      <c r="D259" s="4" t="s">
        <v>1034</v>
      </c>
      <c r="E259" s="4" t="s">
        <v>1040</v>
      </c>
      <c r="F259" s="4">
        <v>4710</v>
      </c>
      <c r="G259" s="8">
        <v>0.8</v>
      </c>
      <c r="H259" s="4">
        <f t="shared" ref="H259:H322" si="4">F259*G259</f>
        <v>3768</v>
      </c>
      <c r="I259" s="4" t="s">
        <v>1052</v>
      </c>
      <c r="J259" s="6">
        <v>42108</v>
      </c>
      <c r="K259" s="10" t="s">
        <v>1046</v>
      </c>
      <c r="L259">
        <f>IF(Table1[[#This Row],[Sales stage]]&lt;&gt;"Won",Table1[[#This Row],[Close Date/Expected Close Date]]-Table1[[#This Row],[Reporting Date]],"")</f>
        <v>80</v>
      </c>
      <c r="M259" s="2"/>
    </row>
    <row r="260" spans="1:13">
      <c r="A260" s="9">
        <v>42028</v>
      </c>
      <c r="B260" s="7" t="s">
        <v>14</v>
      </c>
      <c r="C260" s="4" t="s">
        <v>287</v>
      </c>
      <c r="D260" s="4" t="s">
        <v>1029</v>
      </c>
      <c r="E260" s="4" t="s">
        <v>1040</v>
      </c>
      <c r="F260" s="4">
        <v>1700</v>
      </c>
      <c r="G260" s="8">
        <v>0.85</v>
      </c>
      <c r="H260" s="4">
        <f t="shared" si="4"/>
        <v>1445</v>
      </c>
      <c r="I260" s="4" t="s">
        <v>1052</v>
      </c>
      <c r="J260" s="6">
        <v>42135</v>
      </c>
      <c r="K260" s="10" t="s">
        <v>1043</v>
      </c>
      <c r="L260">
        <f>IF(Table1[[#This Row],[Sales stage]]&lt;&gt;"Won",Table1[[#This Row],[Close Date/Expected Close Date]]-Table1[[#This Row],[Reporting Date]],"")</f>
        <v>107</v>
      </c>
      <c r="M260" s="2"/>
    </row>
    <row r="261" spans="1:13">
      <c r="A261" s="9">
        <v>42028</v>
      </c>
      <c r="B261" s="7" t="s">
        <v>24</v>
      </c>
      <c r="C261" s="4" t="s">
        <v>288</v>
      </c>
      <c r="D261" s="4" t="s">
        <v>1032</v>
      </c>
      <c r="E261" s="4" t="s">
        <v>1042</v>
      </c>
      <c r="F261" s="4">
        <v>550</v>
      </c>
      <c r="G261" s="8">
        <v>0.6</v>
      </c>
      <c r="H261" s="4">
        <f t="shared" si="4"/>
        <v>330</v>
      </c>
      <c r="I261" s="4" t="s">
        <v>1052</v>
      </c>
      <c r="J261" s="6">
        <v>42112</v>
      </c>
      <c r="K261" s="10" t="s">
        <v>1045</v>
      </c>
      <c r="L261">
        <f>IF(Table1[[#This Row],[Sales stage]]&lt;&gt;"Won",Table1[[#This Row],[Close Date/Expected Close Date]]-Table1[[#This Row],[Reporting Date]],"")</f>
        <v>84</v>
      </c>
      <c r="M261" s="2"/>
    </row>
    <row r="262" spans="1:13">
      <c r="A262" s="9">
        <v>42028</v>
      </c>
      <c r="B262" s="7" t="s">
        <v>24</v>
      </c>
      <c r="C262" s="4" t="s">
        <v>289</v>
      </c>
      <c r="D262" s="4" t="s">
        <v>1032</v>
      </c>
      <c r="E262" s="4" t="s">
        <v>1042</v>
      </c>
      <c r="F262" s="4">
        <v>2070</v>
      </c>
      <c r="G262" s="8">
        <v>0.7</v>
      </c>
      <c r="H262" s="4">
        <f t="shared" si="4"/>
        <v>1449</v>
      </c>
      <c r="I262" s="4" t="s">
        <v>1052</v>
      </c>
      <c r="J262" s="6">
        <v>42154</v>
      </c>
      <c r="K262" s="10" t="s">
        <v>1043</v>
      </c>
      <c r="L262">
        <f>IF(Table1[[#This Row],[Sales stage]]&lt;&gt;"Won",Table1[[#This Row],[Close Date/Expected Close Date]]-Table1[[#This Row],[Reporting Date]],"")</f>
        <v>126</v>
      </c>
      <c r="M262" s="2"/>
    </row>
    <row r="263" spans="1:13">
      <c r="A263" s="9">
        <v>42028</v>
      </c>
      <c r="B263" s="7" t="s">
        <v>17</v>
      </c>
      <c r="C263" s="4" t="s">
        <v>290</v>
      </c>
      <c r="D263" s="4" t="s">
        <v>1035</v>
      </c>
      <c r="E263" s="4" t="s">
        <v>1049</v>
      </c>
      <c r="F263" s="4">
        <v>3370</v>
      </c>
      <c r="G263" s="8">
        <v>0.8</v>
      </c>
      <c r="H263" s="4">
        <f t="shared" si="4"/>
        <v>2696</v>
      </c>
      <c r="I263" s="4" t="s">
        <v>1052</v>
      </c>
      <c r="J263" s="6">
        <v>42102</v>
      </c>
      <c r="K263" s="10" t="s">
        <v>1045</v>
      </c>
      <c r="L263">
        <f>IF(Table1[[#This Row],[Sales stage]]&lt;&gt;"Won",Table1[[#This Row],[Close Date/Expected Close Date]]-Table1[[#This Row],[Reporting Date]],"")</f>
        <v>74</v>
      </c>
      <c r="M263" s="2"/>
    </row>
    <row r="264" spans="1:13">
      <c r="A264" s="9">
        <v>42028</v>
      </c>
      <c r="B264" s="7" t="s">
        <v>23</v>
      </c>
      <c r="C264" s="4" t="s">
        <v>291</v>
      </c>
      <c r="D264" s="4" t="s">
        <v>1037</v>
      </c>
      <c r="E264" s="4" t="s">
        <v>1041</v>
      </c>
      <c r="F264" s="4">
        <v>560</v>
      </c>
      <c r="G264" s="8">
        <v>0.65</v>
      </c>
      <c r="H264" s="4">
        <f t="shared" si="4"/>
        <v>364</v>
      </c>
      <c r="I264" s="4" t="s">
        <v>1051</v>
      </c>
      <c r="J264" s="6">
        <v>42160</v>
      </c>
      <c r="K264" s="10"/>
      <c r="L264">
        <f>IF(Table1[[#This Row],[Sales stage]]&lt;&gt;"Won",Table1[[#This Row],[Close Date/Expected Close Date]]-Table1[[#This Row],[Reporting Date]],"")</f>
        <v>132</v>
      </c>
      <c r="M264" s="2"/>
    </row>
    <row r="265" spans="1:13">
      <c r="A265" s="9">
        <v>42028</v>
      </c>
      <c r="B265" s="7" t="s">
        <v>18</v>
      </c>
      <c r="C265" s="4" t="s">
        <v>292</v>
      </c>
      <c r="D265" s="4" t="s">
        <v>1031</v>
      </c>
      <c r="E265" s="4" t="s">
        <v>1049</v>
      </c>
      <c r="F265" s="4">
        <v>530</v>
      </c>
      <c r="G265" s="8">
        <v>0.8</v>
      </c>
      <c r="H265" s="4">
        <f t="shared" si="4"/>
        <v>424</v>
      </c>
      <c r="I265" s="4" t="s">
        <v>1051</v>
      </c>
      <c r="J265" s="6">
        <v>42165</v>
      </c>
      <c r="K265" s="10" t="s">
        <v>1044</v>
      </c>
      <c r="L265">
        <f>IF(Table1[[#This Row],[Sales stage]]&lt;&gt;"Won",Table1[[#This Row],[Close Date/Expected Close Date]]-Table1[[#This Row],[Reporting Date]],"")</f>
        <v>137</v>
      </c>
      <c r="M265" s="2"/>
    </row>
    <row r="266" spans="1:13">
      <c r="A266" s="9">
        <v>42028</v>
      </c>
      <c r="B266" s="7" t="s">
        <v>20</v>
      </c>
      <c r="C266" s="4" t="s">
        <v>293</v>
      </c>
      <c r="D266" s="4" t="s">
        <v>1037</v>
      </c>
      <c r="E266" s="4" t="s">
        <v>1049</v>
      </c>
      <c r="F266" s="4">
        <v>2640</v>
      </c>
      <c r="G266" s="8">
        <v>0.8</v>
      </c>
      <c r="H266" s="4">
        <f t="shared" si="4"/>
        <v>2112</v>
      </c>
      <c r="I266" s="4" t="s">
        <v>1054</v>
      </c>
      <c r="J266" s="6">
        <v>42117</v>
      </c>
      <c r="K266" s="10" t="s">
        <v>1043</v>
      </c>
      <c r="L266">
        <f>IF(Table1[[#This Row],[Sales stage]]&lt;&gt;"Won",Table1[[#This Row],[Close Date/Expected Close Date]]-Table1[[#This Row],[Reporting Date]],"")</f>
        <v>89</v>
      </c>
      <c r="M266" s="2"/>
    </row>
    <row r="267" spans="1:13">
      <c r="A267" s="9">
        <v>42028</v>
      </c>
      <c r="B267" s="7" t="s">
        <v>11</v>
      </c>
      <c r="C267" s="4" t="s">
        <v>294</v>
      </c>
      <c r="D267" s="4" t="s">
        <v>1035</v>
      </c>
      <c r="E267" s="4" t="s">
        <v>1042</v>
      </c>
      <c r="F267" s="4">
        <v>4840</v>
      </c>
      <c r="G267" s="8">
        <v>0.85</v>
      </c>
      <c r="H267" s="4">
        <f t="shared" si="4"/>
        <v>4114</v>
      </c>
      <c r="I267" s="4" t="s">
        <v>1052</v>
      </c>
      <c r="J267" s="6">
        <v>42138</v>
      </c>
      <c r="K267" s="10"/>
      <c r="L267">
        <f>IF(Table1[[#This Row],[Sales stage]]&lt;&gt;"Won",Table1[[#This Row],[Close Date/Expected Close Date]]-Table1[[#This Row],[Reporting Date]],"")</f>
        <v>110</v>
      </c>
      <c r="M267" s="2"/>
    </row>
    <row r="268" spans="1:13">
      <c r="A268" s="9">
        <v>42028</v>
      </c>
      <c r="B268" s="7" t="s">
        <v>14</v>
      </c>
      <c r="C268" s="4" t="s">
        <v>295</v>
      </c>
      <c r="D268" s="4" t="s">
        <v>1029</v>
      </c>
      <c r="E268" s="4" t="s">
        <v>1042</v>
      </c>
      <c r="F268" s="4">
        <v>210</v>
      </c>
      <c r="G268" s="8">
        <v>0.7</v>
      </c>
      <c r="H268" s="4">
        <f t="shared" si="4"/>
        <v>147</v>
      </c>
      <c r="I268" s="2" t="s">
        <v>1053</v>
      </c>
      <c r="J268" s="6">
        <v>42146</v>
      </c>
      <c r="K268" s="10" t="s">
        <v>1044</v>
      </c>
      <c r="L268">
        <f>IF(Table1[[#This Row],[Sales stage]]&lt;&gt;"Won",Table1[[#This Row],[Close Date/Expected Close Date]]-Table1[[#This Row],[Reporting Date]],"")</f>
        <v>118</v>
      </c>
      <c r="M268" s="2"/>
    </row>
    <row r="269" spans="1:13">
      <c r="A269" s="9">
        <v>42028</v>
      </c>
      <c r="B269" s="7" t="s">
        <v>25</v>
      </c>
      <c r="C269" s="4" t="s">
        <v>296</v>
      </c>
      <c r="D269" s="4" t="s">
        <v>1030</v>
      </c>
      <c r="E269" s="4" t="s">
        <v>1049</v>
      </c>
      <c r="F269" s="4">
        <v>2700</v>
      </c>
      <c r="G269" s="8">
        <v>0.75</v>
      </c>
      <c r="H269" s="4">
        <f t="shared" si="4"/>
        <v>2025</v>
      </c>
      <c r="I269" s="4" t="s">
        <v>1054</v>
      </c>
      <c r="J269" s="6">
        <v>42126</v>
      </c>
      <c r="K269" s="10" t="s">
        <v>1043</v>
      </c>
      <c r="L269">
        <f>IF(Table1[[#This Row],[Sales stage]]&lt;&gt;"Won",Table1[[#This Row],[Close Date/Expected Close Date]]-Table1[[#This Row],[Reporting Date]],"")</f>
        <v>98</v>
      </c>
      <c r="M269" s="2"/>
    </row>
    <row r="270" spans="1:13">
      <c r="A270" s="9">
        <v>42028</v>
      </c>
      <c r="B270" s="7" t="s">
        <v>8</v>
      </c>
      <c r="C270" s="4" t="s">
        <v>297</v>
      </c>
      <c r="D270" s="4" t="s">
        <v>1038</v>
      </c>
      <c r="E270" s="4" t="s">
        <v>1039</v>
      </c>
      <c r="F270" s="4">
        <v>3040</v>
      </c>
      <c r="G270" s="8">
        <v>0.75</v>
      </c>
      <c r="H270" s="4">
        <f t="shared" si="4"/>
        <v>2280</v>
      </c>
      <c r="I270" s="4" t="s">
        <v>1052</v>
      </c>
      <c r="J270" s="6">
        <v>42139</v>
      </c>
      <c r="K270" s="10" t="s">
        <v>1043</v>
      </c>
      <c r="L270">
        <f>IF(Table1[[#This Row],[Sales stage]]&lt;&gt;"Won",Table1[[#This Row],[Close Date/Expected Close Date]]-Table1[[#This Row],[Reporting Date]],"")</f>
        <v>111</v>
      </c>
      <c r="M270" s="2"/>
    </row>
    <row r="271" spans="1:13">
      <c r="A271" s="9">
        <v>42028</v>
      </c>
      <c r="B271" s="7" t="s">
        <v>20</v>
      </c>
      <c r="C271" s="4" t="s">
        <v>298</v>
      </c>
      <c r="D271" s="4" t="s">
        <v>1033</v>
      </c>
      <c r="E271" s="4" t="s">
        <v>1039</v>
      </c>
      <c r="F271" s="4">
        <v>4480</v>
      </c>
      <c r="G271" s="8">
        <v>0.55000000000000004</v>
      </c>
      <c r="H271" s="4">
        <f t="shared" si="4"/>
        <v>2464</v>
      </c>
      <c r="I271" s="4" t="s">
        <v>1052</v>
      </c>
      <c r="J271" s="6">
        <v>42099</v>
      </c>
      <c r="K271" s="10" t="s">
        <v>1043</v>
      </c>
      <c r="L271">
        <f>IF(Table1[[#This Row],[Sales stage]]&lt;&gt;"Won",Table1[[#This Row],[Close Date/Expected Close Date]]-Table1[[#This Row],[Reporting Date]],"")</f>
        <v>71</v>
      </c>
      <c r="M271" s="2"/>
    </row>
    <row r="272" spans="1:13">
      <c r="A272" s="9">
        <v>42028</v>
      </c>
      <c r="B272" s="7" t="s">
        <v>15</v>
      </c>
      <c r="C272" s="4" t="s">
        <v>299</v>
      </c>
      <c r="D272" s="4" t="s">
        <v>1032</v>
      </c>
      <c r="E272" s="4" t="s">
        <v>1042</v>
      </c>
      <c r="F272" s="4">
        <v>1490</v>
      </c>
      <c r="G272" s="8">
        <v>0.7</v>
      </c>
      <c r="H272" s="4">
        <f t="shared" si="4"/>
        <v>1043</v>
      </c>
      <c r="I272" s="4" t="s">
        <v>1052</v>
      </c>
      <c r="J272" s="6">
        <v>42146</v>
      </c>
      <c r="K272" s="10" t="s">
        <v>1046</v>
      </c>
      <c r="L272">
        <f>IF(Table1[[#This Row],[Sales stage]]&lt;&gt;"Won",Table1[[#This Row],[Close Date/Expected Close Date]]-Table1[[#This Row],[Reporting Date]],"")</f>
        <v>118</v>
      </c>
      <c r="M272" s="2"/>
    </row>
    <row r="273" spans="1:13">
      <c r="A273" s="9">
        <v>42028</v>
      </c>
      <c r="B273" s="7" t="s">
        <v>18</v>
      </c>
      <c r="C273" s="4" t="s">
        <v>300</v>
      </c>
      <c r="D273" s="4" t="s">
        <v>1036</v>
      </c>
      <c r="E273" s="4" t="s">
        <v>1049</v>
      </c>
      <c r="F273" s="4">
        <v>3480</v>
      </c>
      <c r="G273" s="8">
        <v>0.75</v>
      </c>
      <c r="H273" s="4">
        <f t="shared" si="4"/>
        <v>2610</v>
      </c>
      <c r="I273" s="4" t="s">
        <v>1052</v>
      </c>
      <c r="J273" s="6">
        <v>42099</v>
      </c>
      <c r="K273" s="10" t="s">
        <v>1044</v>
      </c>
      <c r="L273">
        <f>IF(Table1[[#This Row],[Sales stage]]&lt;&gt;"Won",Table1[[#This Row],[Close Date/Expected Close Date]]-Table1[[#This Row],[Reporting Date]],"")</f>
        <v>71</v>
      </c>
      <c r="M273" s="2"/>
    </row>
    <row r="274" spans="1:13">
      <c r="A274" s="9">
        <v>42028</v>
      </c>
      <c r="B274" s="7" t="s">
        <v>22</v>
      </c>
      <c r="C274" s="4" t="s">
        <v>301</v>
      </c>
      <c r="D274" s="4" t="s">
        <v>1035</v>
      </c>
      <c r="E274" s="4" t="s">
        <v>1039</v>
      </c>
      <c r="F274" s="4">
        <v>2840</v>
      </c>
      <c r="G274" s="8">
        <v>0.7</v>
      </c>
      <c r="H274" s="4">
        <f t="shared" si="4"/>
        <v>1987.9999999999998</v>
      </c>
      <c r="I274" s="4" t="s">
        <v>1052</v>
      </c>
      <c r="J274" s="6">
        <v>42140</v>
      </c>
      <c r="K274" s="10" t="s">
        <v>1043</v>
      </c>
      <c r="L274">
        <f>IF(Table1[[#This Row],[Sales stage]]&lt;&gt;"Won",Table1[[#This Row],[Close Date/Expected Close Date]]-Table1[[#This Row],[Reporting Date]],"")</f>
        <v>112</v>
      </c>
      <c r="M274" s="2"/>
    </row>
    <row r="275" spans="1:13">
      <c r="A275" s="9">
        <v>42029</v>
      </c>
      <c r="B275" s="7" t="s">
        <v>27</v>
      </c>
      <c r="C275" s="4" t="s">
        <v>302</v>
      </c>
      <c r="D275" s="4" t="s">
        <v>1032</v>
      </c>
      <c r="E275" s="4" t="s">
        <v>1049</v>
      </c>
      <c r="F275" s="4">
        <v>510</v>
      </c>
      <c r="G275" s="8">
        <v>0.55000000000000004</v>
      </c>
      <c r="H275" s="4">
        <f t="shared" si="4"/>
        <v>280.5</v>
      </c>
      <c r="I275" s="4" t="s">
        <v>1052</v>
      </c>
      <c r="J275" s="6">
        <v>42158</v>
      </c>
      <c r="K275" s="10" t="s">
        <v>1043</v>
      </c>
      <c r="L275">
        <f>IF(Table1[[#This Row],[Sales stage]]&lt;&gt;"Won",Table1[[#This Row],[Close Date/Expected Close Date]]-Table1[[#This Row],[Reporting Date]],"")</f>
        <v>129</v>
      </c>
      <c r="M275" s="2"/>
    </row>
    <row r="276" spans="1:13">
      <c r="A276" s="9">
        <v>42029</v>
      </c>
      <c r="B276" s="7" t="s">
        <v>15</v>
      </c>
      <c r="C276" s="4" t="s">
        <v>303</v>
      </c>
      <c r="D276" s="4" t="s">
        <v>1030</v>
      </c>
      <c r="E276" s="4" t="s">
        <v>1039</v>
      </c>
      <c r="F276" s="4">
        <v>2170</v>
      </c>
      <c r="G276" s="8">
        <v>0.8</v>
      </c>
      <c r="H276" s="4">
        <f t="shared" si="4"/>
        <v>1736</v>
      </c>
      <c r="I276" s="4" t="s">
        <v>1052</v>
      </c>
      <c r="J276" s="6">
        <v>42160</v>
      </c>
      <c r="K276" s="10" t="s">
        <v>1045</v>
      </c>
      <c r="L276">
        <f>IF(Table1[[#This Row],[Sales stage]]&lt;&gt;"Won",Table1[[#This Row],[Close Date/Expected Close Date]]-Table1[[#This Row],[Reporting Date]],"")</f>
        <v>131</v>
      </c>
      <c r="M276" s="2"/>
    </row>
    <row r="277" spans="1:13">
      <c r="A277" s="9">
        <v>42029</v>
      </c>
      <c r="B277" s="7" t="s">
        <v>26</v>
      </c>
      <c r="C277" s="4" t="s">
        <v>304</v>
      </c>
      <c r="D277" s="4" t="s">
        <v>1032</v>
      </c>
      <c r="E277" s="4" t="s">
        <v>1048</v>
      </c>
      <c r="F277" s="4">
        <v>2210</v>
      </c>
      <c r="G277" s="8">
        <v>0.6</v>
      </c>
      <c r="H277" s="4">
        <f t="shared" si="4"/>
        <v>1326</v>
      </c>
      <c r="I277" s="4" t="s">
        <v>1052</v>
      </c>
      <c r="J277" s="6">
        <v>42040</v>
      </c>
      <c r="K277" s="10"/>
      <c r="L277" t="str">
        <f>IF(Table1[[#This Row],[Sales stage]]&lt;&gt;"Won",Table1[[#This Row],[Close Date/Expected Close Date]]-Table1[[#This Row],[Reporting Date]],"")</f>
        <v/>
      </c>
      <c r="M277" s="2"/>
    </row>
    <row r="278" spans="1:13">
      <c r="A278" s="9">
        <v>42029</v>
      </c>
      <c r="B278" s="7" t="s">
        <v>15</v>
      </c>
      <c r="C278" s="4" t="s">
        <v>305</v>
      </c>
      <c r="D278" s="4" t="s">
        <v>1030</v>
      </c>
      <c r="E278" s="4" t="s">
        <v>1049</v>
      </c>
      <c r="F278" s="4">
        <v>4200</v>
      </c>
      <c r="G278" s="8">
        <v>0.65</v>
      </c>
      <c r="H278" s="4">
        <f t="shared" si="4"/>
        <v>2730</v>
      </c>
      <c r="I278" s="4" t="s">
        <v>1054</v>
      </c>
      <c r="J278" s="6">
        <v>42105</v>
      </c>
      <c r="K278" s="10" t="s">
        <v>1043</v>
      </c>
      <c r="L278">
        <f>IF(Table1[[#This Row],[Sales stage]]&lt;&gt;"Won",Table1[[#This Row],[Close Date/Expected Close Date]]-Table1[[#This Row],[Reporting Date]],"")</f>
        <v>76</v>
      </c>
      <c r="M278" s="2"/>
    </row>
    <row r="279" spans="1:13">
      <c r="A279" s="9">
        <v>42029</v>
      </c>
      <c r="B279" s="7" t="s">
        <v>10</v>
      </c>
      <c r="C279" s="4" t="s">
        <v>306</v>
      </c>
      <c r="D279" s="4" t="s">
        <v>1031</v>
      </c>
      <c r="E279" s="4" t="s">
        <v>1049</v>
      </c>
      <c r="F279" s="4">
        <v>1600</v>
      </c>
      <c r="G279" s="8">
        <v>0.75</v>
      </c>
      <c r="H279" s="4">
        <f t="shared" si="4"/>
        <v>1200</v>
      </c>
      <c r="I279" s="4" t="s">
        <v>1052</v>
      </c>
      <c r="J279" s="6">
        <v>42172</v>
      </c>
      <c r="K279" s="10" t="s">
        <v>1044</v>
      </c>
      <c r="L279">
        <f>IF(Table1[[#This Row],[Sales stage]]&lt;&gt;"Won",Table1[[#This Row],[Close Date/Expected Close Date]]-Table1[[#This Row],[Reporting Date]],"")</f>
        <v>143</v>
      </c>
      <c r="M279" s="2"/>
    </row>
    <row r="280" spans="1:13">
      <c r="A280" s="9">
        <v>42029</v>
      </c>
      <c r="B280" s="7" t="s">
        <v>26</v>
      </c>
      <c r="C280" s="4" t="s">
        <v>307</v>
      </c>
      <c r="D280" s="4" t="s">
        <v>1031</v>
      </c>
      <c r="E280" s="4" t="s">
        <v>1049</v>
      </c>
      <c r="F280" s="4">
        <v>3380</v>
      </c>
      <c r="G280" s="8">
        <v>0.8</v>
      </c>
      <c r="H280" s="4">
        <f t="shared" si="4"/>
        <v>2704</v>
      </c>
      <c r="I280" s="4" t="s">
        <v>1054</v>
      </c>
      <c r="J280" s="6">
        <v>42170</v>
      </c>
      <c r="K280" s="10"/>
      <c r="L280">
        <f>IF(Table1[[#This Row],[Sales stage]]&lt;&gt;"Won",Table1[[#This Row],[Close Date/Expected Close Date]]-Table1[[#This Row],[Reporting Date]],"")</f>
        <v>141</v>
      </c>
      <c r="M280" s="2"/>
    </row>
    <row r="281" spans="1:13">
      <c r="A281" s="9">
        <v>42029</v>
      </c>
      <c r="B281" s="7" t="s">
        <v>22</v>
      </c>
      <c r="C281" s="4" t="s">
        <v>308</v>
      </c>
      <c r="D281" s="4" t="s">
        <v>1035</v>
      </c>
      <c r="E281" s="4" t="s">
        <v>1049</v>
      </c>
      <c r="F281" s="4">
        <v>3460</v>
      </c>
      <c r="G281" s="8">
        <v>0.75</v>
      </c>
      <c r="H281" s="4">
        <f t="shared" si="4"/>
        <v>2595</v>
      </c>
      <c r="I281" s="4" t="s">
        <v>1054</v>
      </c>
      <c r="J281" s="6">
        <v>42129</v>
      </c>
      <c r="K281" s="10" t="s">
        <v>1043</v>
      </c>
      <c r="L281">
        <f>IF(Table1[[#This Row],[Sales stage]]&lt;&gt;"Won",Table1[[#This Row],[Close Date/Expected Close Date]]-Table1[[#This Row],[Reporting Date]],"")</f>
        <v>100</v>
      </c>
      <c r="M281" s="2"/>
    </row>
    <row r="282" spans="1:13">
      <c r="A282" s="9">
        <v>42029</v>
      </c>
      <c r="B282" s="7" t="s">
        <v>11</v>
      </c>
      <c r="C282" s="4" t="s">
        <v>309</v>
      </c>
      <c r="D282" s="4" t="s">
        <v>1038</v>
      </c>
      <c r="E282" s="4" t="s">
        <v>1042</v>
      </c>
      <c r="F282" s="4">
        <v>4440</v>
      </c>
      <c r="G282" s="8">
        <v>0.85</v>
      </c>
      <c r="H282" s="4">
        <f t="shared" si="4"/>
        <v>3774</v>
      </c>
      <c r="I282" s="4" t="s">
        <v>1054</v>
      </c>
      <c r="J282" s="6">
        <v>42099</v>
      </c>
      <c r="K282" s="10"/>
      <c r="L282">
        <f>IF(Table1[[#This Row],[Sales stage]]&lt;&gt;"Won",Table1[[#This Row],[Close Date/Expected Close Date]]-Table1[[#This Row],[Reporting Date]],"")</f>
        <v>70</v>
      </c>
      <c r="M282" s="2"/>
    </row>
    <row r="283" spans="1:13">
      <c r="A283" s="9">
        <v>42029</v>
      </c>
      <c r="B283" s="7" t="s">
        <v>26</v>
      </c>
      <c r="C283" s="4" t="s">
        <v>310</v>
      </c>
      <c r="D283" s="4" t="s">
        <v>1035</v>
      </c>
      <c r="E283" s="4" t="s">
        <v>1049</v>
      </c>
      <c r="F283" s="4">
        <v>2700</v>
      </c>
      <c r="G283" s="8">
        <v>0.75</v>
      </c>
      <c r="H283" s="4">
        <f t="shared" si="4"/>
        <v>2025</v>
      </c>
      <c r="I283" s="4" t="s">
        <v>1052</v>
      </c>
      <c r="J283" s="6">
        <v>42129</v>
      </c>
      <c r="K283" s="10" t="s">
        <v>1043</v>
      </c>
      <c r="L283">
        <f>IF(Table1[[#This Row],[Sales stage]]&lt;&gt;"Won",Table1[[#This Row],[Close Date/Expected Close Date]]-Table1[[#This Row],[Reporting Date]],"")</f>
        <v>100</v>
      </c>
      <c r="M283" s="2"/>
    </row>
    <row r="284" spans="1:13">
      <c r="A284" s="9">
        <v>42030</v>
      </c>
      <c r="B284" s="7" t="s">
        <v>21</v>
      </c>
      <c r="C284" s="4" t="s">
        <v>311</v>
      </c>
      <c r="D284" s="4" t="s">
        <v>1033</v>
      </c>
      <c r="E284" s="4" t="s">
        <v>1049</v>
      </c>
      <c r="F284" s="4">
        <v>3350</v>
      </c>
      <c r="G284" s="8">
        <v>0.65</v>
      </c>
      <c r="H284" s="4">
        <f t="shared" si="4"/>
        <v>2177.5</v>
      </c>
      <c r="I284" s="4" t="s">
        <v>1052</v>
      </c>
      <c r="J284" s="6">
        <v>42148</v>
      </c>
      <c r="K284" s="10" t="s">
        <v>1043</v>
      </c>
      <c r="L284">
        <f>IF(Table1[[#This Row],[Sales stage]]&lt;&gt;"Won",Table1[[#This Row],[Close Date/Expected Close Date]]-Table1[[#This Row],[Reporting Date]],"")</f>
        <v>118</v>
      </c>
      <c r="M284" s="2"/>
    </row>
    <row r="285" spans="1:13">
      <c r="A285" s="9">
        <v>42030</v>
      </c>
      <c r="B285" s="7" t="s">
        <v>13</v>
      </c>
      <c r="C285" s="4" t="s">
        <v>312</v>
      </c>
      <c r="D285" s="4" t="s">
        <v>1036</v>
      </c>
      <c r="E285" s="4" t="s">
        <v>1042</v>
      </c>
      <c r="F285" s="4">
        <v>2200</v>
      </c>
      <c r="G285" s="8">
        <v>0.8</v>
      </c>
      <c r="H285" s="4">
        <f t="shared" si="4"/>
        <v>1760</v>
      </c>
      <c r="I285" s="4" t="s">
        <v>1052</v>
      </c>
      <c r="J285" s="6">
        <v>42127</v>
      </c>
      <c r="K285" s="10" t="s">
        <v>1043</v>
      </c>
      <c r="L285">
        <f>IF(Table1[[#This Row],[Sales stage]]&lt;&gt;"Won",Table1[[#This Row],[Close Date/Expected Close Date]]-Table1[[#This Row],[Reporting Date]],"")</f>
        <v>97</v>
      </c>
      <c r="M285" s="2"/>
    </row>
    <row r="286" spans="1:13">
      <c r="A286" s="9">
        <v>42030</v>
      </c>
      <c r="B286" s="7" t="s">
        <v>19</v>
      </c>
      <c r="C286" s="4" t="s">
        <v>313</v>
      </c>
      <c r="D286" s="4" t="s">
        <v>1033</v>
      </c>
      <c r="E286" s="4" t="s">
        <v>1039</v>
      </c>
      <c r="F286" s="4">
        <v>3060</v>
      </c>
      <c r="G286" s="8">
        <v>0.6</v>
      </c>
      <c r="H286" s="4">
        <f t="shared" si="4"/>
        <v>1836</v>
      </c>
      <c r="I286" s="4" t="s">
        <v>1052</v>
      </c>
      <c r="J286" s="6">
        <v>42137</v>
      </c>
      <c r="K286" s="10" t="s">
        <v>1045</v>
      </c>
      <c r="L286">
        <f>IF(Table1[[#This Row],[Sales stage]]&lt;&gt;"Won",Table1[[#This Row],[Close Date/Expected Close Date]]-Table1[[#This Row],[Reporting Date]],"")</f>
        <v>107</v>
      </c>
      <c r="M286" s="2"/>
    </row>
    <row r="287" spans="1:13">
      <c r="A287" s="9">
        <v>42030</v>
      </c>
      <c r="B287" s="7" t="s">
        <v>24</v>
      </c>
      <c r="C287" s="4" t="s">
        <v>314</v>
      </c>
      <c r="D287" s="4" t="s">
        <v>1032</v>
      </c>
      <c r="E287" s="4" t="s">
        <v>1041</v>
      </c>
      <c r="F287" s="4">
        <v>380</v>
      </c>
      <c r="G287" s="8">
        <v>0.65</v>
      </c>
      <c r="H287" s="4">
        <f t="shared" si="4"/>
        <v>247</v>
      </c>
      <c r="I287" s="4" t="s">
        <v>1054</v>
      </c>
      <c r="J287" s="6">
        <v>42166</v>
      </c>
      <c r="K287" s="10"/>
      <c r="L287">
        <f>IF(Table1[[#This Row],[Sales stage]]&lt;&gt;"Won",Table1[[#This Row],[Close Date/Expected Close Date]]-Table1[[#This Row],[Reporting Date]],"")</f>
        <v>136</v>
      </c>
      <c r="M287" s="2"/>
    </row>
    <row r="288" spans="1:13">
      <c r="A288" s="9">
        <v>42030</v>
      </c>
      <c r="B288" s="7" t="s">
        <v>14</v>
      </c>
      <c r="C288" s="4" t="s">
        <v>315</v>
      </c>
      <c r="D288" s="4" t="s">
        <v>1033</v>
      </c>
      <c r="E288" s="4" t="s">
        <v>1042</v>
      </c>
      <c r="F288" s="4">
        <v>740</v>
      </c>
      <c r="G288" s="8">
        <v>0.65</v>
      </c>
      <c r="H288" s="4">
        <f t="shared" si="4"/>
        <v>481</v>
      </c>
      <c r="I288" s="4" t="s">
        <v>1054</v>
      </c>
      <c r="J288" s="6">
        <v>42136</v>
      </c>
      <c r="K288" s="10" t="s">
        <v>1046</v>
      </c>
      <c r="L288">
        <f>IF(Table1[[#This Row],[Sales stage]]&lt;&gt;"Won",Table1[[#This Row],[Close Date/Expected Close Date]]-Table1[[#This Row],[Reporting Date]],"")</f>
        <v>106</v>
      </c>
      <c r="M288" s="2"/>
    </row>
    <row r="289" spans="1:13">
      <c r="A289" s="9">
        <v>42030</v>
      </c>
      <c r="B289" s="7" t="s">
        <v>19</v>
      </c>
      <c r="C289" s="4" t="s">
        <v>316</v>
      </c>
      <c r="D289" s="4" t="s">
        <v>1029</v>
      </c>
      <c r="E289" s="4" t="s">
        <v>1042</v>
      </c>
      <c r="F289" s="4">
        <v>3790</v>
      </c>
      <c r="G289" s="8">
        <v>0.5</v>
      </c>
      <c r="H289" s="4">
        <f t="shared" si="4"/>
        <v>1895</v>
      </c>
      <c r="I289" s="4" t="s">
        <v>1052</v>
      </c>
      <c r="J289" s="6">
        <v>42137</v>
      </c>
      <c r="K289" s="10" t="s">
        <v>1046</v>
      </c>
      <c r="L289">
        <f>IF(Table1[[#This Row],[Sales stage]]&lt;&gt;"Won",Table1[[#This Row],[Close Date/Expected Close Date]]-Table1[[#This Row],[Reporting Date]],"")</f>
        <v>107</v>
      </c>
      <c r="M289" s="2"/>
    </row>
    <row r="290" spans="1:13">
      <c r="A290" s="9">
        <v>42030</v>
      </c>
      <c r="B290" s="7" t="s">
        <v>17</v>
      </c>
      <c r="C290" s="4" t="s">
        <v>317</v>
      </c>
      <c r="D290" s="4" t="s">
        <v>1029</v>
      </c>
      <c r="E290" s="4" t="s">
        <v>1039</v>
      </c>
      <c r="F290" s="4">
        <v>1620</v>
      </c>
      <c r="G290" s="8">
        <v>0.5</v>
      </c>
      <c r="H290" s="4">
        <f t="shared" si="4"/>
        <v>810</v>
      </c>
      <c r="I290" s="4" t="s">
        <v>1054</v>
      </c>
      <c r="J290" s="6">
        <v>42179</v>
      </c>
      <c r="K290" s="10" t="s">
        <v>1046</v>
      </c>
      <c r="L290">
        <f>IF(Table1[[#This Row],[Sales stage]]&lt;&gt;"Won",Table1[[#This Row],[Close Date/Expected Close Date]]-Table1[[#This Row],[Reporting Date]],"")</f>
        <v>149</v>
      </c>
      <c r="M290" s="2"/>
    </row>
    <row r="291" spans="1:13">
      <c r="A291" s="9">
        <v>42030</v>
      </c>
      <c r="B291" s="7" t="s">
        <v>25</v>
      </c>
      <c r="C291" s="4" t="s">
        <v>318</v>
      </c>
      <c r="D291" s="4" t="s">
        <v>1036</v>
      </c>
      <c r="E291" s="4" t="s">
        <v>1042</v>
      </c>
      <c r="F291" s="4">
        <v>3610</v>
      </c>
      <c r="G291" s="8">
        <v>0.6</v>
      </c>
      <c r="H291" s="4">
        <f t="shared" si="4"/>
        <v>2166</v>
      </c>
      <c r="I291" s="4" t="s">
        <v>1051</v>
      </c>
      <c r="J291" s="6">
        <v>42166</v>
      </c>
      <c r="K291" s="10" t="s">
        <v>1046</v>
      </c>
      <c r="L291">
        <f>IF(Table1[[#This Row],[Sales stage]]&lt;&gt;"Won",Table1[[#This Row],[Close Date/Expected Close Date]]-Table1[[#This Row],[Reporting Date]],"")</f>
        <v>136</v>
      </c>
      <c r="M291" s="2"/>
    </row>
    <row r="292" spans="1:13">
      <c r="A292" s="9">
        <v>42030</v>
      </c>
      <c r="B292" s="7" t="s">
        <v>17</v>
      </c>
      <c r="C292" s="4" t="s">
        <v>319</v>
      </c>
      <c r="D292" s="4" t="s">
        <v>1033</v>
      </c>
      <c r="E292" s="4" t="s">
        <v>1040</v>
      </c>
      <c r="F292" s="4">
        <v>4220</v>
      </c>
      <c r="G292" s="8">
        <v>0.85</v>
      </c>
      <c r="H292" s="4">
        <f t="shared" si="4"/>
        <v>3587</v>
      </c>
      <c r="I292" s="4" t="s">
        <v>1054</v>
      </c>
      <c r="J292" s="6">
        <v>42173</v>
      </c>
      <c r="K292" s="10" t="s">
        <v>1044</v>
      </c>
      <c r="L292">
        <f>IF(Table1[[#This Row],[Sales stage]]&lt;&gt;"Won",Table1[[#This Row],[Close Date/Expected Close Date]]-Table1[[#This Row],[Reporting Date]],"")</f>
        <v>143</v>
      </c>
      <c r="M292" s="2"/>
    </row>
    <row r="293" spans="1:13">
      <c r="A293" s="9">
        <v>42030</v>
      </c>
      <c r="B293" s="7" t="s">
        <v>17</v>
      </c>
      <c r="C293" s="4" t="s">
        <v>320</v>
      </c>
      <c r="D293" s="4" t="s">
        <v>1037</v>
      </c>
      <c r="E293" s="4" t="s">
        <v>1039</v>
      </c>
      <c r="F293" s="4">
        <v>3480</v>
      </c>
      <c r="G293" s="8">
        <v>0.85</v>
      </c>
      <c r="H293" s="4">
        <f t="shared" si="4"/>
        <v>2958</v>
      </c>
      <c r="I293" s="4" t="s">
        <v>1051</v>
      </c>
      <c r="J293" s="6">
        <v>42149</v>
      </c>
      <c r="K293" s="10" t="s">
        <v>1044</v>
      </c>
      <c r="L293">
        <f>IF(Table1[[#This Row],[Sales stage]]&lt;&gt;"Won",Table1[[#This Row],[Close Date/Expected Close Date]]-Table1[[#This Row],[Reporting Date]],"")</f>
        <v>119</v>
      </c>
      <c r="M293" s="2"/>
    </row>
    <row r="294" spans="1:13">
      <c r="A294" s="9">
        <v>42030</v>
      </c>
      <c r="B294" s="7" t="s">
        <v>8</v>
      </c>
      <c r="C294" s="4" t="s">
        <v>321</v>
      </c>
      <c r="D294" s="4" t="s">
        <v>1035</v>
      </c>
      <c r="E294" s="4" t="s">
        <v>1049</v>
      </c>
      <c r="F294" s="4">
        <v>640</v>
      </c>
      <c r="G294" s="8">
        <v>0.55000000000000004</v>
      </c>
      <c r="H294" s="4">
        <f t="shared" si="4"/>
        <v>352</v>
      </c>
      <c r="I294" s="4" t="s">
        <v>1051</v>
      </c>
      <c r="J294" s="6">
        <v>42142</v>
      </c>
      <c r="K294" s="10" t="s">
        <v>1045</v>
      </c>
      <c r="L294">
        <f>IF(Table1[[#This Row],[Sales stage]]&lt;&gt;"Won",Table1[[#This Row],[Close Date/Expected Close Date]]-Table1[[#This Row],[Reporting Date]],"")</f>
        <v>112</v>
      </c>
      <c r="M294" s="2"/>
    </row>
    <row r="295" spans="1:13">
      <c r="A295" s="9">
        <v>42030</v>
      </c>
      <c r="B295" s="7" t="s">
        <v>12</v>
      </c>
      <c r="C295" s="4" t="s">
        <v>322</v>
      </c>
      <c r="D295" s="4" t="s">
        <v>1035</v>
      </c>
      <c r="E295" s="4" t="s">
        <v>1040</v>
      </c>
      <c r="F295" s="4">
        <v>4740</v>
      </c>
      <c r="G295" s="8">
        <v>0.8</v>
      </c>
      <c r="H295" s="4">
        <f t="shared" si="4"/>
        <v>3792</v>
      </c>
      <c r="I295" s="4" t="s">
        <v>1052</v>
      </c>
      <c r="J295" s="6">
        <v>42136</v>
      </c>
      <c r="K295" s="10" t="s">
        <v>1043</v>
      </c>
      <c r="L295">
        <f>IF(Table1[[#This Row],[Sales stage]]&lt;&gt;"Won",Table1[[#This Row],[Close Date/Expected Close Date]]-Table1[[#This Row],[Reporting Date]],"")</f>
        <v>106</v>
      </c>
      <c r="M295" s="2"/>
    </row>
    <row r="296" spans="1:13">
      <c r="A296" s="9">
        <v>42030</v>
      </c>
      <c r="B296" s="7" t="s">
        <v>11</v>
      </c>
      <c r="C296" s="4" t="s">
        <v>323</v>
      </c>
      <c r="D296" s="4" t="s">
        <v>1035</v>
      </c>
      <c r="E296" s="4" t="s">
        <v>1049</v>
      </c>
      <c r="F296" s="4">
        <v>1890</v>
      </c>
      <c r="G296" s="8">
        <v>0.65</v>
      </c>
      <c r="H296" s="4">
        <f t="shared" si="4"/>
        <v>1228.5</v>
      </c>
      <c r="I296" s="4" t="s">
        <v>1052</v>
      </c>
      <c r="J296" s="6">
        <v>42124</v>
      </c>
      <c r="K296" s="10" t="s">
        <v>1043</v>
      </c>
      <c r="L296">
        <f>IF(Table1[[#This Row],[Sales stage]]&lt;&gt;"Won",Table1[[#This Row],[Close Date/Expected Close Date]]-Table1[[#This Row],[Reporting Date]],"")</f>
        <v>94</v>
      </c>
      <c r="M296" s="2"/>
    </row>
    <row r="297" spans="1:13">
      <c r="A297" s="9">
        <v>42030</v>
      </c>
      <c r="B297" s="7" t="s">
        <v>13</v>
      </c>
      <c r="C297" s="4" t="s">
        <v>324</v>
      </c>
      <c r="D297" s="4" t="s">
        <v>1038</v>
      </c>
      <c r="E297" s="4" t="s">
        <v>1041</v>
      </c>
      <c r="F297" s="4">
        <v>3380</v>
      </c>
      <c r="G297" s="8">
        <v>0.65</v>
      </c>
      <c r="H297" s="4">
        <f t="shared" si="4"/>
        <v>2197</v>
      </c>
      <c r="I297" s="4" t="s">
        <v>1054</v>
      </c>
      <c r="J297" s="6">
        <v>42121</v>
      </c>
      <c r="K297" s="10"/>
      <c r="L297">
        <f>IF(Table1[[#This Row],[Sales stage]]&lt;&gt;"Won",Table1[[#This Row],[Close Date/Expected Close Date]]-Table1[[#This Row],[Reporting Date]],"")</f>
        <v>91</v>
      </c>
      <c r="M297" s="2"/>
    </row>
    <row r="298" spans="1:13">
      <c r="A298" s="9">
        <v>42030</v>
      </c>
      <c r="B298" s="7" t="s">
        <v>12</v>
      </c>
      <c r="C298" s="4" t="s">
        <v>325</v>
      </c>
      <c r="D298" s="4" t="s">
        <v>1031</v>
      </c>
      <c r="E298" s="4" t="s">
        <v>1039</v>
      </c>
      <c r="F298" s="4">
        <v>2290</v>
      </c>
      <c r="G298" s="8">
        <v>0.75</v>
      </c>
      <c r="H298" s="4">
        <f t="shared" si="4"/>
        <v>1717.5</v>
      </c>
      <c r="I298" s="4" t="s">
        <v>1054</v>
      </c>
      <c r="J298" s="6">
        <v>42133</v>
      </c>
      <c r="K298" s="10" t="s">
        <v>1044</v>
      </c>
      <c r="L298">
        <f>IF(Table1[[#This Row],[Sales stage]]&lt;&gt;"Won",Table1[[#This Row],[Close Date/Expected Close Date]]-Table1[[#This Row],[Reporting Date]],"")</f>
        <v>103</v>
      </c>
      <c r="M298" s="2"/>
    </row>
    <row r="299" spans="1:13">
      <c r="A299" s="9">
        <v>42030</v>
      </c>
      <c r="B299" s="7" t="s">
        <v>22</v>
      </c>
      <c r="C299" s="4" t="s">
        <v>326</v>
      </c>
      <c r="D299" s="4" t="s">
        <v>1029</v>
      </c>
      <c r="E299" s="4" t="s">
        <v>1049</v>
      </c>
      <c r="F299" s="4">
        <v>2340</v>
      </c>
      <c r="G299" s="8">
        <v>0.85</v>
      </c>
      <c r="H299" s="4">
        <f t="shared" si="4"/>
        <v>1989</v>
      </c>
      <c r="I299" s="4" t="s">
        <v>1052</v>
      </c>
      <c r="J299" s="6">
        <v>42158</v>
      </c>
      <c r="K299" s="10" t="s">
        <v>1044</v>
      </c>
      <c r="L299">
        <f>IF(Table1[[#This Row],[Sales stage]]&lt;&gt;"Won",Table1[[#This Row],[Close Date/Expected Close Date]]-Table1[[#This Row],[Reporting Date]],"")</f>
        <v>128</v>
      </c>
      <c r="M299" s="2"/>
    </row>
    <row r="300" spans="1:13">
      <c r="A300" s="9">
        <v>42030</v>
      </c>
      <c r="B300" s="7" t="s">
        <v>19</v>
      </c>
      <c r="C300" s="4" t="s">
        <v>327</v>
      </c>
      <c r="D300" s="4" t="s">
        <v>1036</v>
      </c>
      <c r="E300" s="4" t="s">
        <v>1049</v>
      </c>
      <c r="F300" s="4">
        <v>4340</v>
      </c>
      <c r="G300" s="8">
        <v>0.65</v>
      </c>
      <c r="H300" s="4">
        <f t="shared" si="4"/>
        <v>2821</v>
      </c>
      <c r="I300" s="4" t="s">
        <v>1051</v>
      </c>
      <c r="J300" s="6">
        <v>42132</v>
      </c>
      <c r="K300" s="10" t="s">
        <v>1045</v>
      </c>
      <c r="L300">
        <f>IF(Table1[[#This Row],[Sales stage]]&lt;&gt;"Won",Table1[[#This Row],[Close Date/Expected Close Date]]-Table1[[#This Row],[Reporting Date]],"")</f>
        <v>102</v>
      </c>
      <c r="M300" s="2"/>
    </row>
    <row r="301" spans="1:13">
      <c r="A301" s="9">
        <v>42030</v>
      </c>
      <c r="B301" s="7" t="s">
        <v>18</v>
      </c>
      <c r="C301" s="4" t="s">
        <v>328</v>
      </c>
      <c r="D301" s="4" t="s">
        <v>1031</v>
      </c>
      <c r="E301" s="4" t="s">
        <v>1048</v>
      </c>
      <c r="F301" s="4">
        <v>2290</v>
      </c>
      <c r="G301" s="8">
        <v>0.75</v>
      </c>
      <c r="H301" s="4">
        <f t="shared" si="4"/>
        <v>1717.5</v>
      </c>
      <c r="I301" s="4" t="s">
        <v>1052</v>
      </c>
      <c r="J301" s="6">
        <v>42075</v>
      </c>
      <c r="K301" s="10"/>
      <c r="L301" t="str">
        <f>IF(Table1[[#This Row],[Sales stage]]&lt;&gt;"Won",Table1[[#This Row],[Close Date/Expected Close Date]]-Table1[[#This Row],[Reporting Date]],"")</f>
        <v/>
      </c>
      <c r="M301" s="2"/>
    </row>
    <row r="302" spans="1:13">
      <c r="A302" s="9">
        <v>42030</v>
      </c>
      <c r="B302" s="7" t="s">
        <v>10</v>
      </c>
      <c r="C302" s="4" t="s">
        <v>329</v>
      </c>
      <c r="D302" s="4" t="s">
        <v>1035</v>
      </c>
      <c r="E302" s="4" t="s">
        <v>1042</v>
      </c>
      <c r="F302" s="4">
        <v>1060</v>
      </c>
      <c r="G302" s="8">
        <v>0.75</v>
      </c>
      <c r="H302" s="4">
        <f t="shared" si="4"/>
        <v>795</v>
      </c>
      <c r="I302" s="4" t="s">
        <v>1054</v>
      </c>
      <c r="J302" s="6">
        <v>42102</v>
      </c>
      <c r="K302" s="10" t="s">
        <v>1044</v>
      </c>
      <c r="L302">
        <f>IF(Table1[[#This Row],[Sales stage]]&lt;&gt;"Won",Table1[[#This Row],[Close Date/Expected Close Date]]-Table1[[#This Row],[Reporting Date]],"")</f>
        <v>72</v>
      </c>
      <c r="M302" s="2"/>
    </row>
    <row r="303" spans="1:13">
      <c r="A303" s="9">
        <v>42030</v>
      </c>
      <c r="B303" s="7" t="s">
        <v>14</v>
      </c>
      <c r="C303" s="4" t="s">
        <v>330</v>
      </c>
      <c r="D303" s="4" t="s">
        <v>1037</v>
      </c>
      <c r="E303" s="4" t="s">
        <v>1049</v>
      </c>
      <c r="F303" s="4">
        <v>580</v>
      </c>
      <c r="G303" s="8">
        <v>0.65</v>
      </c>
      <c r="H303" s="4">
        <f t="shared" si="4"/>
        <v>377</v>
      </c>
      <c r="I303" s="4" t="s">
        <v>1052</v>
      </c>
      <c r="J303" s="6">
        <v>42166</v>
      </c>
      <c r="K303" s="10" t="s">
        <v>1043</v>
      </c>
      <c r="L303">
        <f>IF(Table1[[#This Row],[Sales stage]]&lt;&gt;"Won",Table1[[#This Row],[Close Date/Expected Close Date]]-Table1[[#This Row],[Reporting Date]],"")</f>
        <v>136</v>
      </c>
      <c r="M303" s="2"/>
    </row>
    <row r="304" spans="1:13">
      <c r="A304" s="9">
        <v>42031</v>
      </c>
      <c r="B304" s="7" t="s">
        <v>16</v>
      </c>
      <c r="C304" s="4" t="s">
        <v>331</v>
      </c>
      <c r="D304" s="4" t="s">
        <v>1032</v>
      </c>
      <c r="E304" s="4" t="s">
        <v>1048</v>
      </c>
      <c r="F304" s="4">
        <v>4510</v>
      </c>
      <c r="G304" s="8">
        <v>0.65</v>
      </c>
      <c r="H304" s="4">
        <f t="shared" si="4"/>
        <v>2931.5</v>
      </c>
      <c r="I304" s="4" t="s">
        <v>1052</v>
      </c>
      <c r="J304" s="6">
        <v>42054</v>
      </c>
      <c r="K304" s="10"/>
      <c r="L304" t="str">
        <f>IF(Table1[[#This Row],[Sales stage]]&lt;&gt;"Won",Table1[[#This Row],[Close Date/Expected Close Date]]-Table1[[#This Row],[Reporting Date]],"")</f>
        <v/>
      </c>
      <c r="M304" s="2"/>
    </row>
    <row r="305" spans="1:13">
      <c r="A305" s="9">
        <v>42031</v>
      </c>
      <c r="B305" s="7" t="s">
        <v>16</v>
      </c>
      <c r="C305" s="4" t="s">
        <v>332</v>
      </c>
      <c r="D305" s="4" t="s">
        <v>1036</v>
      </c>
      <c r="E305" s="4" t="s">
        <v>1040</v>
      </c>
      <c r="F305" s="4">
        <v>1800</v>
      </c>
      <c r="G305" s="8">
        <v>0.75</v>
      </c>
      <c r="H305" s="4">
        <f t="shared" si="4"/>
        <v>1350</v>
      </c>
      <c r="I305" s="4" t="s">
        <v>1052</v>
      </c>
      <c r="J305" s="6">
        <v>42159</v>
      </c>
      <c r="K305" s="10" t="s">
        <v>1044</v>
      </c>
      <c r="L305">
        <f>IF(Table1[[#This Row],[Sales stage]]&lt;&gt;"Won",Table1[[#This Row],[Close Date/Expected Close Date]]-Table1[[#This Row],[Reporting Date]],"")</f>
        <v>128</v>
      </c>
      <c r="M305" s="2"/>
    </row>
    <row r="306" spans="1:13">
      <c r="A306" s="9">
        <v>42031</v>
      </c>
      <c r="B306" s="7" t="s">
        <v>17</v>
      </c>
      <c r="C306" s="4" t="s">
        <v>333</v>
      </c>
      <c r="D306" s="4" t="s">
        <v>1033</v>
      </c>
      <c r="E306" s="4" t="s">
        <v>1049</v>
      </c>
      <c r="F306" s="4">
        <v>1670</v>
      </c>
      <c r="G306" s="8">
        <v>0.55000000000000004</v>
      </c>
      <c r="H306" s="4">
        <f t="shared" si="4"/>
        <v>918.50000000000011</v>
      </c>
      <c r="I306" s="4" t="s">
        <v>1054</v>
      </c>
      <c r="J306" s="6">
        <v>42181</v>
      </c>
      <c r="K306" s="10" t="s">
        <v>1045</v>
      </c>
      <c r="L306">
        <f>IF(Table1[[#This Row],[Sales stage]]&lt;&gt;"Won",Table1[[#This Row],[Close Date/Expected Close Date]]-Table1[[#This Row],[Reporting Date]],"")</f>
        <v>150</v>
      </c>
      <c r="M306" s="2"/>
    </row>
    <row r="307" spans="1:13">
      <c r="A307" s="9">
        <v>42031</v>
      </c>
      <c r="B307" s="7" t="s">
        <v>19</v>
      </c>
      <c r="C307" s="4" t="s">
        <v>334</v>
      </c>
      <c r="D307" s="4" t="s">
        <v>1030</v>
      </c>
      <c r="E307" s="4" t="s">
        <v>1049</v>
      </c>
      <c r="F307" s="4">
        <v>1040</v>
      </c>
      <c r="G307" s="8">
        <v>0.55000000000000004</v>
      </c>
      <c r="H307" s="4">
        <f t="shared" si="4"/>
        <v>572</v>
      </c>
      <c r="I307" s="4" t="s">
        <v>1054</v>
      </c>
      <c r="J307" s="6">
        <v>42102</v>
      </c>
      <c r="K307" s="10" t="s">
        <v>1045</v>
      </c>
      <c r="L307">
        <f>IF(Table1[[#This Row],[Sales stage]]&lt;&gt;"Won",Table1[[#This Row],[Close Date/Expected Close Date]]-Table1[[#This Row],[Reporting Date]],"")</f>
        <v>71</v>
      </c>
      <c r="M307" s="2"/>
    </row>
    <row r="308" spans="1:13">
      <c r="A308" s="9">
        <v>42031</v>
      </c>
      <c r="B308" s="7" t="s">
        <v>14</v>
      </c>
      <c r="C308" s="4" t="s">
        <v>335</v>
      </c>
      <c r="D308" s="4" t="s">
        <v>1036</v>
      </c>
      <c r="E308" s="4" t="s">
        <v>1049</v>
      </c>
      <c r="F308" s="4">
        <v>1310</v>
      </c>
      <c r="G308" s="8">
        <v>0.6</v>
      </c>
      <c r="H308" s="4">
        <f t="shared" si="4"/>
        <v>786</v>
      </c>
      <c r="I308" s="4" t="s">
        <v>1054</v>
      </c>
      <c r="J308" s="6">
        <v>42168</v>
      </c>
      <c r="K308" s="10" t="s">
        <v>1044</v>
      </c>
      <c r="L308">
        <f>IF(Table1[[#This Row],[Sales stage]]&lt;&gt;"Won",Table1[[#This Row],[Close Date/Expected Close Date]]-Table1[[#This Row],[Reporting Date]],"")</f>
        <v>137</v>
      </c>
      <c r="M308" s="2"/>
    </row>
    <row r="309" spans="1:13">
      <c r="A309" s="9">
        <v>42031</v>
      </c>
      <c r="B309" s="7" t="s">
        <v>12</v>
      </c>
      <c r="C309" s="4" t="s">
        <v>336</v>
      </c>
      <c r="D309" s="4" t="s">
        <v>1036</v>
      </c>
      <c r="E309" s="4" t="s">
        <v>1039</v>
      </c>
      <c r="F309" s="4">
        <v>3230</v>
      </c>
      <c r="G309" s="8">
        <v>0.8</v>
      </c>
      <c r="H309" s="4">
        <f t="shared" si="4"/>
        <v>2584</v>
      </c>
      <c r="I309" s="4" t="s">
        <v>1052</v>
      </c>
      <c r="J309" s="6">
        <v>42097</v>
      </c>
      <c r="K309" s="10" t="s">
        <v>1043</v>
      </c>
      <c r="L309">
        <f>IF(Table1[[#This Row],[Sales stage]]&lt;&gt;"Won",Table1[[#This Row],[Close Date/Expected Close Date]]-Table1[[#This Row],[Reporting Date]],"")</f>
        <v>66</v>
      </c>
      <c r="M309" s="2"/>
    </row>
    <row r="310" spans="1:13">
      <c r="A310" s="9">
        <v>42031</v>
      </c>
      <c r="B310" s="7" t="s">
        <v>27</v>
      </c>
      <c r="C310" s="4" t="s">
        <v>337</v>
      </c>
      <c r="D310" s="4" t="s">
        <v>1030</v>
      </c>
      <c r="E310" s="4" t="s">
        <v>1041</v>
      </c>
      <c r="F310" s="4">
        <v>2570</v>
      </c>
      <c r="G310" s="8">
        <v>0.85</v>
      </c>
      <c r="H310" s="4">
        <f t="shared" si="4"/>
        <v>2184.5</v>
      </c>
      <c r="I310" s="4" t="s">
        <v>1054</v>
      </c>
      <c r="J310" s="6">
        <v>42163</v>
      </c>
      <c r="K310" s="10"/>
      <c r="L310">
        <f>IF(Table1[[#This Row],[Sales stage]]&lt;&gt;"Won",Table1[[#This Row],[Close Date/Expected Close Date]]-Table1[[#This Row],[Reporting Date]],"")</f>
        <v>132</v>
      </c>
      <c r="M310" s="2"/>
    </row>
    <row r="311" spans="1:13">
      <c r="A311" s="9">
        <v>42031</v>
      </c>
      <c r="B311" s="7" t="s">
        <v>20</v>
      </c>
      <c r="C311" s="4" t="s">
        <v>338</v>
      </c>
      <c r="D311" s="4" t="s">
        <v>1034</v>
      </c>
      <c r="E311" s="4" t="s">
        <v>1042</v>
      </c>
      <c r="F311" s="4">
        <v>700</v>
      </c>
      <c r="G311" s="8">
        <v>0.7</v>
      </c>
      <c r="H311" s="4">
        <f t="shared" si="4"/>
        <v>489.99999999999994</v>
      </c>
      <c r="I311" s="4" t="s">
        <v>1051</v>
      </c>
      <c r="J311" s="6">
        <v>42113</v>
      </c>
      <c r="K311" s="10" t="s">
        <v>1043</v>
      </c>
      <c r="L311">
        <f>IF(Table1[[#This Row],[Sales stage]]&lt;&gt;"Won",Table1[[#This Row],[Close Date/Expected Close Date]]-Table1[[#This Row],[Reporting Date]],"")</f>
        <v>82</v>
      </c>
      <c r="M311" s="2"/>
    </row>
    <row r="312" spans="1:13">
      <c r="A312" s="9">
        <v>42031</v>
      </c>
      <c r="B312" s="7" t="s">
        <v>8</v>
      </c>
      <c r="C312" s="4" t="s">
        <v>339</v>
      </c>
      <c r="D312" s="4" t="s">
        <v>1031</v>
      </c>
      <c r="E312" s="4" t="s">
        <v>1039</v>
      </c>
      <c r="F312" s="4">
        <v>4250</v>
      </c>
      <c r="G312" s="8">
        <v>0.75</v>
      </c>
      <c r="H312" s="4">
        <f t="shared" si="4"/>
        <v>3187.5</v>
      </c>
      <c r="I312" s="4" t="s">
        <v>1052</v>
      </c>
      <c r="J312" s="6">
        <v>42171</v>
      </c>
      <c r="K312" s="10" t="s">
        <v>1043</v>
      </c>
      <c r="L312">
        <f>IF(Table1[[#This Row],[Sales stage]]&lt;&gt;"Won",Table1[[#This Row],[Close Date/Expected Close Date]]-Table1[[#This Row],[Reporting Date]],"")</f>
        <v>140</v>
      </c>
      <c r="M312" s="2"/>
    </row>
    <row r="313" spans="1:13">
      <c r="A313" s="9">
        <v>42031</v>
      </c>
      <c r="B313" s="7" t="s">
        <v>13</v>
      </c>
      <c r="C313" s="4" t="s">
        <v>340</v>
      </c>
      <c r="D313" s="4" t="s">
        <v>1029</v>
      </c>
      <c r="E313" s="4" t="s">
        <v>1040</v>
      </c>
      <c r="F313" s="4">
        <v>3220</v>
      </c>
      <c r="G313" s="8">
        <v>0.8</v>
      </c>
      <c r="H313" s="4">
        <f t="shared" si="4"/>
        <v>2576</v>
      </c>
      <c r="I313" s="4" t="s">
        <v>1051</v>
      </c>
      <c r="J313" s="6">
        <v>42125</v>
      </c>
      <c r="K313" s="10" t="s">
        <v>1046</v>
      </c>
      <c r="L313">
        <f>IF(Table1[[#This Row],[Sales stage]]&lt;&gt;"Won",Table1[[#This Row],[Close Date/Expected Close Date]]-Table1[[#This Row],[Reporting Date]],"")</f>
        <v>94</v>
      </c>
      <c r="M313" s="2"/>
    </row>
    <row r="314" spans="1:13">
      <c r="A314" s="9">
        <v>42031</v>
      </c>
      <c r="B314" s="7" t="s">
        <v>20</v>
      </c>
      <c r="C314" s="4" t="s">
        <v>341</v>
      </c>
      <c r="D314" s="4" t="s">
        <v>1033</v>
      </c>
      <c r="E314" s="4" t="s">
        <v>1042</v>
      </c>
      <c r="F314" s="4">
        <v>700</v>
      </c>
      <c r="G314" s="8">
        <v>0.55000000000000004</v>
      </c>
      <c r="H314" s="4">
        <f t="shared" si="4"/>
        <v>385.00000000000006</v>
      </c>
      <c r="I314" s="4" t="s">
        <v>1052</v>
      </c>
      <c r="J314" s="6">
        <v>42159</v>
      </c>
      <c r="K314" s="10" t="s">
        <v>1044</v>
      </c>
      <c r="L314">
        <f>IF(Table1[[#This Row],[Sales stage]]&lt;&gt;"Won",Table1[[#This Row],[Close Date/Expected Close Date]]-Table1[[#This Row],[Reporting Date]],"")</f>
        <v>128</v>
      </c>
      <c r="M314" s="2"/>
    </row>
    <row r="315" spans="1:13">
      <c r="A315" s="9">
        <v>42031</v>
      </c>
      <c r="B315" s="7" t="s">
        <v>20</v>
      </c>
      <c r="C315" s="4" t="s">
        <v>342</v>
      </c>
      <c r="D315" s="4" t="s">
        <v>1029</v>
      </c>
      <c r="E315" s="4" t="s">
        <v>1039</v>
      </c>
      <c r="F315" s="4">
        <v>1130</v>
      </c>
      <c r="G315" s="8">
        <v>0.7</v>
      </c>
      <c r="H315" s="4">
        <f t="shared" si="4"/>
        <v>791</v>
      </c>
      <c r="I315" s="4" t="s">
        <v>1052</v>
      </c>
      <c r="J315" s="6">
        <v>42182</v>
      </c>
      <c r="K315" s="10" t="s">
        <v>1045</v>
      </c>
      <c r="L315">
        <f>IF(Table1[[#This Row],[Sales stage]]&lt;&gt;"Won",Table1[[#This Row],[Close Date/Expected Close Date]]-Table1[[#This Row],[Reporting Date]],"")</f>
        <v>151</v>
      </c>
      <c r="M315" s="2"/>
    </row>
    <row r="316" spans="1:13">
      <c r="A316" s="9">
        <v>42031</v>
      </c>
      <c r="B316" s="7" t="s">
        <v>10</v>
      </c>
      <c r="C316" s="4" t="s">
        <v>343</v>
      </c>
      <c r="D316" s="4" t="s">
        <v>1034</v>
      </c>
      <c r="E316" s="4" t="s">
        <v>1049</v>
      </c>
      <c r="F316" s="4">
        <v>2830</v>
      </c>
      <c r="G316" s="8">
        <v>0.8</v>
      </c>
      <c r="H316" s="4">
        <f t="shared" si="4"/>
        <v>2264</v>
      </c>
      <c r="I316" s="4" t="s">
        <v>1051</v>
      </c>
      <c r="J316" s="6">
        <v>42124</v>
      </c>
      <c r="K316" s="10" t="s">
        <v>1046</v>
      </c>
      <c r="L316">
        <f>IF(Table1[[#This Row],[Sales stage]]&lt;&gt;"Won",Table1[[#This Row],[Close Date/Expected Close Date]]-Table1[[#This Row],[Reporting Date]],"")</f>
        <v>93</v>
      </c>
      <c r="M316" s="2"/>
    </row>
    <row r="317" spans="1:13">
      <c r="A317" s="9">
        <v>42031</v>
      </c>
      <c r="B317" s="7" t="s">
        <v>20</v>
      </c>
      <c r="C317" s="4" t="s">
        <v>344</v>
      </c>
      <c r="D317" s="4" t="s">
        <v>1032</v>
      </c>
      <c r="E317" s="4" t="s">
        <v>1049</v>
      </c>
      <c r="F317" s="4">
        <v>2150</v>
      </c>
      <c r="G317" s="8">
        <v>0.65</v>
      </c>
      <c r="H317" s="4">
        <f t="shared" si="4"/>
        <v>1397.5</v>
      </c>
      <c r="I317" s="4" t="s">
        <v>1052</v>
      </c>
      <c r="J317" s="6">
        <v>42165</v>
      </c>
      <c r="K317" s="10"/>
      <c r="L317">
        <f>IF(Table1[[#This Row],[Sales stage]]&lt;&gt;"Won",Table1[[#This Row],[Close Date/Expected Close Date]]-Table1[[#This Row],[Reporting Date]],"")</f>
        <v>134</v>
      </c>
      <c r="M317" s="2"/>
    </row>
    <row r="318" spans="1:13">
      <c r="A318" s="9">
        <v>42032</v>
      </c>
      <c r="B318" s="7" t="s">
        <v>16</v>
      </c>
      <c r="C318" s="4" t="s">
        <v>345</v>
      </c>
      <c r="D318" s="4" t="s">
        <v>1036</v>
      </c>
      <c r="E318" s="4" t="s">
        <v>1042</v>
      </c>
      <c r="F318" s="4">
        <v>970</v>
      </c>
      <c r="G318" s="8">
        <v>0.7</v>
      </c>
      <c r="H318" s="4">
        <f t="shared" si="4"/>
        <v>679</v>
      </c>
      <c r="I318" s="4" t="s">
        <v>1052</v>
      </c>
      <c r="J318" s="6">
        <v>42135</v>
      </c>
      <c r="K318" s="10" t="s">
        <v>1045</v>
      </c>
      <c r="L318">
        <f>IF(Table1[[#This Row],[Sales stage]]&lt;&gt;"Won",Table1[[#This Row],[Close Date/Expected Close Date]]-Table1[[#This Row],[Reporting Date]],"")</f>
        <v>103</v>
      </c>
      <c r="M318" s="2"/>
    </row>
    <row r="319" spans="1:13">
      <c r="A319" s="9">
        <v>42032</v>
      </c>
      <c r="B319" s="7" t="s">
        <v>19</v>
      </c>
      <c r="C319" s="4" t="s">
        <v>346</v>
      </c>
      <c r="D319" s="4" t="s">
        <v>1033</v>
      </c>
      <c r="E319" s="4" t="s">
        <v>1049</v>
      </c>
      <c r="F319" s="4">
        <v>3850</v>
      </c>
      <c r="G319" s="8">
        <v>0.8</v>
      </c>
      <c r="H319" s="4">
        <f t="shared" si="4"/>
        <v>3080</v>
      </c>
      <c r="I319" s="4" t="s">
        <v>1051</v>
      </c>
      <c r="J319" s="6">
        <v>42120</v>
      </c>
      <c r="K319" s="10" t="s">
        <v>1044</v>
      </c>
      <c r="L319">
        <f>IF(Table1[[#This Row],[Sales stage]]&lt;&gt;"Won",Table1[[#This Row],[Close Date/Expected Close Date]]-Table1[[#This Row],[Reporting Date]],"")</f>
        <v>88</v>
      </c>
      <c r="M319" s="2"/>
    </row>
    <row r="320" spans="1:13">
      <c r="A320" s="9">
        <v>42032</v>
      </c>
      <c r="B320" s="7" t="s">
        <v>20</v>
      </c>
      <c r="C320" s="4" t="s">
        <v>347</v>
      </c>
      <c r="D320" s="4" t="s">
        <v>1038</v>
      </c>
      <c r="E320" s="4" t="s">
        <v>1049</v>
      </c>
      <c r="F320" s="4">
        <v>1860</v>
      </c>
      <c r="G320" s="8">
        <v>0.85</v>
      </c>
      <c r="H320" s="4">
        <f t="shared" si="4"/>
        <v>1581</v>
      </c>
      <c r="I320" s="4" t="s">
        <v>1052</v>
      </c>
      <c r="J320" s="6">
        <v>42096</v>
      </c>
      <c r="K320" s="10" t="s">
        <v>1044</v>
      </c>
      <c r="L320">
        <f>IF(Table1[[#This Row],[Sales stage]]&lt;&gt;"Won",Table1[[#This Row],[Close Date/Expected Close Date]]-Table1[[#This Row],[Reporting Date]],"")</f>
        <v>64</v>
      </c>
      <c r="M320" s="2"/>
    </row>
    <row r="321" spans="1:13">
      <c r="A321" s="9">
        <v>42032</v>
      </c>
      <c r="B321" s="7" t="s">
        <v>14</v>
      </c>
      <c r="C321" s="4" t="s">
        <v>348</v>
      </c>
      <c r="D321" s="4" t="s">
        <v>1036</v>
      </c>
      <c r="E321" s="4" t="s">
        <v>1039</v>
      </c>
      <c r="F321" s="4">
        <v>750</v>
      </c>
      <c r="G321" s="8">
        <v>0.85</v>
      </c>
      <c r="H321" s="4">
        <f t="shared" si="4"/>
        <v>637.5</v>
      </c>
      <c r="I321" s="4" t="s">
        <v>1052</v>
      </c>
      <c r="J321" s="6">
        <v>42129</v>
      </c>
      <c r="K321" s="10" t="s">
        <v>1045</v>
      </c>
      <c r="L321">
        <f>IF(Table1[[#This Row],[Sales stage]]&lt;&gt;"Won",Table1[[#This Row],[Close Date/Expected Close Date]]-Table1[[#This Row],[Reporting Date]],"")</f>
        <v>97</v>
      </c>
      <c r="M321" s="2"/>
    </row>
    <row r="322" spans="1:13">
      <c r="A322" s="9">
        <v>42032</v>
      </c>
      <c r="B322" s="7" t="s">
        <v>8</v>
      </c>
      <c r="C322" s="4" t="s">
        <v>349</v>
      </c>
      <c r="D322" s="4" t="s">
        <v>1031</v>
      </c>
      <c r="E322" s="4" t="s">
        <v>1039</v>
      </c>
      <c r="F322" s="4">
        <v>3020</v>
      </c>
      <c r="G322" s="8">
        <v>0.55000000000000004</v>
      </c>
      <c r="H322" s="4">
        <f t="shared" si="4"/>
        <v>1661.0000000000002</v>
      </c>
      <c r="I322" s="4" t="s">
        <v>1051</v>
      </c>
      <c r="J322" s="6">
        <v>42180</v>
      </c>
      <c r="K322" s="10" t="s">
        <v>1046</v>
      </c>
      <c r="L322">
        <f>IF(Table1[[#This Row],[Sales stage]]&lt;&gt;"Won",Table1[[#This Row],[Close Date/Expected Close Date]]-Table1[[#This Row],[Reporting Date]],"")</f>
        <v>148</v>
      </c>
      <c r="M322" s="2"/>
    </row>
    <row r="323" spans="1:13">
      <c r="A323" s="9">
        <v>42032</v>
      </c>
      <c r="B323" s="7" t="s">
        <v>14</v>
      </c>
      <c r="C323" s="4" t="s">
        <v>350</v>
      </c>
      <c r="D323" s="4" t="s">
        <v>1029</v>
      </c>
      <c r="E323" s="4" t="s">
        <v>1042</v>
      </c>
      <c r="F323" s="4">
        <v>4550</v>
      </c>
      <c r="G323" s="8">
        <v>0.7</v>
      </c>
      <c r="H323" s="4">
        <f t="shared" ref="H323:H386" si="5">F323*G323</f>
        <v>3185</v>
      </c>
      <c r="I323" s="4" t="s">
        <v>1052</v>
      </c>
      <c r="J323" s="6">
        <v>42136</v>
      </c>
      <c r="K323" s="10" t="s">
        <v>1045</v>
      </c>
      <c r="L323">
        <f>IF(Table1[[#This Row],[Sales stage]]&lt;&gt;"Won",Table1[[#This Row],[Close Date/Expected Close Date]]-Table1[[#This Row],[Reporting Date]],"")</f>
        <v>104</v>
      </c>
      <c r="M323" s="2"/>
    </row>
    <row r="324" spans="1:13">
      <c r="A324" s="9">
        <v>42032</v>
      </c>
      <c r="B324" s="7" t="s">
        <v>23</v>
      </c>
      <c r="C324" s="4" t="s">
        <v>351</v>
      </c>
      <c r="D324" s="4" t="s">
        <v>1030</v>
      </c>
      <c r="E324" s="4" t="s">
        <v>1040</v>
      </c>
      <c r="F324" s="4">
        <v>4370</v>
      </c>
      <c r="G324" s="8">
        <v>0.6</v>
      </c>
      <c r="H324" s="4">
        <f t="shared" si="5"/>
        <v>2622</v>
      </c>
      <c r="I324" s="4" t="s">
        <v>1054</v>
      </c>
      <c r="J324" s="6">
        <v>42168</v>
      </c>
      <c r="K324" s="10" t="s">
        <v>1044</v>
      </c>
      <c r="L324">
        <f>IF(Table1[[#This Row],[Sales stage]]&lt;&gt;"Won",Table1[[#This Row],[Close Date/Expected Close Date]]-Table1[[#This Row],[Reporting Date]],"")</f>
        <v>136</v>
      </c>
      <c r="M324" s="2"/>
    </row>
    <row r="325" spans="1:13">
      <c r="A325" s="9">
        <v>42032</v>
      </c>
      <c r="B325" s="7" t="s">
        <v>8</v>
      </c>
      <c r="C325" s="4" t="s">
        <v>352</v>
      </c>
      <c r="D325" s="4" t="s">
        <v>1034</v>
      </c>
      <c r="E325" s="4" t="s">
        <v>1040</v>
      </c>
      <c r="F325" s="4">
        <v>3240</v>
      </c>
      <c r="G325" s="8">
        <v>0.8</v>
      </c>
      <c r="H325" s="4">
        <f t="shared" si="5"/>
        <v>2592</v>
      </c>
      <c r="I325" s="4" t="s">
        <v>1052</v>
      </c>
      <c r="J325" s="6">
        <v>42151</v>
      </c>
      <c r="K325" s="10" t="s">
        <v>1043</v>
      </c>
      <c r="L325">
        <f>IF(Table1[[#This Row],[Sales stage]]&lt;&gt;"Won",Table1[[#This Row],[Close Date/Expected Close Date]]-Table1[[#This Row],[Reporting Date]],"")</f>
        <v>119</v>
      </c>
      <c r="M325" s="2"/>
    </row>
    <row r="326" spans="1:13">
      <c r="A326" s="9">
        <v>42032</v>
      </c>
      <c r="B326" s="7" t="s">
        <v>26</v>
      </c>
      <c r="C326" s="4" t="s">
        <v>353</v>
      </c>
      <c r="D326" s="4" t="s">
        <v>1037</v>
      </c>
      <c r="E326" s="4" t="s">
        <v>1040</v>
      </c>
      <c r="F326" s="4">
        <v>200</v>
      </c>
      <c r="G326" s="8">
        <v>0.75</v>
      </c>
      <c r="H326" s="4">
        <f t="shared" si="5"/>
        <v>150</v>
      </c>
      <c r="I326" s="2" t="s">
        <v>1053</v>
      </c>
      <c r="J326" s="6">
        <v>42182</v>
      </c>
      <c r="K326" s="10" t="s">
        <v>1044</v>
      </c>
      <c r="L326">
        <f>IF(Table1[[#This Row],[Sales stage]]&lt;&gt;"Won",Table1[[#This Row],[Close Date/Expected Close Date]]-Table1[[#This Row],[Reporting Date]],"")</f>
        <v>150</v>
      </c>
      <c r="M326" s="2"/>
    </row>
    <row r="327" spans="1:13">
      <c r="A327" s="9">
        <v>42032</v>
      </c>
      <c r="B327" s="7" t="s">
        <v>19</v>
      </c>
      <c r="C327" s="4" t="s">
        <v>354</v>
      </c>
      <c r="D327" s="4" t="s">
        <v>1033</v>
      </c>
      <c r="E327" s="4" t="s">
        <v>1049</v>
      </c>
      <c r="F327" s="4">
        <v>1890</v>
      </c>
      <c r="G327" s="8">
        <v>0.65</v>
      </c>
      <c r="H327" s="4">
        <f t="shared" si="5"/>
        <v>1228.5</v>
      </c>
      <c r="I327" s="4" t="s">
        <v>1054</v>
      </c>
      <c r="J327" s="6">
        <v>42132</v>
      </c>
      <c r="K327" s="10" t="s">
        <v>1044</v>
      </c>
      <c r="L327">
        <f>IF(Table1[[#This Row],[Sales stage]]&lt;&gt;"Won",Table1[[#This Row],[Close Date/Expected Close Date]]-Table1[[#This Row],[Reporting Date]],"")</f>
        <v>100</v>
      </c>
      <c r="M327" s="2"/>
    </row>
    <row r="328" spans="1:13">
      <c r="A328" s="9">
        <v>42032</v>
      </c>
      <c r="B328" s="7" t="s">
        <v>10</v>
      </c>
      <c r="C328" s="4" t="s">
        <v>355</v>
      </c>
      <c r="D328" s="4" t="s">
        <v>1031</v>
      </c>
      <c r="E328" s="4" t="s">
        <v>1040</v>
      </c>
      <c r="F328" s="4">
        <v>3810</v>
      </c>
      <c r="G328" s="8">
        <v>0.8</v>
      </c>
      <c r="H328" s="4">
        <f t="shared" si="5"/>
        <v>3048</v>
      </c>
      <c r="I328" s="4" t="s">
        <v>1052</v>
      </c>
      <c r="J328" s="6">
        <v>42113</v>
      </c>
      <c r="K328" s="10" t="s">
        <v>1043</v>
      </c>
      <c r="L328">
        <f>IF(Table1[[#This Row],[Sales stage]]&lt;&gt;"Won",Table1[[#This Row],[Close Date/Expected Close Date]]-Table1[[#This Row],[Reporting Date]],"")</f>
        <v>81</v>
      </c>
      <c r="M328" s="2"/>
    </row>
    <row r="329" spans="1:13">
      <c r="A329" s="9">
        <v>42033</v>
      </c>
      <c r="B329" s="7" t="s">
        <v>24</v>
      </c>
      <c r="C329" s="4" t="s">
        <v>356</v>
      </c>
      <c r="D329" s="4" t="s">
        <v>1037</v>
      </c>
      <c r="E329" s="4" t="s">
        <v>1040</v>
      </c>
      <c r="F329" s="4">
        <v>3030</v>
      </c>
      <c r="G329" s="8">
        <v>0.55000000000000004</v>
      </c>
      <c r="H329" s="4">
        <f t="shared" si="5"/>
        <v>1666.5000000000002</v>
      </c>
      <c r="I329" s="4" t="s">
        <v>1052</v>
      </c>
      <c r="J329" s="6">
        <v>42134</v>
      </c>
      <c r="K329" s="10" t="s">
        <v>1043</v>
      </c>
      <c r="L329">
        <f>IF(Table1[[#This Row],[Sales stage]]&lt;&gt;"Won",Table1[[#This Row],[Close Date/Expected Close Date]]-Table1[[#This Row],[Reporting Date]],"")</f>
        <v>101</v>
      </c>
      <c r="M329" s="2"/>
    </row>
    <row r="330" spans="1:13">
      <c r="A330" s="9">
        <v>42033</v>
      </c>
      <c r="B330" s="7" t="s">
        <v>22</v>
      </c>
      <c r="C330" s="4" t="s">
        <v>357</v>
      </c>
      <c r="D330" s="4" t="s">
        <v>1031</v>
      </c>
      <c r="E330" s="4" t="s">
        <v>1039</v>
      </c>
      <c r="F330" s="4">
        <v>2740</v>
      </c>
      <c r="G330" s="8">
        <v>0.7</v>
      </c>
      <c r="H330" s="4">
        <f t="shared" si="5"/>
        <v>1917.9999999999998</v>
      </c>
      <c r="I330" s="4" t="s">
        <v>1054</v>
      </c>
      <c r="J330" s="6">
        <v>42141</v>
      </c>
      <c r="K330" s="10" t="s">
        <v>1044</v>
      </c>
      <c r="L330">
        <f>IF(Table1[[#This Row],[Sales stage]]&lt;&gt;"Won",Table1[[#This Row],[Close Date/Expected Close Date]]-Table1[[#This Row],[Reporting Date]],"")</f>
        <v>108</v>
      </c>
      <c r="M330" s="2"/>
    </row>
    <row r="331" spans="1:13">
      <c r="A331" s="9">
        <v>42033</v>
      </c>
      <c r="B331" s="7" t="s">
        <v>23</v>
      </c>
      <c r="C331" s="4" t="s">
        <v>358</v>
      </c>
      <c r="D331" s="4" t="s">
        <v>1030</v>
      </c>
      <c r="E331" s="4" t="s">
        <v>1042</v>
      </c>
      <c r="F331" s="4">
        <v>3490</v>
      </c>
      <c r="G331" s="8">
        <v>0.85</v>
      </c>
      <c r="H331" s="4">
        <f t="shared" si="5"/>
        <v>2966.5</v>
      </c>
      <c r="I331" s="4" t="s">
        <v>1051</v>
      </c>
      <c r="J331" s="6">
        <v>42181</v>
      </c>
      <c r="K331" s="10" t="s">
        <v>1044</v>
      </c>
      <c r="L331">
        <f>IF(Table1[[#This Row],[Sales stage]]&lt;&gt;"Won",Table1[[#This Row],[Close Date/Expected Close Date]]-Table1[[#This Row],[Reporting Date]],"")</f>
        <v>148</v>
      </c>
      <c r="M331" s="2"/>
    </row>
    <row r="332" spans="1:13">
      <c r="A332" s="9">
        <v>42033</v>
      </c>
      <c r="B332" s="7" t="s">
        <v>14</v>
      </c>
      <c r="C332" s="4" t="s">
        <v>359</v>
      </c>
      <c r="D332" s="4" t="s">
        <v>1029</v>
      </c>
      <c r="E332" s="4" t="s">
        <v>1049</v>
      </c>
      <c r="F332" s="4">
        <v>200</v>
      </c>
      <c r="G332" s="8">
        <v>0.6</v>
      </c>
      <c r="H332" s="4">
        <f t="shared" si="5"/>
        <v>120</v>
      </c>
      <c r="I332" s="4" t="s">
        <v>1054</v>
      </c>
      <c r="J332" s="6">
        <v>42135</v>
      </c>
      <c r="K332" s="10" t="s">
        <v>1046</v>
      </c>
      <c r="L332">
        <f>IF(Table1[[#This Row],[Sales stage]]&lt;&gt;"Won",Table1[[#This Row],[Close Date/Expected Close Date]]-Table1[[#This Row],[Reporting Date]],"")</f>
        <v>102</v>
      </c>
      <c r="M332" s="2"/>
    </row>
    <row r="333" spans="1:13">
      <c r="A333" s="9">
        <v>42033</v>
      </c>
      <c r="B333" s="7" t="s">
        <v>24</v>
      </c>
      <c r="C333" s="4" t="s">
        <v>360</v>
      </c>
      <c r="D333" s="4" t="s">
        <v>1030</v>
      </c>
      <c r="E333" s="4" t="s">
        <v>1049</v>
      </c>
      <c r="F333" s="4">
        <v>4480</v>
      </c>
      <c r="G333" s="8">
        <v>0.7</v>
      </c>
      <c r="H333" s="4">
        <f t="shared" si="5"/>
        <v>3136</v>
      </c>
      <c r="I333" s="4" t="s">
        <v>1054</v>
      </c>
      <c r="J333" s="6">
        <v>42113</v>
      </c>
      <c r="K333" s="10" t="s">
        <v>1045</v>
      </c>
      <c r="L333">
        <f>IF(Table1[[#This Row],[Sales stage]]&lt;&gt;"Won",Table1[[#This Row],[Close Date/Expected Close Date]]-Table1[[#This Row],[Reporting Date]],"")</f>
        <v>80</v>
      </c>
      <c r="M333" s="2"/>
    </row>
    <row r="334" spans="1:13">
      <c r="A334" s="9">
        <v>42033</v>
      </c>
      <c r="B334" s="7" t="s">
        <v>26</v>
      </c>
      <c r="C334" s="4" t="s">
        <v>361</v>
      </c>
      <c r="D334" s="4" t="s">
        <v>1035</v>
      </c>
      <c r="E334" s="4" t="s">
        <v>1049</v>
      </c>
      <c r="F334" s="4">
        <v>2210</v>
      </c>
      <c r="G334" s="8">
        <v>0.75</v>
      </c>
      <c r="H334" s="4">
        <f t="shared" si="5"/>
        <v>1657.5</v>
      </c>
      <c r="I334" s="4" t="s">
        <v>1052</v>
      </c>
      <c r="J334" s="6">
        <v>42150</v>
      </c>
      <c r="K334" s="10" t="s">
        <v>1044</v>
      </c>
      <c r="L334">
        <f>IF(Table1[[#This Row],[Sales stage]]&lt;&gt;"Won",Table1[[#This Row],[Close Date/Expected Close Date]]-Table1[[#This Row],[Reporting Date]],"")</f>
        <v>117</v>
      </c>
      <c r="M334" s="2"/>
    </row>
    <row r="335" spans="1:13">
      <c r="A335" s="9">
        <v>42033</v>
      </c>
      <c r="B335" s="7" t="s">
        <v>27</v>
      </c>
      <c r="C335" s="4" t="s">
        <v>362</v>
      </c>
      <c r="D335" s="4" t="s">
        <v>1038</v>
      </c>
      <c r="E335" s="4" t="s">
        <v>1049</v>
      </c>
      <c r="F335" s="4">
        <v>310</v>
      </c>
      <c r="G335" s="8">
        <v>0.85</v>
      </c>
      <c r="H335" s="4">
        <f t="shared" si="5"/>
        <v>263.5</v>
      </c>
      <c r="I335" s="4" t="s">
        <v>1051</v>
      </c>
      <c r="J335" s="6">
        <v>42170</v>
      </c>
      <c r="K335" s="10" t="s">
        <v>1044</v>
      </c>
      <c r="L335">
        <f>IF(Table1[[#This Row],[Sales stage]]&lt;&gt;"Won",Table1[[#This Row],[Close Date/Expected Close Date]]-Table1[[#This Row],[Reporting Date]],"")</f>
        <v>137</v>
      </c>
      <c r="M335" s="2"/>
    </row>
    <row r="336" spans="1:13">
      <c r="A336" s="9">
        <v>42033</v>
      </c>
      <c r="B336" s="7" t="s">
        <v>25</v>
      </c>
      <c r="C336" s="4" t="s">
        <v>363</v>
      </c>
      <c r="D336" s="4" t="s">
        <v>1034</v>
      </c>
      <c r="E336" s="4" t="s">
        <v>1049</v>
      </c>
      <c r="F336" s="4">
        <v>1200</v>
      </c>
      <c r="G336" s="8">
        <v>0.55000000000000004</v>
      </c>
      <c r="H336" s="4">
        <f t="shared" si="5"/>
        <v>660</v>
      </c>
      <c r="I336" s="4" t="s">
        <v>1051</v>
      </c>
      <c r="J336" s="6">
        <v>42122</v>
      </c>
      <c r="K336" s="10" t="s">
        <v>1046</v>
      </c>
      <c r="L336">
        <f>IF(Table1[[#This Row],[Sales stage]]&lt;&gt;"Won",Table1[[#This Row],[Close Date/Expected Close Date]]-Table1[[#This Row],[Reporting Date]],"")</f>
        <v>89</v>
      </c>
      <c r="M336" s="2"/>
    </row>
    <row r="337" spans="1:13">
      <c r="A337" s="9">
        <v>42033</v>
      </c>
      <c r="B337" s="7" t="s">
        <v>21</v>
      </c>
      <c r="C337" s="4" t="s">
        <v>364</v>
      </c>
      <c r="D337" s="4" t="s">
        <v>1031</v>
      </c>
      <c r="E337" s="4" t="s">
        <v>1042</v>
      </c>
      <c r="F337" s="4">
        <v>3050</v>
      </c>
      <c r="G337" s="8">
        <v>0.7</v>
      </c>
      <c r="H337" s="4">
        <f t="shared" si="5"/>
        <v>2135</v>
      </c>
      <c r="I337" s="4" t="s">
        <v>1054</v>
      </c>
      <c r="J337" s="6">
        <v>42165</v>
      </c>
      <c r="K337" s="10" t="s">
        <v>1044</v>
      </c>
      <c r="L337">
        <f>IF(Table1[[#This Row],[Sales stage]]&lt;&gt;"Won",Table1[[#This Row],[Close Date/Expected Close Date]]-Table1[[#This Row],[Reporting Date]],"")</f>
        <v>132</v>
      </c>
      <c r="M337" s="2"/>
    </row>
    <row r="338" spans="1:13">
      <c r="A338" s="9">
        <v>42033</v>
      </c>
      <c r="B338" s="7" t="s">
        <v>9</v>
      </c>
      <c r="C338" s="4" t="s">
        <v>365</v>
      </c>
      <c r="D338" s="4" t="s">
        <v>1031</v>
      </c>
      <c r="E338" s="4" t="s">
        <v>1042</v>
      </c>
      <c r="F338" s="4">
        <v>3140</v>
      </c>
      <c r="G338" s="8">
        <v>0.85</v>
      </c>
      <c r="H338" s="4">
        <f t="shared" si="5"/>
        <v>2669</v>
      </c>
      <c r="I338" s="4" t="s">
        <v>1051</v>
      </c>
      <c r="J338" s="6">
        <v>42121</v>
      </c>
      <c r="K338" s="10" t="s">
        <v>1043</v>
      </c>
      <c r="L338">
        <f>IF(Table1[[#This Row],[Sales stage]]&lt;&gt;"Won",Table1[[#This Row],[Close Date/Expected Close Date]]-Table1[[#This Row],[Reporting Date]],"")</f>
        <v>88</v>
      </c>
      <c r="M338" s="2"/>
    </row>
    <row r="339" spans="1:13">
      <c r="A339" s="9">
        <v>42033</v>
      </c>
      <c r="B339" s="7" t="s">
        <v>14</v>
      </c>
      <c r="C339" s="4" t="s">
        <v>366</v>
      </c>
      <c r="D339" s="4" t="s">
        <v>1036</v>
      </c>
      <c r="E339" s="4" t="s">
        <v>1049</v>
      </c>
      <c r="F339" s="4">
        <v>2210</v>
      </c>
      <c r="G339" s="8">
        <v>0.8</v>
      </c>
      <c r="H339" s="4">
        <f t="shared" si="5"/>
        <v>1768</v>
      </c>
      <c r="I339" s="4" t="s">
        <v>1051</v>
      </c>
      <c r="J339" s="6">
        <v>42130</v>
      </c>
      <c r="K339" s="10" t="s">
        <v>1043</v>
      </c>
      <c r="L339">
        <f>IF(Table1[[#This Row],[Sales stage]]&lt;&gt;"Won",Table1[[#This Row],[Close Date/Expected Close Date]]-Table1[[#This Row],[Reporting Date]],"")</f>
        <v>97</v>
      </c>
      <c r="M339" s="2"/>
    </row>
    <row r="340" spans="1:13">
      <c r="A340" s="9">
        <v>42033</v>
      </c>
      <c r="B340" s="7" t="s">
        <v>12</v>
      </c>
      <c r="C340" s="4" t="s">
        <v>367</v>
      </c>
      <c r="D340" s="4" t="s">
        <v>1035</v>
      </c>
      <c r="E340" s="4" t="s">
        <v>1041</v>
      </c>
      <c r="F340" s="4">
        <v>3320</v>
      </c>
      <c r="G340" s="8">
        <v>0.55000000000000004</v>
      </c>
      <c r="H340" s="4">
        <f t="shared" si="5"/>
        <v>1826.0000000000002</v>
      </c>
      <c r="I340" s="4" t="s">
        <v>1052</v>
      </c>
      <c r="J340" s="6">
        <v>42183</v>
      </c>
      <c r="K340" s="10"/>
      <c r="L340">
        <f>IF(Table1[[#This Row],[Sales stage]]&lt;&gt;"Won",Table1[[#This Row],[Close Date/Expected Close Date]]-Table1[[#This Row],[Reporting Date]],"")</f>
        <v>150</v>
      </c>
      <c r="M340" s="2"/>
    </row>
    <row r="341" spans="1:13">
      <c r="A341" s="9">
        <v>42033</v>
      </c>
      <c r="B341" s="7" t="s">
        <v>13</v>
      </c>
      <c r="C341" s="4" t="s">
        <v>368</v>
      </c>
      <c r="D341" s="4" t="s">
        <v>1031</v>
      </c>
      <c r="E341" s="4" t="s">
        <v>1049</v>
      </c>
      <c r="F341" s="4">
        <v>250</v>
      </c>
      <c r="G341" s="8">
        <v>0.65</v>
      </c>
      <c r="H341" s="4">
        <f t="shared" si="5"/>
        <v>162.5</v>
      </c>
      <c r="I341" s="2" t="s">
        <v>1053</v>
      </c>
      <c r="J341" s="6">
        <v>42120</v>
      </c>
      <c r="K341" s="10"/>
      <c r="L341">
        <f>IF(Table1[[#This Row],[Sales stage]]&lt;&gt;"Won",Table1[[#This Row],[Close Date/Expected Close Date]]-Table1[[#This Row],[Reporting Date]],"")</f>
        <v>87</v>
      </c>
      <c r="M341" s="2"/>
    </row>
    <row r="342" spans="1:13">
      <c r="A342" s="9">
        <v>42034</v>
      </c>
      <c r="B342" s="7" t="s">
        <v>11</v>
      </c>
      <c r="C342" s="4" t="s">
        <v>369</v>
      </c>
      <c r="D342" s="4" t="s">
        <v>1037</v>
      </c>
      <c r="E342" s="4" t="s">
        <v>1042</v>
      </c>
      <c r="F342" s="4">
        <v>3660</v>
      </c>
      <c r="G342" s="8">
        <v>0.75</v>
      </c>
      <c r="H342" s="4">
        <f t="shared" si="5"/>
        <v>2745</v>
      </c>
      <c r="I342" s="4" t="s">
        <v>1051</v>
      </c>
      <c r="J342" s="6">
        <v>42168</v>
      </c>
      <c r="K342" s="10" t="s">
        <v>1045</v>
      </c>
      <c r="L342">
        <f>IF(Table1[[#This Row],[Sales stage]]&lt;&gt;"Won",Table1[[#This Row],[Close Date/Expected Close Date]]-Table1[[#This Row],[Reporting Date]],"")</f>
        <v>134</v>
      </c>
      <c r="M342" s="2"/>
    </row>
    <row r="343" spans="1:13">
      <c r="A343" s="9">
        <v>42034</v>
      </c>
      <c r="B343" s="7" t="s">
        <v>11</v>
      </c>
      <c r="C343" s="4" t="s">
        <v>370</v>
      </c>
      <c r="D343" s="4" t="s">
        <v>1032</v>
      </c>
      <c r="E343" s="4" t="s">
        <v>1042</v>
      </c>
      <c r="F343" s="4">
        <v>3290</v>
      </c>
      <c r="G343" s="8">
        <v>0.6</v>
      </c>
      <c r="H343" s="4">
        <f t="shared" si="5"/>
        <v>1974</v>
      </c>
      <c r="I343" s="4" t="s">
        <v>1052</v>
      </c>
      <c r="J343" s="6">
        <v>42138</v>
      </c>
      <c r="K343" s="10" t="s">
        <v>1044</v>
      </c>
      <c r="L343">
        <f>IF(Table1[[#This Row],[Sales stage]]&lt;&gt;"Won",Table1[[#This Row],[Close Date/Expected Close Date]]-Table1[[#This Row],[Reporting Date]],"")</f>
        <v>104</v>
      </c>
      <c r="M343" s="2"/>
    </row>
    <row r="344" spans="1:13">
      <c r="A344" s="9">
        <v>42034</v>
      </c>
      <c r="B344" s="7" t="s">
        <v>24</v>
      </c>
      <c r="C344" s="4" t="s">
        <v>371</v>
      </c>
      <c r="D344" s="4" t="s">
        <v>1031</v>
      </c>
      <c r="E344" s="4" t="s">
        <v>1039</v>
      </c>
      <c r="F344" s="4">
        <v>2730</v>
      </c>
      <c r="G344" s="8">
        <v>0.7</v>
      </c>
      <c r="H344" s="4">
        <f t="shared" si="5"/>
        <v>1910.9999999999998</v>
      </c>
      <c r="I344" s="4" t="s">
        <v>1052</v>
      </c>
      <c r="J344" s="6">
        <v>42164</v>
      </c>
      <c r="K344" s="10" t="s">
        <v>1045</v>
      </c>
      <c r="L344">
        <f>IF(Table1[[#This Row],[Sales stage]]&lt;&gt;"Won",Table1[[#This Row],[Close Date/Expected Close Date]]-Table1[[#This Row],[Reporting Date]],"")</f>
        <v>130</v>
      </c>
      <c r="M344" s="2"/>
    </row>
    <row r="345" spans="1:13">
      <c r="A345" s="9">
        <v>42034</v>
      </c>
      <c r="B345" s="7" t="s">
        <v>21</v>
      </c>
      <c r="C345" s="4" t="s">
        <v>372</v>
      </c>
      <c r="D345" s="4" t="s">
        <v>1030</v>
      </c>
      <c r="E345" s="4" t="s">
        <v>1042</v>
      </c>
      <c r="F345" s="4">
        <v>2180</v>
      </c>
      <c r="G345" s="8">
        <v>0.55000000000000004</v>
      </c>
      <c r="H345" s="4">
        <f t="shared" si="5"/>
        <v>1199</v>
      </c>
      <c r="I345" s="4" t="s">
        <v>1054</v>
      </c>
      <c r="J345" s="6">
        <v>42154</v>
      </c>
      <c r="K345" s="10" t="s">
        <v>1043</v>
      </c>
      <c r="L345">
        <f>IF(Table1[[#This Row],[Sales stage]]&lt;&gt;"Won",Table1[[#This Row],[Close Date/Expected Close Date]]-Table1[[#This Row],[Reporting Date]],"")</f>
        <v>120</v>
      </c>
      <c r="M345" s="2"/>
    </row>
    <row r="346" spans="1:13">
      <c r="A346" s="9">
        <v>42034</v>
      </c>
      <c r="B346" s="7" t="s">
        <v>17</v>
      </c>
      <c r="C346" s="4" t="s">
        <v>373</v>
      </c>
      <c r="D346" s="4" t="s">
        <v>1030</v>
      </c>
      <c r="E346" s="4" t="s">
        <v>1040</v>
      </c>
      <c r="F346" s="4">
        <v>2690</v>
      </c>
      <c r="G346" s="8">
        <v>0.6</v>
      </c>
      <c r="H346" s="4">
        <f t="shared" si="5"/>
        <v>1614</v>
      </c>
      <c r="I346" s="4" t="s">
        <v>1051</v>
      </c>
      <c r="J346" s="6">
        <v>42169</v>
      </c>
      <c r="K346" s="10" t="s">
        <v>1046</v>
      </c>
      <c r="L346">
        <f>IF(Table1[[#This Row],[Sales stage]]&lt;&gt;"Won",Table1[[#This Row],[Close Date/Expected Close Date]]-Table1[[#This Row],[Reporting Date]],"")</f>
        <v>135</v>
      </c>
      <c r="M346" s="2"/>
    </row>
    <row r="347" spans="1:13">
      <c r="A347" s="9">
        <v>42034</v>
      </c>
      <c r="B347" s="7" t="s">
        <v>21</v>
      </c>
      <c r="C347" s="4" t="s">
        <v>374</v>
      </c>
      <c r="D347" s="4" t="s">
        <v>1038</v>
      </c>
      <c r="E347" s="4" t="s">
        <v>1049</v>
      </c>
      <c r="F347" s="4">
        <v>2160</v>
      </c>
      <c r="G347" s="8">
        <v>0.75</v>
      </c>
      <c r="H347" s="4">
        <f t="shared" si="5"/>
        <v>1620</v>
      </c>
      <c r="I347" s="4" t="s">
        <v>1052</v>
      </c>
      <c r="J347" s="6">
        <v>42109</v>
      </c>
      <c r="K347" s="10" t="s">
        <v>1044</v>
      </c>
      <c r="L347">
        <f>IF(Table1[[#This Row],[Sales stage]]&lt;&gt;"Won",Table1[[#This Row],[Close Date/Expected Close Date]]-Table1[[#This Row],[Reporting Date]],"")</f>
        <v>75</v>
      </c>
      <c r="M347" s="2"/>
    </row>
    <row r="348" spans="1:13">
      <c r="A348" s="9">
        <v>42034</v>
      </c>
      <c r="B348" s="7" t="s">
        <v>25</v>
      </c>
      <c r="C348" s="4" t="s">
        <v>375</v>
      </c>
      <c r="D348" s="4" t="s">
        <v>1032</v>
      </c>
      <c r="E348" s="4" t="s">
        <v>1049</v>
      </c>
      <c r="F348" s="4">
        <v>1190</v>
      </c>
      <c r="G348" s="8">
        <v>0.65</v>
      </c>
      <c r="H348" s="4">
        <f t="shared" si="5"/>
        <v>773.5</v>
      </c>
      <c r="I348" s="4" t="s">
        <v>1052</v>
      </c>
      <c r="J348" s="6">
        <v>42157</v>
      </c>
      <c r="K348" s="10" t="s">
        <v>1044</v>
      </c>
      <c r="L348">
        <f>IF(Table1[[#This Row],[Sales stage]]&lt;&gt;"Won",Table1[[#This Row],[Close Date/Expected Close Date]]-Table1[[#This Row],[Reporting Date]],"")</f>
        <v>123</v>
      </c>
      <c r="M348" s="2"/>
    </row>
    <row r="349" spans="1:13">
      <c r="A349" s="9">
        <v>42034</v>
      </c>
      <c r="B349" s="7" t="s">
        <v>8</v>
      </c>
      <c r="C349" s="4" t="s">
        <v>376</v>
      </c>
      <c r="D349" s="4" t="s">
        <v>1038</v>
      </c>
      <c r="E349" s="4" t="s">
        <v>1042</v>
      </c>
      <c r="F349" s="4">
        <v>4750</v>
      </c>
      <c r="G349" s="8">
        <v>0.65</v>
      </c>
      <c r="H349" s="4">
        <f t="shared" si="5"/>
        <v>3087.5</v>
      </c>
      <c r="I349" s="4" t="s">
        <v>1052</v>
      </c>
      <c r="J349" s="6">
        <v>42107</v>
      </c>
      <c r="K349" s="10" t="s">
        <v>1044</v>
      </c>
      <c r="L349">
        <f>IF(Table1[[#This Row],[Sales stage]]&lt;&gt;"Won",Table1[[#This Row],[Close Date/Expected Close Date]]-Table1[[#This Row],[Reporting Date]],"")</f>
        <v>73</v>
      </c>
      <c r="M349" s="2"/>
    </row>
    <row r="350" spans="1:13">
      <c r="A350" s="9">
        <v>42034</v>
      </c>
      <c r="B350" s="7" t="s">
        <v>22</v>
      </c>
      <c r="C350" s="4" t="s">
        <v>377</v>
      </c>
      <c r="D350" s="4" t="s">
        <v>1029</v>
      </c>
      <c r="E350" s="4" t="s">
        <v>1048</v>
      </c>
      <c r="F350" s="4">
        <v>1820</v>
      </c>
      <c r="G350" s="8">
        <v>0.85</v>
      </c>
      <c r="H350" s="4">
        <f t="shared" si="5"/>
        <v>1547</v>
      </c>
      <c r="I350" s="4" t="s">
        <v>1054</v>
      </c>
      <c r="J350" s="6">
        <v>42090</v>
      </c>
      <c r="K350" s="10"/>
      <c r="L350" t="str">
        <f>IF(Table1[[#This Row],[Sales stage]]&lt;&gt;"Won",Table1[[#This Row],[Close Date/Expected Close Date]]-Table1[[#This Row],[Reporting Date]],"")</f>
        <v/>
      </c>
      <c r="M350" s="2"/>
    </row>
    <row r="351" spans="1:13">
      <c r="A351" s="9">
        <v>42034</v>
      </c>
      <c r="B351" s="7" t="s">
        <v>22</v>
      </c>
      <c r="C351" s="4" t="s">
        <v>378</v>
      </c>
      <c r="D351" s="4" t="s">
        <v>1031</v>
      </c>
      <c r="E351" s="4" t="s">
        <v>1042</v>
      </c>
      <c r="F351" s="4">
        <v>2510</v>
      </c>
      <c r="G351" s="8">
        <v>0.75</v>
      </c>
      <c r="H351" s="4">
        <f t="shared" si="5"/>
        <v>1882.5</v>
      </c>
      <c r="I351" s="4" t="s">
        <v>1054</v>
      </c>
      <c r="J351" s="6">
        <v>42133</v>
      </c>
      <c r="K351" s="10" t="s">
        <v>1043</v>
      </c>
      <c r="L351">
        <f>IF(Table1[[#This Row],[Sales stage]]&lt;&gt;"Won",Table1[[#This Row],[Close Date/Expected Close Date]]-Table1[[#This Row],[Reporting Date]],"")</f>
        <v>99</v>
      </c>
      <c r="M351" s="2"/>
    </row>
    <row r="352" spans="1:13">
      <c r="A352" s="9">
        <v>42034</v>
      </c>
      <c r="B352" s="7" t="s">
        <v>8</v>
      </c>
      <c r="C352" s="4" t="s">
        <v>379</v>
      </c>
      <c r="D352" s="4" t="s">
        <v>1029</v>
      </c>
      <c r="E352" s="4" t="s">
        <v>1040</v>
      </c>
      <c r="F352" s="4">
        <v>3680</v>
      </c>
      <c r="G352" s="8">
        <v>0.8</v>
      </c>
      <c r="H352" s="4">
        <f t="shared" si="5"/>
        <v>2944</v>
      </c>
      <c r="I352" s="4" t="s">
        <v>1052</v>
      </c>
      <c r="J352" s="6">
        <v>42166</v>
      </c>
      <c r="K352" s="10" t="s">
        <v>1046</v>
      </c>
      <c r="L352">
        <f>IF(Table1[[#This Row],[Sales stage]]&lt;&gt;"Won",Table1[[#This Row],[Close Date/Expected Close Date]]-Table1[[#This Row],[Reporting Date]],"")</f>
        <v>132</v>
      </c>
      <c r="M352" s="2"/>
    </row>
    <row r="353" spans="1:13">
      <c r="A353" s="9">
        <v>42034</v>
      </c>
      <c r="B353" s="7" t="s">
        <v>20</v>
      </c>
      <c r="C353" s="4" t="s">
        <v>380</v>
      </c>
      <c r="D353" s="4" t="s">
        <v>1032</v>
      </c>
      <c r="E353" s="4" t="s">
        <v>1049</v>
      </c>
      <c r="F353" s="4">
        <v>4460</v>
      </c>
      <c r="G353" s="8">
        <v>0.85</v>
      </c>
      <c r="H353" s="4">
        <f t="shared" si="5"/>
        <v>3791</v>
      </c>
      <c r="I353" s="4" t="s">
        <v>1052</v>
      </c>
      <c r="J353" s="6">
        <v>42128</v>
      </c>
      <c r="K353" s="10" t="s">
        <v>1046</v>
      </c>
      <c r="L353">
        <f>IF(Table1[[#This Row],[Sales stage]]&lt;&gt;"Won",Table1[[#This Row],[Close Date/Expected Close Date]]-Table1[[#This Row],[Reporting Date]],"")</f>
        <v>94</v>
      </c>
      <c r="M353" s="2"/>
    </row>
    <row r="354" spans="1:13">
      <c r="A354" s="9">
        <v>42034</v>
      </c>
      <c r="B354" s="7" t="s">
        <v>20</v>
      </c>
      <c r="C354" s="4" t="s">
        <v>381</v>
      </c>
      <c r="D354" s="4" t="s">
        <v>1029</v>
      </c>
      <c r="E354" s="4" t="s">
        <v>1049</v>
      </c>
      <c r="F354" s="4">
        <v>3210</v>
      </c>
      <c r="G354" s="8">
        <v>0.85</v>
      </c>
      <c r="H354" s="4">
        <f t="shared" si="5"/>
        <v>2728.5</v>
      </c>
      <c r="I354" s="4" t="s">
        <v>1054</v>
      </c>
      <c r="J354" s="6">
        <v>42113</v>
      </c>
      <c r="K354" s="10" t="s">
        <v>1044</v>
      </c>
      <c r="L354">
        <f>IF(Table1[[#This Row],[Sales stage]]&lt;&gt;"Won",Table1[[#This Row],[Close Date/Expected Close Date]]-Table1[[#This Row],[Reporting Date]],"")</f>
        <v>79</v>
      </c>
      <c r="M354" s="2"/>
    </row>
    <row r="355" spans="1:13">
      <c r="A355" s="9">
        <v>42034</v>
      </c>
      <c r="B355" s="7" t="s">
        <v>27</v>
      </c>
      <c r="C355" s="4" t="s">
        <v>382</v>
      </c>
      <c r="D355" s="4" t="s">
        <v>1032</v>
      </c>
      <c r="E355" s="4" t="s">
        <v>1049</v>
      </c>
      <c r="F355" s="4">
        <v>4330</v>
      </c>
      <c r="G355" s="8">
        <v>0.8</v>
      </c>
      <c r="H355" s="4">
        <f t="shared" si="5"/>
        <v>3464</v>
      </c>
      <c r="I355" s="4" t="s">
        <v>1054</v>
      </c>
      <c r="J355" s="6">
        <v>42116</v>
      </c>
      <c r="K355" s="10" t="s">
        <v>1043</v>
      </c>
      <c r="L355">
        <f>IF(Table1[[#This Row],[Sales stage]]&lt;&gt;"Won",Table1[[#This Row],[Close Date/Expected Close Date]]-Table1[[#This Row],[Reporting Date]],"")</f>
        <v>82</v>
      </c>
      <c r="M355" s="2"/>
    </row>
    <row r="356" spans="1:13">
      <c r="A356" s="9">
        <v>42034</v>
      </c>
      <c r="B356" s="7" t="s">
        <v>27</v>
      </c>
      <c r="C356" s="4" t="s">
        <v>383</v>
      </c>
      <c r="D356" s="4" t="s">
        <v>1035</v>
      </c>
      <c r="E356" s="4" t="s">
        <v>1042</v>
      </c>
      <c r="F356" s="4">
        <v>760</v>
      </c>
      <c r="G356" s="8">
        <v>0.85</v>
      </c>
      <c r="H356" s="4">
        <f t="shared" si="5"/>
        <v>646</v>
      </c>
      <c r="I356" s="4" t="s">
        <v>1052</v>
      </c>
      <c r="J356" s="6">
        <v>42111</v>
      </c>
      <c r="K356" s="10" t="s">
        <v>1045</v>
      </c>
      <c r="L356">
        <f>IF(Table1[[#This Row],[Sales stage]]&lt;&gt;"Won",Table1[[#This Row],[Close Date/Expected Close Date]]-Table1[[#This Row],[Reporting Date]],"")</f>
        <v>77</v>
      </c>
      <c r="M356" s="2"/>
    </row>
    <row r="357" spans="1:13">
      <c r="A357" s="9">
        <v>42034</v>
      </c>
      <c r="B357" s="7" t="s">
        <v>17</v>
      </c>
      <c r="C357" s="4" t="s">
        <v>384</v>
      </c>
      <c r="D357" s="4" t="s">
        <v>1031</v>
      </c>
      <c r="E357" s="4" t="s">
        <v>1049</v>
      </c>
      <c r="F357" s="4">
        <v>1350</v>
      </c>
      <c r="G357" s="8">
        <v>0.85</v>
      </c>
      <c r="H357" s="4">
        <f t="shared" si="5"/>
        <v>1147.5</v>
      </c>
      <c r="I357" s="4" t="s">
        <v>1052</v>
      </c>
      <c r="J357" s="6">
        <v>42101</v>
      </c>
      <c r="K357" s="10" t="s">
        <v>1043</v>
      </c>
      <c r="L357">
        <f>IF(Table1[[#This Row],[Sales stage]]&lt;&gt;"Won",Table1[[#This Row],[Close Date/Expected Close Date]]-Table1[[#This Row],[Reporting Date]],"")</f>
        <v>67</v>
      </c>
      <c r="M357" s="2"/>
    </row>
    <row r="358" spans="1:13">
      <c r="A358" s="9">
        <v>42035</v>
      </c>
      <c r="B358" s="7" t="s">
        <v>23</v>
      </c>
      <c r="C358" s="4" t="s">
        <v>385</v>
      </c>
      <c r="D358" s="4" t="s">
        <v>1031</v>
      </c>
      <c r="E358" s="4" t="s">
        <v>1048</v>
      </c>
      <c r="F358" s="4">
        <v>4730</v>
      </c>
      <c r="G358" s="8">
        <v>0.75</v>
      </c>
      <c r="H358" s="4">
        <f t="shared" si="5"/>
        <v>3547.5</v>
      </c>
      <c r="I358" s="4" t="s">
        <v>1052</v>
      </c>
      <c r="J358" s="6">
        <v>42055</v>
      </c>
      <c r="K358" s="10"/>
      <c r="L358" t="str">
        <f>IF(Table1[[#This Row],[Sales stage]]&lt;&gt;"Won",Table1[[#This Row],[Close Date/Expected Close Date]]-Table1[[#This Row],[Reporting Date]],"")</f>
        <v/>
      </c>
      <c r="M358" s="2"/>
    </row>
    <row r="359" spans="1:13">
      <c r="A359" s="9">
        <v>42035</v>
      </c>
      <c r="B359" s="7" t="s">
        <v>26</v>
      </c>
      <c r="C359" s="4" t="s">
        <v>386</v>
      </c>
      <c r="D359" s="4" t="s">
        <v>1030</v>
      </c>
      <c r="E359" s="4" t="s">
        <v>1039</v>
      </c>
      <c r="F359" s="4">
        <v>2200</v>
      </c>
      <c r="G359" s="8">
        <v>0.8</v>
      </c>
      <c r="H359" s="4">
        <f t="shared" si="5"/>
        <v>1760</v>
      </c>
      <c r="I359" s="4" t="s">
        <v>1054</v>
      </c>
      <c r="J359" s="6">
        <v>42099</v>
      </c>
      <c r="K359" s="10" t="s">
        <v>1045</v>
      </c>
      <c r="L359">
        <f>IF(Table1[[#This Row],[Sales stage]]&lt;&gt;"Won",Table1[[#This Row],[Close Date/Expected Close Date]]-Table1[[#This Row],[Reporting Date]],"")</f>
        <v>64</v>
      </c>
      <c r="M359" s="2"/>
    </row>
    <row r="360" spans="1:13">
      <c r="A360" s="9">
        <v>42035</v>
      </c>
      <c r="B360" s="7" t="s">
        <v>20</v>
      </c>
      <c r="C360" s="4" t="s">
        <v>387</v>
      </c>
      <c r="D360" s="4" t="s">
        <v>1034</v>
      </c>
      <c r="E360" s="4" t="s">
        <v>1040</v>
      </c>
      <c r="F360" s="4">
        <v>930</v>
      </c>
      <c r="G360" s="8">
        <v>0.65</v>
      </c>
      <c r="H360" s="4">
        <f t="shared" si="5"/>
        <v>604.5</v>
      </c>
      <c r="I360" s="4" t="s">
        <v>1051</v>
      </c>
      <c r="J360" s="6">
        <v>42152</v>
      </c>
      <c r="K360" s="10" t="s">
        <v>1046</v>
      </c>
      <c r="L360">
        <f>IF(Table1[[#This Row],[Sales stage]]&lt;&gt;"Won",Table1[[#This Row],[Close Date/Expected Close Date]]-Table1[[#This Row],[Reporting Date]],"")</f>
        <v>117</v>
      </c>
      <c r="M360" s="2"/>
    </row>
    <row r="361" spans="1:13">
      <c r="A361" s="9">
        <v>42035</v>
      </c>
      <c r="B361" s="7" t="s">
        <v>25</v>
      </c>
      <c r="C361" s="4" t="s">
        <v>388</v>
      </c>
      <c r="D361" s="4" t="s">
        <v>1036</v>
      </c>
      <c r="E361" s="4" t="s">
        <v>1048</v>
      </c>
      <c r="F361" s="4">
        <v>2630</v>
      </c>
      <c r="G361" s="8">
        <v>0.5</v>
      </c>
      <c r="H361" s="4">
        <f t="shared" si="5"/>
        <v>1315</v>
      </c>
      <c r="I361" s="4" t="s">
        <v>1054</v>
      </c>
      <c r="J361" s="6">
        <v>42073</v>
      </c>
      <c r="K361" s="10"/>
      <c r="L361" t="str">
        <f>IF(Table1[[#This Row],[Sales stage]]&lt;&gt;"Won",Table1[[#This Row],[Close Date/Expected Close Date]]-Table1[[#This Row],[Reporting Date]],"")</f>
        <v/>
      </c>
      <c r="M361" s="2"/>
    </row>
    <row r="362" spans="1:13">
      <c r="A362" s="9">
        <v>42035</v>
      </c>
      <c r="B362" s="7" t="s">
        <v>18</v>
      </c>
      <c r="C362" s="4" t="s">
        <v>389</v>
      </c>
      <c r="D362" s="4" t="s">
        <v>1037</v>
      </c>
      <c r="E362" s="4" t="s">
        <v>1049</v>
      </c>
      <c r="F362" s="4">
        <v>3780</v>
      </c>
      <c r="G362" s="8">
        <v>0.5</v>
      </c>
      <c r="H362" s="4">
        <f t="shared" si="5"/>
        <v>1890</v>
      </c>
      <c r="I362" s="4" t="s">
        <v>1051</v>
      </c>
      <c r="J362" s="6">
        <v>42106</v>
      </c>
      <c r="K362" s="10" t="s">
        <v>1046</v>
      </c>
      <c r="L362">
        <f>IF(Table1[[#This Row],[Sales stage]]&lt;&gt;"Won",Table1[[#This Row],[Close Date/Expected Close Date]]-Table1[[#This Row],[Reporting Date]],"")</f>
        <v>71</v>
      </c>
      <c r="M362" s="2"/>
    </row>
    <row r="363" spans="1:13">
      <c r="A363" s="9">
        <v>42035</v>
      </c>
      <c r="B363" s="7" t="s">
        <v>13</v>
      </c>
      <c r="C363" s="4" t="s">
        <v>390</v>
      </c>
      <c r="D363" s="4" t="s">
        <v>1030</v>
      </c>
      <c r="E363" s="4" t="s">
        <v>1049</v>
      </c>
      <c r="F363" s="4">
        <v>2540</v>
      </c>
      <c r="G363" s="8">
        <v>0.85</v>
      </c>
      <c r="H363" s="4">
        <f t="shared" si="5"/>
        <v>2159</v>
      </c>
      <c r="I363" s="4" t="s">
        <v>1051</v>
      </c>
      <c r="J363" s="6">
        <v>42167</v>
      </c>
      <c r="K363" s="10" t="s">
        <v>1045</v>
      </c>
      <c r="L363">
        <f>IF(Table1[[#This Row],[Sales stage]]&lt;&gt;"Won",Table1[[#This Row],[Close Date/Expected Close Date]]-Table1[[#This Row],[Reporting Date]],"")</f>
        <v>132</v>
      </c>
      <c r="M363" s="2"/>
    </row>
    <row r="364" spans="1:13">
      <c r="A364" s="9">
        <v>42035</v>
      </c>
      <c r="B364" s="7" t="s">
        <v>27</v>
      </c>
      <c r="C364" s="4" t="s">
        <v>391</v>
      </c>
      <c r="D364" s="4" t="s">
        <v>1031</v>
      </c>
      <c r="E364" s="4" t="s">
        <v>1049</v>
      </c>
      <c r="F364" s="4">
        <v>3450</v>
      </c>
      <c r="G364" s="8">
        <v>0.8</v>
      </c>
      <c r="H364" s="4">
        <f t="shared" si="5"/>
        <v>2760</v>
      </c>
      <c r="I364" s="4" t="s">
        <v>1054</v>
      </c>
      <c r="J364" s="6">
        <v>42166</v>
      </c>
      <c r="K364" s="10" t="s">
        <v>1045</v>
      </c>
      <c r="L364">
        <f>IF(Table1[[#This Row],[Sales stage]]&lt;&gt;"Won",Table1[[#This Row],[Close Date/Expected Close Date]]-Table1[[#This Row],[Reporting Date]],"")</f>
        <v>131</v>
      </c>
      <c r="M364" s="2"/>
    </row>
    <row r="365" spans="1:13">
      <c r="A365" s="9">
        <v>42035</v>
      </c>
      <c r="B365" s="7" t="s">
        <v>19</v>
      </c>
      <c r="C365" s="4" t="s">
        <v>392</v>
      </c>
      <c r="D365" s="4" t="s">
        <v>1032</v>
      </c>
      <c r="E365" s="4" t="s">
        <v>1039</v>
      </c>
      <c r="F365" s="4">
        <v>1220</v>
      </c>
      <c r="G365" s="8">
        <v>0.65</v>
      </c>
      <c r="H365" s="4">
        <f t="shared" si="5"/>
        <v>793</v>
      </c>
      <c r="I365" s="4" t="s">
        <v>1052</v>
      </c>
      <c r="J365" s="6">
        <v>42116</v>
      </c>
      <c r="K365" s="10" t="s">
        <v>1043</v>
      </c>
      <c r="L365">
        <f>IF(Table1[[#This Row],[Sales stage]]&lt;&gt;"Won",Table1[[#This Row],[Close Date/Expected Close Date]]-Table1[[#This Row],[Reporting Date]],"")</f>
        <v>81</v>
      </c>
      <c r="M365" s="2"/>
    </row>
    <row r="366" spans="1:13">
      <c r="A366" s="9">
        <v>42035</v>
      </c>
      <c r="B366" s="7" t="s">
        <v>23</v>
      </c>
      <c r="C366" s="4" t="s">
        <v>393</v>
      </c>
      <c r="D366" s="4" t="s">
        <v>1036</v>
      </c>
      <c r="E366" s="4" t="s">
        <v>1040</v>
      </c>
      <c r="F366" s="4">
        <v>3830</v>
      </c>
      <c r="G366" s="8">
        <v>0.55000000000000004</v>
      </c>
      <c r="H366" s="4">
        <f t="shared" si="5"/>
        <v>2106.5</v>
      </c>
      <c r="I366" s="4" t="s">
        <v>1052</v>
      </c>
      <c r="J366" s="6">
        <v>42113</v>
      </c>
      <c r="K366" s="10" t="s">
        <v>1043</v>
      </c>
      <c r="L366">
        <f>IF(Table1[[#This Row],[Sales stage]]&lt;&gt;"Won",Table1[[#This Row],[Close Date/Expected Close Date]]-Table1[[#This Row],[Reporting Date]],"")</f>
        <v>78</v>
      </c>
      <c r="M366" s="2"/>
    </row>
    <row r="367" spans="1:13">
      <c r="A367" s="9">
        <v>42035</v>
      </c>
      <c r="B367" s="7" t="s">
        <v>19</v>
      </c>
      <c r="C367" s="4" t="s">
        <v>394</v>
      </c>
      <c r="D367" s="4" t="s">
        <v>1036</v>
      </c>
      <c r="E367" s="4" t="s">
        <v>1039</v>
      </c>
      <c r="F367" s="4">
        <v>1100</v>
      </c>
      <c r="G367" s="8">
        <v>0.6</v>
      </c>
      <c r="H367" s="4">
        <f t="shared" si="5"/>
        <v>660</v>
      </c>
      <c r="I367" s="4" t="s">
        <v>1051</v>
      </c>
      <c r="J367" s="6">
        <v>42178</v>
      </c>
      <c r="K367" s="10" t="s">
        <v>1046</v>
      </c>
      <c r="L367">
        <f>IF(Table1[[#This Row],[Sales stage]]&lt;&gt;"Won",Table1[[#This Row],[Close Date/Expected Close Date]]-Table1[[#This Row],[Reporting Date]],"")</f>
        <v>143</v>
      </c>
      <c r="M367" s="2"/>
    </row>
    <row r="368" spans="1:13">
      <c r="A368" s="9">
        <v>42035</v>
      </c>
      <c r="B368" s="7" t="s">
        <v>13</v>
      </c>
      <c r="C368" s="4" t="s">
        <v>395</v>
      </c>
      <c r="D368" s="4" t="s">
        <v>1031</v>
      </c>
      <c r="E368" s="4" t="s">
        <v>1039</v>
      </c>
      <c r="F368" s="4">
        <v>4900</v>
      </c>
      <c r="G368" s="8">
        <v>0.75</v>
      </c>
      <c r="H368" s="4">
        <f t="shared" si="5"/>
        <v>3675</v>
      </c>
      <c r="I368" s="4" t="s">
        <v>1052</v>
      </c>
      <c r="J368" s="6">
        <v>42120</v>
      </c>
      <c r="K368" s="10" t="s">
        <v>1043</v>
      </c>
      <c r="L368">
        <f>IF(Table1[[#This Row],[Sales stage]]&lt;&gt;"Won",Table1[[#This Row],[Close Date/Expected Close Date]]-Table1[[#This Row],[Reporting Date]],"")</f>
        <v>85</v>
      </c>
      <c r="M368" s="2"/>
    </row>
    <row r="369" spans="1:13">
      <c r="A369" s="9">
        <v>42035</v>
      </c>
      <c r="B369" s="7" t="s">
        <v>26</v>
      </c>
      <c r="C369" s="4" t="s">
        <v>396</v>
      </c>
      <c r="D369" s="4" t="s">
        <v>1036</v>
      </c>
      <c r="E369" s="4" t="s">
        <v>1039</v>
      </c>
      <c r="F369" s="4">
        <v>2240</v>
      </c>
      <c r="G369" s="8">
        <v>0.7</v>
      </c>
      <c r="H369" s="4">
        <f t="shared" si="5"/>
        <v>1568</v>
      </c>
      <c r="I369" s="4" t="s">
        <v>1052</v>
      </c>
      <c r="J369" s="6">
        <v>42130</v>
      </c>
      <c r="K369" s="10" t="s">
        <v>1044</v>
      </c>
      <c r="L369">
        <f>IF(Table1[[#This Row],[Sales stage]]&lt;&gt;"Won",Table1[[#This Row],[Close Date/Expected Close Date]]-Table1[[#This Row],[Reporting Date]],"")</f>
        <v>95</v>
      </c>
      <c r="M369" s="2"/>
    </row>
    <row r="370" spans="1:13">
      <c r="A370" s="9">
        <v>42035</v>
      </c>
      <c r="B370" s="7" t="s">
        <v>22</v>
      </c>
      <c r="C370" s="4" t="s">
        <v>397</v>
      </c>
      <c r="D370" s="4" t="s">
        <v>1037</v>
      </c>
      <c r="E370" s="4" t="s">
        <v>1040</v>
      </c>
      <c r="F370" s="4">
        <v>1570</v>
      </c>
      <c r="G370" s="8">
        <v>0.85</v>
      </c>
      <c r="H370" s="4">
        <f t="shared" si="5"/>
        <v>1334.5</v>
      </c>
      <c r="I370" s="4" t="s">
        <v>1051</v>
      </c>
      <c r="J370" s="6">
        <v>42163</v>
      </c>
      <c r="K370" s="10" t="s">
        <v>1044</v>
      </c>
      <c r="L370">
        <f>IF(Table1[[#This Row],[Sales stage]]&lt;&gt;"Won",Table1[[#This Row],[Close Date/Expected Close Date]]-Table1[[#This Row],[Reporting Date]],"")</f>
        <v>128</v>
      </c>
      <c r="M370" s="2"/>
    </row>
    <row r="371" spans="1:13">
      <c r="A371" s="9">
        <v>42035</v>
      </c>
      <c r="B371" s="7" t="s">
        <v>8</v>
      </c>
      <c r="C371" s="4" t="s">
        <v>398</v>
      </c>
      <c r="D371" s="4" t="s">
        <v>1035</v>
      </c>
      <c r="E371" s="4" t="s">
        <v>1041</v>
      </c>
      <c r="F371" s="4">
        <v>1340</v>
      </c>
      <c r="G371" s="8">
        <v>0.55000000000000004</v>
      </c>
      <c r="H371" s="4">
        <f t="shared" si="5"/>
        <v>737.00000000000011</v>
      </c>
      <c r="I371" s="4" t="s">
        <v>1052</v>
      </c>
      <c r="J371" s="6">
        <v>42106</v>
      </c>
      <c r="K371" s="10"/>
      <c r="L371">
        <f>IF(Table1[[#This Row],[Sales stage]]&lt;&gt;"Won",Table1[[#This Row],[Close Date/Expected Close Date]]-Table1[[#This Row],[Reporting Date]],"")</f>
        <v>71</v>
      </c>
      <c r="M371" s="2"/>
    </row>
    <row r="372" spans="1:13">
      <c r="A372" s="9">
        <v>42036</v>
      </c>
      <c r="B372" s="7" t="s">
        <v>11</v>
      </c>
      <c r="C372" s="4" t="s">
        <v>399</v>
      </c>
      <c r="D372" s="4" t="s">
        <v>1030</v>
      </c>
      <c r="E372" s="4" t="s">
        <v>1049</v>
      </c>
      <c r="F372" s="4">
        <v>1150</v>
      </c>
      <c r="G372" s="8">
        <v>0.55000000000000004</v>
      </c>
      <c r="H372" s="4">
        <f t="shared" si="5"/>
        <v>632.5</v>
      </c>
      <c r="I372" s="4" t="s">
        <v>1052</v>
      </c>
      <c r="J372" s="6">
        <v>42145</v>
      </c>
      <c r="K372" s="10" t="s">
        <v>1046</v>
      </c>
      <c r="L372">
        <f>IF(Table1[[#This Row],[Sales stage]]&lt;&gt;"Won",Table1[[#This Row],[Close Date/Expected Close Date]]-Table1[[#This Row],[Reporting Date]],"")</f>
        <v>109</v>
      </c>
      <c r="M372" s="2"/>
    </row>
    <row r="373" spans="1:13">
      <c r="A373" s="9">
        <v>42036</v>
      </c>
      <c r="B373" s="7" t="s">
        <v>8</v>
      </c>
      <c r="C373" s="4" t="s">
        <v>400</v>
      </c>
      <c r="D373" s="4" t="s">
        <v>1033</v>
      </c>
      <c r="E373" s="4" t="s">
        <v>1049</v>
      </c>
      <c r="F373" s="4">
        <v>2700</v>
      </c>
      <c r="G373" s="8">
        <v>0.7</v>
      </c>
      <c r="H373" s="4">
        <f t="shared" si="5"/>
        <v>1889.9999999999998</v>
      </c>
      <c r="I373" s="4" t="s">
        <v>1051</v>
      </c>
      <c r="J373" s="6">
        <v>42100</v>
      </c>
      <c r="K373" s="10"/>
      <c r="L373">
        <f>IF(Table1[[#This Row],[Sales stage]]&lt;&gt;"Won",Table1[[#This Row],[Close Date/Expected Close Date]]-Table1[[#This Row],[Reporting Date]],"")</f>
        <v>64</v>
      </c>
      <c r="M373" s="2"/>
    </row>
    <row r="374" spans="1:13">
      <c r="A374" s="9">
        <v>42036</v>
      </c>
      <c r="B374" s="7" t="s">
        <v>11</v>
      </c>
      <c r="C374" s="4" t="s">
        <v>401</v>
      </c>
      <c r="D374" s="4" t="s">
        <v>1035</v>
      </c>
      <c r="E374" s="4" t="s">
        <v>1049</v>
      </c>
      <c r="F374" s="4">
        <v>4640</v>
      </c>
      <c r="G374" s="8">
        <v>0.85</v>
      </c>
      <c r="H374" s="4">
        <f t="shared" si="5"/>
        <v>3944</v>
      </c>
      <c r="I374" s="4" t="s">
        <v>1052</v>
      </c>
      <c r="J374" s="6">
        <v>42149</v>
      </c>
      <c r="K374" s="10" t="s">
        <v>1044</v>
      </c>
      <c r="L374">
        <f>IF(Table1[[#This Row],[Sales stage]]&lt;&gt;"Won",Table1[[#This Row],[Close Date/Expected Close Date]]-Table1[[#This Row],[Reporting Date]],"")</f>
        <v>113</v>
      </c>
      <c r="M374" s="2"/>
    </row>
    <row r="375" spans="1:13">
      <c r="A375" s="9">
        <v>42036</v>
      </c>
      <c r="B375" s="7" t="s">
        <v>12</v>
      </c>
      <c r="C375" s="4" t="s">
        <v>402</v>
      </c>
      <c r="D375" s="4" t="s">
        <v>1030</v>
      </c>
      <c r="E375" s="4" t="s">
        <v>1049</v>
      </c>
      <c r="F375" s="4">
        <v>3150</v>
      </c>
      <c r="G375" s="8">
        <v>0.55000000000000004</v>
      </c>
      <c r="H375" s="4">
        <f t="shared" si="5"/>
        <v>1732.5000000000002</v>
      </c>
      <c r="I375" s="4" t="s">
        <v>1052</v>
      </c>
      <c r="J375" s="6">
        <v>42182</v>
      </c>
      <c r="K375" s="10"/>
      <c r="L375">
        <f>IF(Table1[[#This Row],[Sales stage]]&lt;&gt;"Won",Table1[[#This Row],[Close Date/Expected Close Date]]-Table1[[#This Row],[Reporting Date]],"")</f>
        <v>146</v>
      </c>
      <c r="M375" s="2"/>
    </row>
    <row r="376" spans="1:13">
      <c r="A376" s="9">
        <v>42036</v>
      </c>
      <c r="B376" s="7" t="s">
        <v>24</v>
      </c>
      <c r="C376" s="4" t="s">
        <v>403</v>
      </c>
      <c r="D376" s="4" t="s">
        <v>1029</v>
      </c>
      <c r="E376" s="4" t="s">
        <v>1039</v>
      </c>
      <c r="F376" s="4">
        <v>1500</v>
      </c>
      <c r="G376" s="8">
        <v>0.55000000000000004</v>
      </c>
      <c r="H376" s="4">
        <f t="shared" si="5"/>
        <v>825.00000000000011</v>
      </c>
      <c r="I376" s="4" t="s">
        <v>1052</v>
      </c>
      <c r="J376" s="6">
        <v>42106</v>
      </c>
      <c r="K376" s="10" t="s">
        <v>1043</v>
      </c>
      <c r="L376">
        <f>IF(Table1[[#This Row],[Sales stage]]&lt;&gt;"Won",Table1[[#This Row],[Close Date/Expected Close Date]]-Table1[[#This Row],[Reporting Date]],"")</f>
        <v>70</v>
      </c>
      <c r="M376" s="2"/>
    </row>
    <row r="377" spans="1:13">
      <c r="A377" s="9">
        <v>42036</v>
      </c>
      <c r="B377" s="7" t="s">
        <v>26</v>
      </c>
      <c r="C377" s="4" t="s">
        <v>404</v>
      </c>
      <c r="D377" s="4" t="s">
        <v>1036</v>
      </c>
      <c r="E377" s="4" t="s">
        <v>1049</v>
      </c>
      <c r="F377" s="4">
        <v>3620</v>
      </c>
      <c r="G377" s="8">
        <v>0.6</v>
      </c>
      <c r="H377" s="4">
        <f t="shared" si="5"/>
        <v>2172</v>
      </c>
      <c r="I377" s="4" t="s">
        <v>1052</v>
      </c>
      <c r="J377" s="6">
        <v>42115</v>
      </c>
      <c r="K377" s="10" t="s">
        <v>1044</v>
      </c>
      <c r="L377">
        <f>IF(Table1[[#This Row],[Sales stage]]&lt;&gt;"Won",Table1[[#This Row],[Close Date/Expected Close Date]]-Table1[[#This Row],[Reporting Date]],"")</f>
        <v>79</v>
      </c>
      <c r="M377" s="2"/>
    </row>
    <row r="378" spans="1:13">
      <c r="A378" s="9">
        <v>42036</v>
      </c>
      <c r="B378" s="7" t="s">
        <v>12</v>
      </c>
      <c r="C378" s="4" t="s">
        <v>405</v>
      </c>
      <c r="D378" s="4" t="s">
        <v>1035</v>
      </c>
      <c r="E378" s="4" t="s">
        <v>1040</v>
      </c>
      <c r="F378" s="4">
        <v>760</v>
      </c>
      <c r="G378" s="8">
        <v>0.75</v>
      </c>
      <c r="H378" s="4">
        <f t="shared" si="5"/>
        <v>570</v>
      </c>
      <c r="I378" s="4" t="s">
        <v>1054</v>
      </c>
      <c r="J378" s="6">
        <v>42152</v>
      </c>
      <c r="K378" s="10" t="s">
        <v>1043</v>
      </c>
      <c r="L378">
        <f>IF(Table1[[#This Row],[Sales stage]]&lt;&gt;"Won",Table1[[#This Row],[Close Date/Expected Close Date]]-Table1[[#This Row],[Reporting Date]],"")</f>
        <v>116</v>
      </c>
      <c r="M378" s="2"/>
    </row>
    <row r="379" spans="1:13">
      <c r="A379" s="9">
        <v>42036</v>
      </c>
      <c r="B379" s="7" t="s">
        <v>23</v>
      </c>
      <c r="C379" s="4" t="s">
        <v>406</v>
      </c>
      <c r="D379" s="4" t="s">
        <v>1036</v>
      </c>
      <c r="E379" s="4" t="s">
        <v>1049</v>
      </c>
      <c r="F379" s="4">
        <v>3320</v>
      </c>
      <c r="G379" s="8">
        <v>0.8</v>
      </c>
      <c r="H379" s="4">
        <f t="shared" si="5"/>
        <v>2656</v>
      </c>
      <c r="I379" s="4" t="s">
        <v>1054</v>
      </c>
      <c r="J379" s="6">
        <v>42133</v>
      </c>
      <c r="K379" s="10" t="s">
        <v>1044</v>
      </c>
      <c r="L379">
        <f>IF(Table1[[#This Row],[Sales stage]]&lt;&gt;"Won",Table1[[#This Row],[Close Date/Expected Close Date]]-Table1[[#This Row],[Reporting Date]],"")</f>
        <v>97</v>
      </c>
      <c r="M379" s="2"/>
    </row>
    <row r="380" spans="1:13">
      <c r="A380" s="9">
        <v>42036</v>
      </c>
      <c r="B380" s="7" t="s">
        <v>12</v>
      </c>
      <c r="C380" s="4" t="s">
        <v>407</v>
      </c>
      <c r="D380" s="4" t="s">
        <v>1029</v>
      </c>
      <c r="E380" s="4" t="s">
        <v>1049</v>
      </c>
      <c r="F380" s="4">
        <v>2680</v>
      </c>
      <c r="G380" s="8">
        <v>0.55000000000000004</v>
      </c>
      <c r="H380" s="4">
        <f t="shared" si="5"/>
        <v>1474.0000000000002</v>
      </c>
      <c r="I380" s="4" t="s">
        <v>1054</v>
      </c>
      <c r="J380" s="6">
        <v>42148</v>
      </c>
      <c r="K380" s="10" t="s">
        <v>1043</v>
      </c>
      <c r="L380">
        <f>IF(Table1[[#This Row],[Sales stage]]&lt;&gt;"Won",Table1[[#This Row],[Close Date/Expected Close Date]]-Table1[[#This Row],[Reporting Date]],"")</f>
        <v>112</v>
      </c>
      <c r="M380" s="2"/>
    </row>
    <row r="381" spans="1:13">
      <c r="A381" s="9">
        <v>42036</v>
      </c>
      <c r="B381" s="7" t="s">
        <v>24</v>
      </c>
      <c r="C381" s="4" t="s">
        <v>408</v>
      </c>
      <c r="D381" s="4" t="s">
        <v>1031</v>
      </c>
      <c r="E381" s="4" t="s">
        <v>1049</v>
      </c>
      <c r="F381" s="4">
        <v>3660</v>
      </c>
      <c r="G381" s="8">
        <v>0.6</v>
      </c>
      <c r="H381" s="4">
        <f t="shared" si="5"/>
        <v>2196</v>
      </c>
      <c r="I381" s="4" t="s">
        <v>1052</v>
      </c>
      <c r="J381" s="6">
        <v>42175</v>
      </c>
      <c r="K381" s="10" t="s">
        <v>1043</v>
      </c>
      <c r="L381">
        <f>IF(Table1[[#This Row],[Sales stage]]&lt;&gt;"Won",Table1[[#This Row],[Close Date/Expected Close Date]]-Table1[[#This Row],[Reporting Date]],"")</f>
        <v>139</v>
      </c>
      <c r="M381" s="2"/>
    </row>
    <row r="382" spans="1:13">
      <c r="A382" s="9">
        <v>42036</v>
      </c>
      <c r="B382" s="7" t="s">
        <v>23</v>
      </c>
      <c r="C382" s="4" t="s">
        <v>409</v>
      </c>
      <c r="D382" s="4" t="s">
        <v>1031</v>
      </c>
      <c r="E382" s="4" t="s">
        <v>1049</v>
      </c>
      <c r="F382" s="4">
        <v>220</v>
      </c>
      <c r="G382" s="8">
        <v>0.6</v>
      </c>
      <c r="H382" s="4">
        <f t="shared" si="5"/>
        <v>132</v>
      </c>
      <c r="I382" s="2" t="s">
        <v>1053</v>
      </c>
      <c r="J382" s="6">
        <v>42147</v>
      </c>
      <c r="K382" s="10" t="s">
        <v>1043</v>
      </c>
      <c r="L382">
        <f>IF(Table1[[#This Row],[Sales stage]]&lt;&gt;"Won",Table1[[#This Row],[Close Date/Expected Close Date]]-Table1[[#This Row],[Reporting Date]],"")</f>
        <v>111</v>
      </c>
      <c r="M382" s="2"/>
    </row>
    <row r="383" spans="1:13">
      <c r="A383" s="9">
        <v>42037</v>
      </c>
      <c r="B383" s="7" t="s">
        <v>18</v>
      </c>
      <c r="C383" s="4" t="s">
        <v>410</v>
      </c>
      <c r="D383" s="4" t="s">
        <v>1030</v>
      </c>
      <c r="E383" s="4" t="s">
        <v>1039</v>
      </c>
      <c r="F383" s="4">
        <v>3780</v>
      </c>
      <c r="G383" s="8">
        <v>0.75</v>
      </c>
      <c r="H383" s="4">
        <f t="shared" si="5"/>
        <v>2835</v>
      </c>
      <c r="I383" s="4" t="s">
        <v>1054</v>
      </c>
      <c r="J383" s="6">
        <v>42171</v>
      </c>
      <c r="K383" s="10"/>
      <c r="L383">
        <f>IF(Table1[[#This Row],[Sales stage]]&lt;&gt;"Won",Table1[[#This Row],[Close Date/Expected Close Date]]-Table1[[#This Row],[Reporting Date]],"")</f>
        <v>134</v>
      </c>
      <c r="M383" s="2"/>
    </row>
    <row r="384" spans="1:13">
      <c r="A384" s="9">
        <v>42037</v>
      </c>
      <c r="B384" s="7" t="s">
        <v>16</v>
      </c>
      <c r="C384" s="4" t="s">
        <v>411</v>
      </c>
      <c r="D384" s="4" t="s">
        <v>1032</v>
      </c>
      <c r="E384" s="4" t="s">
        <v>1039</v>
      </c>
      <c r="F384" s="4">
        <v>3580</v>
      </c>
      <c r="G384" s="8">
        <v>0.85</v>
      </c>
      <c r="H384" s="4">
        <f t="shared" si="5"/>
        <v>3043</v>
      </c>
      <c r="I384" s="4" t="s">
        <v>1052</v>
      </c>
      <c r="J384" s="6">
        <v>42152</v>
      </c>
      <c r="K384" s="10" t="s">
        <v>1044</v>
      </c>
      <c r="L384">
        <f>IF(Table1[[#This Row],[Sales stage]]&lt;&gt;"Won",Table1[[#This Row],[Close Date/Expected Close Date]]-Table1[[#This Row],[Reporting Date]],"")</f>
        <v>115</v>
      </c>
      <c r="M384" s="2"/>
    </row>
    <row r="385" spans="1:13">
      <c r="A385" s="9">
        <v>42037</v>
      </c>
      <c r="B385" s="7" t="s">
        <v>17</v>
      </c>
      <c r="C385" s="4" t="s">
        <v>412</v>
      </c>
      <c r="D385" s="4" t="s">
        <v>1037</v>
      </c>
      <c r="E385" s="4" t="s">
        <v>1048</v>
      </c>
      <c r="F385" s="4">
        <v>920</v>
      </c>
      <c r="G385" s="8">
        <v>0.75</v>
      </c>
      <c r="H385" s="4">
        <f t="shared" si="5"/>
        <v>690</v>
      </c>
      <c r="I385" s="4" t="s">
        <v>1052</v>
      </c>
      <c r="J385" s="6">
        <v>42060</v>
      </c>
      <c r="K385" s="10"/>
      <c r="L385" t="str">
        <f>IF(Table1[[#This Row],[Sales stage]]&lt;&gt;"Won",Table1[[#This Row],[Close Date/Expected Close Date]]-Table1[[#This Row],[Reporting Date]],"")</f>
        <v/>
      </c>
      <c r="M385" s="2"/>
    </row>
    <row r="386" spans="1:13">
      <c r="A386" s="9">
        <v>42037</v>
      </c>
      <c r="B386" s="7" t="s">
        <v>26</v>
      </c>
      <c r="C386" s="4" t="s">
        <v>413</v>
      </c>
      <c r="D386" s="4" t="s">
        <v>1031</v>
      </c>
      <c r="E386" s="4" t="s">
        <v>1048</v>
      </c>
      <c r="F386" s="4">
        <v>1310</v>
      </c>
      <c r="G386" s="8">
        <v>0.6</v>
      </c>
      <c r="H386" s="4">
        <f t="shared" si="5"/>
        <v>786</v>
      </c>
      <c r="I386" s="4" t="s">
        <v>1053</v>
      </c>
      <c r="J386" s="6">
        <v>42074</v>
      </c>
      <c r="K386" s="10"/>
      <c r="L386" t="str">
        <f>IF(Table1[[#This Row],[Sales stage]]&lt;&gt;"Won",Table1[[#This Row],[Close Date/Expected Close Date]]-Table1[[#This Row],[Reporting Date]],"")</f>
        <v/>
      </c>
      <c r="M386" s="2"/>
    </row>
    <row r="387" spans="1:13">
      <c r="A387" s="9">
        <v>42037</v>
      </c>
      <c r="B387" s="7" t="s">
        <v>16</v>
      </c>
      <c r="C387" s="4" t="s">
        <v>414</v>
      </c>
      <c r="D387" s="4" t="s">
        <v>1036</v>
      </c>
      <c r="E387" s="4" t="s">
        <v>1049</v>
      </c>
      <c r="F387" s="4">
        <v>3540</v>
      </c>
      <c r="G387" s="8">
        <v>0.8</v>
      </c>
      <c r="H387" s="4">
        <f t="shared" ref="H387:H450" si="6">F387*G387</f>
        <v>2832</v>
      </c>
      <c r="I387" s="4" t="s">
        <v>1052</v>
      </c>
      <c r="J387" s="6">
        <v>42134</v>
      </c>
      <c r="K387" s="10"/>
      <c r="L387">
        <f>IF(Table1[[#This Row],[Sales stage]]&lt;&gt;"Won",Table1[[#This Row],[Close Date/Expected Close Date]]-Table1[[#This Row],[Reporting Date]],"")</f>
        <v>97</v>
      </c>
      <c r="M387" s="2"/>
    </row>
    <row r="388" spans="1:13">
      <c r="A388" s="9">
        <v>42037</v>
      </c>
      <c r="B388" s="7" t="s">
        <v>23</v>
      </c>
      <c r="C388" s="4" t="s">
        <v>415</v>
      </c>
      <c r="D388" s="4" t="s">
        <v>1030</v>
      </c>
      <c r="E388" s="4" t="s">
        <v>1048</v>
      </c>
      <c r="F388" s="4">
        <v>2440</v>
      </c>
      <c r="G388" s="8">
        <v>0.65</v>
      </c>
      <c r="H388" s="4">
        <f t="shared" si="6"/>
        <v>1586</v>
      </c>
      <c r="I388" s="4" t="s">
        <v>1051</v>
      </c>
      <c r="J388" s="6">
        <v>42060</v>
      </c>
      <c r="K388" s="10"/>
      <c r="L388" t="str">
        <f>IF(Table1[[#This Row],[Sales stage]]&lt;&gt;"Won",Table1[[#This Row],[Close Date/Expected Close Date]]-Table1[[#This Row],[Reporting Date]],"")</f>
        <v/>
      </c>
      <c r="M388" s="2"/>
    </row>
    <row r="389" spans="1:13">
      <c r="A389" s="9">
        <v>42037</v>
      </c>
      <c r="B389" s="7" t="s">
        <v>11</v>
      </c>
      <c r="C389" s="4" t="s">
        <v>416</v>
      </c>
      <c r="D389" s="4" t="s">
        <v>1029</v>
      </c>
      <c r="E389" s="4" t="s">
        <v>1049</v>
      </c>
      <c r="F389" s="4">
        <v>3330</v>
      </c>
      <c r="G389" s="8">
        <v>0.75</v>
      </c>
      <c r="H389" s="4">
        <f t="shared" si="6"/>
        <v>2497.5</v>
      </c>
      <c r="I389" s="4" t="s">
        <v>1052</v>
      </c>
      <c r="J389" s="6">
        <v>42133</v>
      </c>
      <c r="K389" s="10" t="s">
        <v>1043</v>
      </c>
      <c r="L389">
        <f>IF(Table1[[#This Row],[Sales stage]]&lt;&gt;"Won",Table1[[#This Row],[Close Date/Expected Close Date]]-Table1[[#This Row],[Reporting Date]],"")</f>
        <v>96</v>
      </c>
      <c r="M389" s="2"/>
    </row>
    <row r="390" spans="1:13">
      <c r="A390" s="9">
        <v>42037</v>
      </c>
      <c r="B390" s="7" t="s">
        <v>8</v>
      </c>
      <c r="C390" s="4" t="s">
        <v>417</v>
      </c>
      <c r="D390" s="4" t="s">
        <v>1036</v>
      </c>
      <c r="E390" s="4" t="s">
        <v>1039</v>
      </c>
      <c r="F390" s="4">
        <v>4480</v>
      </c>
      <c r="G390" s="8">
        <v>0.75</v>
      </c>
      <c r="H390" s="4">
        <f t="shared" si="6"/>
        <v>3360</v>
      </c>
      <c r="I390" s="4" t="s">
        <v>1054</v>
      </c>
      <c r="J390" s="6">
        <v>42182</v>
      </c>
      <c r="K390" s="10" t="s">
        <v>1045</v>
      </c>
      <c r="L390">
        <f>IF(Table1[[#This Row],[Sales stage]]&lt;&gt;"Won",Table1[[#This Row],[Close Date/Expected Close Date]]-Table1[[#This Row],[Reporting Date]],"")</f>
        <v>145</v>
      </c>
      <c r="M390" s="2"/>
    </row>
    <row r="391" spans="1:13">
      <c r="A391" s="9">
        <v>42037</v>
      </c>
      <c r="B391" s="7" t="s">
        <v>27</v>
      </c>
      <c r="C391" s="4" t="s">
        <v>418</v>
      </c>
      <c r="D391" s="4" t="s">
        <v>1032</v>
      </c>
      <c r="E391" s="4" t="s">
        <v>1042</v>
      </c>
      <c r="F391" s="4">
        <v>4150</v>
      </c>
      <c r="G391" s="8">
        <v>0.7</v>
      </c>
      <c r="H391" s="4">
        <f t="shared" si="6"/>
        <v>2905</v>
      </c>
      <c r="I391" s="4" t="s">
        <v>1052</v>
      </c>
      <c r="J391" s="6">
        <v>42111</v>
      </c>
      <c r="K391" s="10" t="s">
        <v>1043</v>
      </c>
      <c r="L391">
        <f>IF(Table1[[#This Row],[Sales stage]]&lt;&gt;"Won",Table1[[#This Row],[Close Date/Expected Close Date]]-Table1[[#This Row],[Reporting Date]],"")</f>
        <v>74</v>
      </c>
      <c r="M391" s="2"/>
    </row>
    <row r="392" spans="1:13">
      <c r="A392" s="9">
        <v>42038</v>
      </c>
      <c r="B392" s="7" t="s">
        <v>15</v>
      </c>
      <c r="C392" s="4" t="s">
        <v>419</v>
      </c>
      <c r="D392" s="4" t="s">
        <v>1036</v>
      </c>
      <c r="E392" s="4" t="s">
        <v>1039</v>
      </c>
      <c r="F392" s="4">
        <v>240</v>
      </c>
      <c r="G392" s="8">
        <v>0.55000000000000004</v>
      </c>
      <c r="H392" s="4">
        <f t="shared" si="6"/>
        <v>132</v>
      </c>
      <c r="I392" s="2" t="s">
        <v>1053</v>
      </c>
      <c r="J392" s="6">
        <v>42147</v>
      </c>
      <c r="K392" s="10" t="s">
        <v>1045</v>
      </c>
      <c r="L392">
        <f>IF(Table1[[#This Row],[Sales stage]]&lt;&gt;"Won",Table1[[#This Row],[Close Date/Expected Close Date]]-Table1[[#This Row],[Reporting Date]],"")</f>
        <v>109</v>
      </c>
      <c r="M392" s="2"/>
    </row>
    <row r="393" spans="1:13">
      <c r="A393" s="9">
        <v>42038</v>
      </c>
      <c r="B393" s="7" t="s">
        <v>22</v>
      </c>
      <c r="C393" s="4" t="s">
        <v>420</v>
      </c>
      <c r="D393" s="4" t="s">
        <v>1031</v>
      </c>
      <c r="E393" s="4" t="s">
        <v>1039</v>
      </c>
      <c r="F393" s="4">
        <v>3210</v>
      </c>
      <c r="G393" s="8">
        <v>0.65</v>
      </c>
      <c r="H393" s="4">
        <f t="shared" si="6"/>
        <v>2086.5</v>
      </c>
      <c r="I393" s="4" t="s">
        <v>1054</v>
      </c>
      <c r="J393" s="6">
        <v>42153</v>
      </c>
      <c r="K393" s="10" t="s">
        <v>1043</v>
      </c>
      <c r="L393">
        <f>IF(Table1[[#This Row],[Sales stage]]&lt;&gt;"Won",Table1[[#This Row],[Close Date/Expected Close Date]]-Table1[[#This Row],[Reporting Date]],"")</f>
        <v>115</v>
      </c>
      <c r="M393" s="2"/>
    </row>
    <row r="394" spans="1:13">
      <c r="A394" s="9">
        <v>42038</v>
      </c>
      <c r="B394" s="7" t="s">
        <v>19</v>
      </c>
      <c r="C394" s="4" t="s">
        <v>421</v>
      </c>
      <c r="D394" s="4" t="s">
        <v>1036</v>
      </c>
      <c r="E394" s="4" t="s">
        <v>1049</v>
      </c>
      <c r="F394" s="4">
        <v>2510</v>
      </c>
      <c r="G394" s="8">
        <v>0.55000000000000004</v>
      </c>
      <c r="H394" s="4">
        <f t="shared" si="6"/>
        <v>1380.5</v>
      </c>
      <c r="I394" s="4" t="s">
        <v>1054</v>
      </c>
      <c r="J394" s="6">
        <v>42182</v>
      </c>
      <c r="K394" s="10" t="s">
        <v>1044</v>
      </c>
      <c r="L394">
        <f>IF(Table1[[#This Row],[Sales stage]]&lt;&gt;"Won",Table1[[#This Row],[Close Date/Expected Close Date]]-Table1[[#This Row],[Reporting Date]],"")</f>
        <v>144</v>
      </c>
      <c r="M394" s="2"/>
    </row>
    <row r="395" spans="1:13">
      <c r="A395" s="9">
        <v>42038</v>
      </c>
      <c r="B395" s="7" t="s">
        <v>19</v>
      </c>
      <c r="C395" s="4" t="s">
        <v>422</v>
      </c>
      <c r="D395" s="4" t="s">
        <v>1032</v>
      </c>
      <c r="E395" s="4" t="s">
        <v>1049</v>
      </c>
      <c r="F395" s="4">
        <v>290</v>
      </c>
      <c r="G395" s="8">
        <v>0.55000000000000004</v>
      </c>
      <c r="H395" s="4">
        <f t="shared" si="6"/>
        <v>159.5</v>
      </c>
      <c r="I395" s="2" t="s">
        <v>1053</v>
      </c>
      <c r="J395" s="6">
        <v>42129</v>
      </c>
      <c r="K395" s="10" t="s">
        <v>1043</v>
      </c>
      <c r="L395">
        <f>IF(Table1[[#This Row],[Sales stage]]&lt;&gt;"Won",Table1[[#This Row],[Close Date/Expected Close Date]]-Table1[[#This Row],[Reporting Date]],"")</f>
        <v>91</v>
      </c>
      <c r="M395" s="2"/>
    </row>
    <row r="396" spans="1:13">
      <c r="A396" s="9">
        <v>42038</v>
      </c>
      <c r="B396" s="7" t="s">
        <v>11</v>
      </c>
      <c r="C396" s="4" t="s">
        <v>423</v>
      </c>
      <c r="D396" s="4" t="s">
        <v>1029</v>
      </c>
      <c r="E396" s="4" t="s">
        <v>1040</v>
      </c>
      <c r="F396" s="4">
        <v>3730</v>
      </c>
      <c r="G396" s="8">
        <v>0.8</v>
      </c>
      <c r="H396" s="4">
        <f t="shared" si="6"/>
        <v>2984</v>
      </c>
      <c r="I396" s="4" t="s">
        <v>1051</v>
      </c>
      <c r="J396" s="6">
        <v>42134</v>
      </c>
      <c r="K396" s="10" t="s">
        <v>1046</v>
      </c>
      <c r="L396">
        <f>IF(Table1[[#This Row],[Sales stage]]&lt;&gt;"Won",Table1[[#This Row],[Close Date/Expected Close Date]]-Table1[[#This Row],[Reporting Date]],"")</f>
        <v>96</v>
      </c>
      <c r="M396" s="2"/>
    </row>
    <row r="397" spans="1:13">
      <c r="A397" s="9">
        <v>42038</v>
      </c>
      <c r="B397" s="7" t="s">
        <v>20</v>
      </c>
      <c r="C397" s="4" t="s">
        <v>424</v>
      </c>
      <c r="D397" s="4" t="s">
        <v>1033</v>
      </c>
      <c r="E397" s="4" t="s">
        <v>1048</v>
      </c>
      <c r="F397" s="4">
        <v>3750</v>
      </c>
      <c r="G397" s="8">
        <v>0.85</v>
      </c>
      <c r="H397" s="4">
        <f t="shared" si="6"/>
        <v>3187.5</v>
      </c>
      <c r="I397" s="4" t="s">
        <v>1051</v>
      </c>
      <c r="J397" s="6">
        <v>42084</v>
      </c>
      <c r="K397" s="10"/>
      <c r="L397" t="str">
        <f>IF(Table1[[#This Row],[Sales stage]]&lt;&gt;"Won",Table1[[#This Row],[Close Date/Expected Close Date]]-Table1[[#This Row],[Reporting Date]],"")</f>
        <v/>
      </c>
      <c r="M397" s="2"/>
    </row>
    <row r="398" spans="1:13">
      <c r="A398" s="9">
        <v>42039</v>
      </c>
      <c r="B398" s="7" t="s">
        <v>15</v>
      </c>
      <c r="C398" s="4" t="s">
        <v>425</v>
      </c>
      <c r="D398" s="4" t="s">
        <v>1031</v>
      </c>
      <c r="E398" s="4" t="s">
        <v>1039</v>
      </c>
      <c r="F398" s="4">
        <v>590</v>
      </c>
      <c r="G398" s="8">
        <v>0.7</v>
      </c>
      <c r="H398" s="4">
        <f t="shared" si="6"/>
        <v>413</v>
      </c>
      <c r="I398" s="4" t="s">
        <v>1051</v>
      </c>
      <c r="J398" s="6">
        <v>42154</v>
      </c>
      <c r="K398" s="10" t="s">
        <v>1044</v>
      </c>
      <c r="L398">
        <f>IF(Table1[[#This Row],[Sales stage]]&lt;&gt;"Won",Table1[[#This Row],[Close Date/Expected Close Date]]-Table1[[#This Row],[Reporting Date]],"")</f>
        <v>115</v>
      </c>
      <c r="M398" s="2"/>
    </row>
    <row r="399" spans="1:13">
      <c r="A399" s="9">
        <v>42039</v>
      </c>
      <c r="B399" s="7" t="s">
        <v>20</v>
      </c>
      <c r="C399" s="4" t="s">
        <v>426</v>
      </c>
      <c r="D399" s="4" t="s">
        <v>1037</v>
      </c>
      <c r="E399" s="4" t="s">
        <v>1040</v>
      </c>
      <c r="F399" s="4">
        <v>2080</v>
      </c>
      <c r="G399" s="8">
        <v>0.85</v>
      </c>
      <c r="H399" s="4">
        <f t="shared" si="6"/>
        <v>1768</v>
      </c>
      <c r="I399" s="4" t="s">
        <v>1054</v>
      </c>
      <c r="J399" s="6">
        <v>42142</v>
      </c>
      <c r="K399" s="10"/>
      <c r="L399">
        <f>IF(Table1[[#This Row],[Sales stage]]&lt;&gt;"Won",Table1[[#This Row],[Close Date/Expected Close Date]]-Table1[[#This Row],[Reporting Date]],"")</f>
        <v>103</v>
      </c>
      <c r="M399" s="2"/>
    </row>
    <row r="400" spans="1:13">
      <c r="A400" s="9">
        <v>42039</v>
      </c>
      <c r="B400" s="7" t="s">
        <v>16</v>
      </c>
      <c r="C400" s="4" t="s">
        <v>427</v>
      </c>
      <c r="D400" s="4" t="s">
        <v>1036</v>
      </c>
      <c r="E400" s="4" t="s">
        <v>1040</v>
      </c>
      <c r="F400" s="4">
        <v>3270</v>
      </c>
      <c r="G400" s="8">
        <v>0.75</v>
      </c>
      <c r="H400" s="4">
        <f t="shared" si="6"/>
        <v>2452.5</v>
      </c>
      <c r="I400" s="4" t="s">
        <v>1054</v>
      </c>
      <c r="J400" s="6">
        <v>42172</v>
      </c>
      <c r="K400" s="10" t="s">
        <v>1044</v>
      </c>
      <c r="L400">
        <f>IF(Table1[[#This Row],[Sales stage]]&lt;&gt;"Won",Table1[[#This Row],[Close Date/Expected Close Date]]-Table1[[#This Row],[Reporting Date]],"")</f>
        <v>133</v>
      </c>
      <c r="M400" s="2"/>
    </row>
    <row r="401" spans="1:13">
      <c r="A401" s="9">
        <v>42039</v>
      </c>
      <c r="B401" s="7" t="s">
        <v>20</v>
      </c>
      <c r="C401" s="4" t="s">
        <v>428</v>
      </c>
      <c r="D401" s="4" t="s">
        <v>1033</v>
      </c>
      <c r="E401" s="4" t="s">
        <v>1049</v>
      </c>
      <c r="F401" s="4">
        <v>4130</v>
      </c>
      <c r="G401" s="8">
        <v>0.75</v>
      </c>
      <c r="H401" s="4">
        <f t="shared" si="6"/>
        <v>3097.5</v>
      </c>
      <c r="I401" s="4" t="s">
        <v>1054</v>
      </c>
      <c r="J401" s="6">
        <v>42128</v>
      </c>
      <c r="K401" s="10"/>
      <c r="L401">
        <f>IF(Table1[[#This Row],[Sales stage]]&lt;&gt;"Won",Table1[[#This Row],[Close Date/Expected Close Date]]-Table1[[#This Row],[Reporting Date]],"")</f>
        <v>89</v>
      </c>
      <c r="M401" s="2"/>
    </row>
    <row r="402" spans="1:13">
      <c r="A402" s="9">
        <v>42039</v>
      </c>
      <c r="B402" s="7" t="s">
        <v>22</v>
      </c>
      <c r="C402" s="4" t="s">
        <v>429</v>
      </c>
      <c r="D402" s="4" t="s">
        <v>1036</v>
      </c>
      <c r="E402" s="4" t="s">
        <v>1049</v>
      </c>
      <c r="F402" s="4">
        <v>640</v>
      </c>
      <c r="G402" s="8">
        <v>0.8</v>
      </c>
      <c r="H402" s="4">
        <f t="shared" si="6"/>
        <v>512</v>
      </c>
      <c r="I402" s="4" t="s">
        <v>1052</v>
      </c>
      <c r="J402" s="6">
        <v>42115</v>
      </c>
      <c r="K402" s="10" t="s">
        <v>1043</v>
      </c>
      <c r="L402">
        <f>IF(Table1[[#This Row],[Sales stage]]&lt;&gt;"Won",Table1[[#This Row],[Close Date/Expected Close Date]]-Table1[[#This Row],[Reporting Date]],"")</f>
        <v>76</v>
      </c>
      <c r="M402" s="2"/>
    </row>
    <row r="403" spans="1:13">
      <c r="A403" s="9">
        <v>42039</v>
      </c>
      <c r="B403" s="7" t="s">
        <v>19</v>
      </c>
      <c r="C403" s="4" t="s">
        <v>430</v>
      </c>
      <c r="D403" s="4" t="s">
        <v>1032</v>
      </c>
      <c r="E403" s="4" t="s">
        <v>1040</v>
      </c>
      <c r="F403" s="4">
        <v>3580</v>
      </c>
      <c r="G403" s="8">
        <v>0.7</v>
      </c>
      <c r="H403" s="4">
        <f t="shared" si="6"/>
        <v>2506</v>
      </c>
      <c r="I403" s="4" t="s">
        <v>1054</v>
      </c>
      <c r="J403" s="6">
        <v>42170</v>
      </c>
      <c r="K403" s="10" t="s">
        <v>1044</v>
      </c>
      <c r="L403">
        <f>IF(Table1[[#This Row],[Sales stage]]&lt;&gt;"Won",Table1[[#This Row],[Close Date/Expected Close Date]]-Table1[[#This Row],[Reporting Date]],"")</f>
        <v>131</v>
      </c>
      <c r="M403" s="2"/>
    </row>
    <row r="404" spans="1:13">
      <c r="A404" s="9">
        <v>42039</v>
      </c>
      <c r="B404" s="7" t="s">
        <v>19</v>
      </c>
      <c r="C404" s="4" t="s">
        <v>431</v>
      </c>
      <c r="D404" s="4" t="s">
        <v>1035</v>
      </c>
      <c r="E404" s="4" t="s">
        <v>1039</v>
      </c>
      <c r="F404" s="4">
        <v>4560</v>
      </c>
      <c r="G404" s="8">
        <v>0.7</v>
      </c>
      <c r="H404" s="4">
        <f t="shared" si="6"/>
        <v>3192</v>
      </c>
      <c r="I404" s="4" t="s">
        <v>1054</v>
      </c>
      <c r="J404" s="6">
        <v>42173</v>
      </c>
      <c r="K404" s="10"/>
      <c r="L404">
        <f>IF(Table1[[#This Row],[Sales stage]]&lt;&gt;"Won",Table1[[#This Row],[Close Date/Expected Close Date]]-Table1[[#This Row],[Reporting Date]],"")</f>
        <v>134</v>
      </c>
      <c r="M404" s="2"/>
    </row>
    <row r="405" spans="1:13">
      <c r="A405" s="9">
        <v>42039</v>
      </c>
      <c r="B405" s="7" t="s">
        <v>26</v>
      </c>
      <c r="C405" s="4" t="s">
        <v>432</v>
      </c>
      <c r="D405" s="4" t="s">
        <v>1032</v>
      </c>
      <c r="E405" s="4" t="s">
        <v>1049</v>
      </c>
      <c r="F405" s="4">
        <v>1950</v>
      </c>
      <c r="G405" s="8">
        <v>0.8</v>
      </c>
      <c r="H405" s="4">
        <f t="shared" si="6"/>
        <v>1560</v>
      </c>
      <c r="I405" s="4" t="s">
        <v>1052</v>
      </c>
      <c r="J405" s="6">
        <v>42148</v>
      </c>
      <c r="K405" s="10" t="s">
        <v>1045</v>
      </c>
      <c r="L405">
        <f>IF(Table1[[#This Row],[Sales stage]]&lt;&gt;"Won",Table1[[#This Row],[Close Date/Expected Close Date]]-Table1[[#This Row],[Reporting Date]],"")</f>
        <v>109</v>
      </c>
      <c r="M405" s="2"/>
    </row>
    <row r="406" spans="1:13">
      <c r="A406" s="9">
        <v>42039</v>
      </c>
      <c r="B406" s="7" t="s">
        <v>11</v>
      </c>
      <c r="C406" s="4" t="s">
        <v>433</v>
      </c>
      <c r="D406" s="4" t="s">
        <v>1032</v>
      </c>
      <c r="E406" s="4" t="s">
        <v>1040</v>
      </c>
      <c r="F406" s="4">
        <v>4550</v>
      </c>
      <c r="G406" s="8">
        <v>0.8</v>
      </c>
      <c r="H406" s="4">
        <f t="shared" si="6"/>
        <v>3640</v>
      </c>
      <c r="I406" s="4" t="s">
        <v>1051</v>
      </c>
      <c r="J406" s="6">
        <v>42158</v>
      </c>
      <c r="K406" s="10" t="s">
        <v>1044</v>
      </c>
      <c r="L406">
        <f>IF(Table1[[#This Row],[Sales stage]]&lt;&gt;"Won",Table1[[#This Row],[Close Date/Expected Close Date]]-Table1[[#This Row],[Reporting Date]],"")</f>
        <v>119</v>
      </c>
      <c r="M406" s="2"/>
    </row>
    <row r="407" spans="1:13">
      <c r="A407" s="9">
        <v>42039</v>
      </c>
      <c r="B407" s="7" t="s">
        <v>23</v>
      </c>
      <c r="C407" s="4" t="s">
        <v>434</v>
      </c>
      <c r="D407" s="4" t="s">
        <v>1035</v>
      </c>
      <c r="E407" s="4" t="s">
        <v>1049</v>
      </c>
      <c r="F407" s="4">
        <v>1800</v>
      </c>
      <c r="G407" s="8">
        <v>0.75</v>
      </c>
      <c r="H407" s="4">
        <f t="shared" si="6"/>
        <v>1350</v>
      </c>
      <c r="I407" s="4" t="s">
        <v>1051</v>
      </c>
      <c r="J407" s="6">
        <v>42139</v>
      </c>
      <c r="K407" s="10" t="s">
        <v>1043</v>
      </c>
      <c r="L407">
        <f>IF(Table1[[#This Row],[Sales stage]]&lt;&gt;"Won",Table1[[#This Row],[Close Date/Expected Close Date]]-Table1[[#This Row],[Reporting Date]],"")</f>
        <v>100</v>
      </c>
      <c r="M407" s="2"/>
    </row>
    <row r="408" spans="1:13">
      <c r="A408" s="9">
        <v>42040</v>
      </c>
      <c r="B408" s="7" t="s">
        <v>21</v>
      </c>
      <c r="C408" s="4" t="s">
        <v>435</v>
      </c>
      <c r="D408" s="4" t="s">
        <v>1029</v>
      </c>
      <c r="E408" s="4" t="s">
        <v>1040</v>
      </c>
      <c r="F408" s="4">
        <v>1430</v>
      </c>
      <c r="G408" s="8">
        <v>0.85</v>
      </c>
      <c r="H408" s="4">
        <f t="shared" si="6"/>
        <v>1215.5</v>
      </c>
      <c r="I408" s="4" t="s">
        <v>1052</v>
      </c>
      <c r="J408" s="6">
        <v>42157</v>
      </c>
      <c r="K408" s="10" t="s">
        <v>1044</v>
      </c>
      <c r="L408">
        <f>IF(Table1[[#This Row],[Sales stage]]&lt;&gt;"Won",Table1[[#This Row],[Close Date/Expected Close Date]]-Table1[[#This Row],[Reporting Date]],"")</f>
        <v>117</v>
      </c>
      <c r="M408" s="2"/>
    </row>
    <row r="409" spans="1:13">
      <c r="A409" s="9">
        <v>42040</v>
      </c>
      <c r="B409" s="7" t="s">
        <v>15</v>
      </c>
      <c r="C409" s="4" t="s">
        <v>436</v>
      </c>
      <c r="D409" s="4" t="s">
        <v>1037</v>
      </c>
      <c r="E409" s="4" t="s">
        <v>1049</v>
      </c>
      <c r="F409" s="4">
        <v>800</v>
      </c>
      <c r="G409" s="8">
        <v>0.75</v>
      </c>
      <c r="H409" s="4">
        <f t="shared" si="6"/>
        <v>600</v>
      </c>
      <c r="I409" s="4" t="s">
        <v>1052</v>
      </c>
      <c r="J409" s="6">
        <v>42110</v>
      </c>
      <c r="K409" s="10" t="s">
        <v>1043</v>
      </c>
      <c r="L409">
        <f>IF(Table1[[#This Row],[Sales stage]]&lt;&gt;"Won",Table1[[#This Row],[Close Date/Expected Close Date]]-Table1[[#This Row],[Reporting Date]],"")</f>
        <v>70</v>
      </c>
      <c r="M409" s="2"/>
    </row>
    <row r="410" spans="1:13">
      <c r="A410" s="9">
        <v>42040</v>
      </c>
      <c r="B410" s="7" t="s">
        <v>15</v>
      </c>
      <c r="C410" s="4" t="s">
        <v>437</v>
      </c>
      <c r="D410" s="4" t="s">
        <v>1036</v>
      </c>
      <c r="E410" s="4" t="s">
        <v>1040</v>
      </c>
      <c r="F410" s="4">
        <v>1830</v>
      </c>
      <c r="G410" s="8">
        <v>0.85</v>
      </c>
      <c r="H410" s="4">
        <f t="shared" si="6"/>
        <v>1555.5</v>
      </c>
      <c r="I410" s="4" t="s">
        <v>1054</v>
      </c>
      <c r="J410" s="6">
        <v>42130</v>
      </c>
      <c r="K410" s="10" t="s">
        <v>1043</v>
      </c>
      <c r="L410">
        <f>IF(Table1[[#This Row],[Sales stage]]&lt;&gt;"Won",Table1[[#This Row],[Close Date/Expected Close Date]]-Table1[[#This Row],[Reporting Date]],"")</f>
        <v>90</v>
      </c>
      <c r="M410" s="2"/>
    </row>
    <row r="411" spans="1:13">
      <c r="A411" s="9">
        <v>42040</v>
      </c>
      <c r="B411" s="7" t="s">
        <v>22</v>
      </c>
      <c r="C411" s="4" t="s">
        <v>438</v>
      </c>
      <c r="D411" s="4" t="s">
        <v>1030</v>
      </c>
      <c r="E411" s="4" t="s">
        <v>1041</v>
      </c>
      <c r="F411" s="4">
        <v>2550</v>
      </c>
      <c r="G411" s="8">
        <v>0.85</v>
      </c>
      <c r="H411" s="4">
        <f t="shared" si="6"/>
        <v>2167.5</v>
      </c>
      <c r="I411" s="4" t="s">
        <v>1052</v>
      </c>
      <c r="J411" s="6">
        <v>42123</v>
      </c>
      <c r="K411" s="10"/>
      <c r="L411">
        <f>IF(Table1[[#This Row],[Sales stage]]&lt;&gt;"Won",Table1[[#This Row],[Close Date/Expected Close Date]]-Table1[[#This Row],[Reporting Date]],"")</f>
        <v>83</v>
      </c>
      <c r="M411" s="2"/>
    </row>
    <row r="412" spans="1:13">
      <c r="A412" s="9">
        <v>42040</v>
      </c>
      <c r="B412" s="7" t="s">
        <v>11</v>
      </c>
      <c r="C412" s="4" t="s">
        <v>439</v>
      </c>
      <c r="D412" s="4" t="s">
        <v>1037</v>
      </c>
      <c r="E412" s="4" t="s">
        <v>1039</v>
      </c>
      <c r="F412" s="4">
        <v>3850</v>
      </c>
      <c r="G412" s="8">
        <v>0.7</v>
      </c>
      <c r="H412" s="4">
        <f t="shared" si="6"/>
        <v>2695</v>
      </c>
      <c r="I412" s="4" t="s">
        <v>1052</v>
      </c>
      <c r="J412" s="6">
        <v>42128</v>
      </c>
      <c r="K412" s="10"/>
      <c r="L412">
        <f>IF(Table1[[#This Row],[Sales stage]]&lt;&gt;"Won",Table1[[#This Row],[Close Date/Expected Close Date]]-Table1[[#This Row],[Reporting Date]],"")</f>
        <v>88</v>
      </c>
      <c r="M412" s="2"/>
    </row>
    <row r="413" spans="1:13">
      <c r="A413" s="9">
        <v>42040</v>
      </c>
      <c r="B413" s="7" t="s">
        <v>13</v>
      </c>
      <c r="C413" s="4" t="s">
        <v>440</v>
      </c>
      <c r="D413" s="4" t="s">
        <v>1035</v>
      </c>
      <c r="E413" s="4" t="s">
        <v>1040</v>
      </c>
      <c r="F413" s="4">
        <v>3480</v>
      </c>
      <c r="G413" s="8">
        <v>0.85</v>
      </c>
      <c r="H413" s="4">
        <f t="shared" si="6"/>
        <v>2958</v>
      </c>
      <c r="I413" s="4" t="s">
        <v>1052</v>
      </c>
      <c r="J413" s="6">
        <v>42128</v>
      </c>
      <c r="K413" s="10" t="s">
        <v>1046</v>
      </c>
      <c r="L413">
        <f>IF(Table1[[#This Row],[Sales stage]]&lt;&gt;"Won",Table1[[#This Row],[Close Date/Expected Close Date]]-Table1[[#This Row],[Reporting Date]],"")</f>
        <v>88</v>
      </c>
      <c r="M413" s="2"/>
    </row>
    <row r="414" spans="1:13">
      <c r="A414" s="9">
        <v>42040</v>
      </c>
      <c r="B414" s="7" t="s">
        <v>8</v>
      </c>
      <c r="C414" s="4" t="s">
        <v>441</v>
      </c>
      <c r="D414" s="4" t="s">
        <v>1035</v>
      </c>
      <c r="E414" s="4" t="s">
        <v>1039</v>
      </c>
      <c r="F414" s="4">
        <v>3900</v>
      </c>
      <c r="G414" s="8">
        <v>0.6</v>
      </c>
      <c r="H414" s="4">
        <f t="shared" si="6"/>
        <v>2340</v>
      </c>
      <c r="I414" s="4" t="s">
        <v>1051</v>
      </c>
      <c r="J414" s="6">
        <v>42106</v>
      </c>
      <c r="K414" s="10" t="s">
        <v>1044</v>
      </c>
      <c r="L414">
        <f>IF(Table1[[#This Row],[Sales stage]]&lt;&gt;"Won",Table1[[#This Row],[Close Date/Expected Close Date]]-Table1[[#This Row],[Reporting Date]],"")</f>
        <v>66</v>
      </c>
      <c r="M414" s="2"/>
    </row>
    <row r="415" spans="1:13">
      <c r="A415" s="9">
        <v>42040</v>
      </c>
      <c r="B415" s="7" t="s">
        <v>9</v>
      </c>
      <c r="C415" s="4" t="s">
        <v>442</v>
      </c>
      <c r="D415" s="4" t="s">
        <v>1032</v>
      </c>
      <c r="E415" s="4" t="s">
        <v>1049</v>
      </c>
      <c r="F415" s="4">
        <v>4110</v>
      </c>
      <c r="G415" s="8">
        <v>0.6</v>
      </c>
      <c r="H415" s="4">
        <f t="shared" si="6"/>
        <v>2466</v>
      </c>
      <c r="I415" s="4" t="s">
        <v>1052</v>
      </c>
      <c r="J415" s="6">
        <v>42160</v>
      </c>
      <c r="K415" s="10" t="s">
        <v>1045</v>
      </c>
      <c r="L415">
        <f>IF(Table1[[#This Row],[Sales stage]]&lt;&gt;"Won",Table1[[#This Row],[Close Date/Expected Close Date]]-Table1[[#This Row],[Reporting Date]],"")</f>
        <v>120</v>
      </c>
      <c r="M415" s="2"/>
    </row>
    <row r="416" spans="1:13">
      <c r="A416" s="9">
        <v>42040</v>
      </c>
      <c r="B416" s="7" t="s">
        <v>24</v>
      </c>
      <c r="C416" s="4" t="s">
        <v>443</v>
      </c>
      <c r="D416" s="4" t="s">
        <v>1038</v>
      </c>
      <c r="E416" s="4" t="s">
        <v>1040</v>
      </c>
      <c r="F416" s="4">
        <v>3020</v>
      </c>
      <c r="G416" s="8">
        <v>0.55000000000000004</v>
      </c>
      <c r="H416" s="4">
        <f t="shared" si="6"/>
        <v>1661.0000000000002</v>
      </c>
      <c r="I416" s="4" t="s">
        <v>1052</v>
      </c>
      <c r="J416" s="6">
        <v>42105</v>
      </c>
      <c r="K416" s="10" t="s">
        <v>1043</v>
      </c>
      <c r="L416">
        <f>IF(Table1[[#This Row],[Sales stage]]&lt;&gt;"Won",Table1[[#This Row],[Close Date/Expected Close Date]]-Table1[[#This Row],[Reporting Date]],"")</f>
        <v>65</v>
      </c>
      <c r="M416" s="2"/>
    </row>
    <row r="417" spans="1:13">
      <c r="A417" s="9">
        <v>42040</v>
      </c>
      <c r="B417" s="7" t="s">
        <v>21</v>
      </c>
      <c r="C417" s="4" t="s">
        <v>444</v>
      </c>
      <c r="D417" s="4" t="s">
        <v>1032</v>
      </c>
      <c r="E417" s="4" t="s">
        <v>1039</v>
      </c>
      <c r="F417" s="4">
        <v>4470</v>
      </c>
      <c r="G417" s="8">
        <v>0.6</v>
      </c>
      <c r="H417" s="4">
        <f t="shared" si="6"/>
        <v>2682</v>
      </c>
      <c r="I417" s="4" t="s">
        <v>1052</v>
      </c>
      <c r="J417" s="6">
        <v>42100</v>
      </c>
      <c r="K417" s="10" t="s">
        <v>1045</v>
      </c>
      <c r="L417">
        <f>IF(Table1[[#This Row],[Sales stage]]&lt;&gt;"Won",Table1[[#This Row],[Close Date/Expected Close Date]]-Table1[[#This Row],[Reporting Date]],"")</f>
        <v>60</v>
      </c>
      <c r="M417" s="2"/>
    </row>
    <row r="418" spans="1:13">
      <c r="A418" s="9">
        <v>42040</v>
      </c>
      <c r="B418" s="7" t="s">
        <v>23</v>
      </c>
      <c r="C418" s="4" t="s">
        <v>445</v>
      </c>
      <c r="D418" s="4" t="s">
        <v>1033</v>
      </c>
      <c r="E418" s="4" t="s">
        <v>1040</v>
      </c>
      <c r="F418" s="4">
        <v>3020</v>
      </c>
      <c r="G418" s="8">
        <v>0.7</v>
      </c>
      <c r="H418" s="4">
        <f t="shared" si="6"/>
        <v>2114</v>
      </c>
      <c r="I418" s="4" t="s">
        <v>1052</v>
      </c>
      <c r="J418" s="6">
        <v>42122</v>
      </c>
      <c r="K418" s="10" t="s">
        <v>1043</v>
      </c>
      <c r="L418">
        <f>IF(Table1[[#This Row],[Sales stage]]&lt;&gt;"Won",Table1[[#This Row],[Close Date/Expected Close Date]]-Table1[[#This Row],[Reporting Date]],"")</f>
        <v>82</v>
      </c>
      <c r="M418" s="2"/>
    </row>
    <row r="419" spans="1:13">
      <c r="A419" s="9">
        <v>42041</v>
      </c>
      <c r="B419" s="7" t="s">
        <v>24</v>
      </c>
      <c r="C419" s="4" t="s">
        <v>446</v>
      </c>
      <c r="D419" s="4" t="s">
        <v>1035</v>
      </c>
      <c r="E419" s="4" t="s">
        <v>1040</v>
      </c>
      <c r="F419" s="4">
        <v>1560</v>
      </c>
      <c r="G419" s="8">
        <v>0.85</v>
      </c>
      <c r="H419" s="4">
        <f t="shared" si="6"/>
        <v>1326</v>
      </c>
      <c r="I419" s="4" t="s">
        <v>1054</v>
      </c>
      <c r="J419" s="6">
        <v>42182</v>
      </c>
      <c r="K419" s="10" t="s">
        <v>1044</v>
      </c>
      <c r="L419">
        <f>IF(Table1[[#This Row],[Sales stage]]&lt;&gt;"Won",Table1[[#This Row],[Close Date/Expected Close Date]]-Table1[[#This Row],[Reporting Date]],"")</f>
        <v>141</v>
      </c>
      <c r="M419" s="2"/>
    </row>
    <row r="420" spans="1:13">
      <c r="A420" s="9">
        <v>42041</v>
      </c>
      <c r="B420" s="7" t="s">
        <v>16</v>
      </c>
      <c r="C420" s="4" t="s">
        <v>447</v>
      </c>
      <c r="D420" s="4" t="s">
        <v>1032</v>
      </c>
      <c r="E420" s="4" t="s">
        <v>1048</v>
      </c>
      <c r="F420" s="4">
        <v>670</v>
      </c>
      <c r="G420" s="8">
        <v>0.55000000000000004</v>
      </c>
      <c r="H420" s="4">
        <f t="shared" si="6"/>
        <v>368.50000000000006</v>
      </c>
      <c r="I420" s="4" t="s">
        <v>1054</v>
      </c>
      <c r="J420" s="6">
        <v>42064</v>
      </c>
      <c r="K420" s="10"/>
      <c r="L420" t="str">
        <f>IF(Table1[[#This Row],[Sales stage]]&lt;&gt;"Won",Table1[[#This Row],[Close Date/Expected Close Date]]-Table1[[#This Row],[Reporting Date]],"")</f>
        <v/>
      </c>
      <c r="M420" s="2"/>
    </row>
    <row r="421" spans="1:13">
      <c r="A421" s="9">
        <v>42041</v>
      </c>
      <c r="B421" s="7" t="s">
        <v>27</v>
      </c>
      <c r="C421" s="4" t="s">
        <v>448</v>
      </c>
      <c r="D421" s="4" t="s">
        <v>1029</v>
      </c>
      <c r="E421" s="4" t="s">
        <v>1039</v>
      </c>
      <c r="F421" s="4">
        <v>3260</v>
      </c>
      <c r="G421" s="8">
        <v>0.8</v>
      </c>
      <c r="H421" s="4">
        <f t="shared" si="6"/>
        <v>2608</v>
      </c>
      <c r="I421" s="4" t="s">
        <v>1052</v>
      </c>
      <c r="J421" s="6">
        <v>42168</v>
      </c>
      <c r="K421" s="10" t="s">
        <v>1043</v>
      </c>
      <c r="L421">
        <f>IF(Table1[[#This Row],[Sales stage]]&lt;&gt;"Won",Table1[[#This Row],[Close Date/Expected Close Date]]-Table1[[#This Row],[Reporting Date]],"")</f>
        <v>127</v>
      </c>
      <c r="M421" s="2"/>
    </row>
    <row r="422" spans="1:13">
      <c r="A422" s="9">
        <v>42041</v>
      </c>
      <c r="B422" s="7" t="s">
        <v>21</v>
      </c>
      <c r="C422" s="4" t="s">
        <v>449</v>
      </c>
      <c r="D422" s="4" t="s">
        <v>1035</v>
      </c>
      <c r="E422" s="4" t="s">
        <v>1049</v>
      </c>
      <c r="F422" s="4">
        <v>1790</v>
      </c>
      <c r="G422" s="8">
        <v>0.55000000000000004</v>
      </c>
      <c r="H422" s="4">
        <f t="shared" si="6"/>
        <v>984.50000000000011</v>
      </c>
      <c r="I422" s="4" t="s">
        <v>1054</v>
      </c>
      <c r="J422" s="6">
        <v>42116</v>
      </c>
      <c r="K422" s="10" t="s">
        <v>1044</v>
      </c>
      <c r="L422">
        <f>IF(Table1[[#This Row],[Sales stage]]&lt;&gt;"Won",Table1[[#This Row],[Close Date/Expected Close Date]]-Table1[[#This Row],[Reporting Date]],"")</f>
        <v>75</v>
      </c>
      <c r="M422" s="2"/>
    </row>
    <row r="423" spans="1:13">
      <c r="A423" s="9">
        <v>42041</v>
      </c>
      <c r="B423" s="7" t="s">
        <v>12</v>
      </c>
      <c r="C423" s="4" t="s">
        <v>450</v>
      </c>
      <c r="D423" s="4" t="s">
        <v>1031</v>
      </c>
      <c r="E423" s="4" t="s">
        <v>1040</v>
      </c>
      <c r="F423" s="4">
        <v>4670</v>
      </c>
      <c r="G423" s="8">
        <v>0.7</v>
      </c>
      <c r="H423" s="4">
        <f t="shared" si="6"/>
        <v>3269</v>
      </c>
      <c r="I423" s="4" t="s">
        <v>1051</v>
      </c>
      <c r="J423" s="6">
        <v>42145</v>
      </c>
      <c r="K423" s="10" t="s">
        <v>1046</v>
      </c>
      <c r="L423">
        <f>IF(Table1[[#This Row],[Sales stage]]&lt;&gt;"Won",Table1[[#This Row],[Close Date/Expected Close Date]]-Table1[[#This Row],[Reporting Date]],"")</f>
        <v>104</v>
      </c>
      <c r="M423" s="2"/>
    </row>
    <row r="424" spans="1:13">
      <c r="A424" s="9">
        <v>42041</v>
      </c>
      <c r="B424" s="7" t="s">
        <v>13</v>
      </c>
      <c r="C424" s="4" t="s">
        <v>451</v>
      </c>
      <c r="D424" s="4" t="s">
        <v>1031</v>
      </c>
      <c r="E424" s="4" t="s">
        <v>1040</v>
      </c>
      <c r="F424" s="4">
        <v>4060</v>
      </c>
      <c r="G424" s="8">
        <v>0.6</v>
      </c>
      <c r="H424" s="4">
        <f t="shared" si="6"/>
        <v>2436</v>
      </c>
      <c r="I424" s="4" t="s">
        <v>1052</v>
      </c>
      <c r="J424" s="6">
        <v>42175</v>
      </c>
      <c r="K424" s="10" t="s">
        <v>1044</v>
      </c>
      <c r="L424">
        <f>IF(Table1[[#This Row],[Sales stage]]&lt;&gt;"Won",Table1[[#This Row],[Close Date/Expected Close Date]]-Table1[[#This Row],[Reporting Date]],"")</f>
        <v>134</v>
      </c>
      <c r="M424" s="2"/>
    </row>
    <row r="425" spans="1:13">
      <c r="A425" s="9">
        <v>42041</v>
      </c>
      <c r="B425" s="7" t="s">
        <v>8</v>
      </c>
      <c r="C425" s="4" t="s">
        <v>452</v>
      </c>
      <c r="D425" s="4" t="s">
        <v>1034</v>
      </c>
      <c r="E425" s="4" t="s">
        <v>1042</v>
      </c>
      <c r="F425" s="4">
        <v>2170</v>
      </c>
      <c r="G425" s="8">
        <v>0.8</v>
      </c>
      <c r="H425" s="4">
        <f t="shared" si="6"/>
        <v>1736</v>
      </c>
      <c r="I425" s="4" t="s">
        <v>1054</v>
      </c>
      <c r="J425" s="6">
        <v>42163</v>
      </c>
      <c r="K425" s="10" t="s">
        <v>1044</v>
      </c>
      <c r="L425">
        <f>IF(Table1[[#This Row],[Sales stage]]&lt;&gt;"Won",Table1[[#This Row],[Close Date/Expected Close Date]]-Table1[[#This Row],[Reporting Date]],"")</f>
        <v>122</v>
      </c>
      <c r="M425" s="2"/>
    </row>
    <row r="426" spans="1:13">
      <c r="A426" s="9">
        <v>42041</v>
      </c>
      <c r="B426" s="7" t="s">
        <v>22</v>
      </c>
      <c r="C426" s="4" t="s">
        <v>453</v>
      </c>
      <c r="D426" s="4" t="s">
        <v>1029</v>
      </c>
      <c r="E426" s="4" t="s">
        <v>1042</v>
      </c>
      <c r="F426" s="4">
        <v>4310</v>
      </c>
      <c r="G426" s="8">
        <v>0.85</v>
      </c>
      <c r="H426" s="4">
        <f t="shared" si="6"/>
        <v>3663.5</v>
      </c>
      <c r="I426" s="4" t="s">
        <v>1052</v>
      </c>
      <c r="J426" s="6">
        <v>42135</v>
      </c>
      <c r="K426" s="10" t="s">
        <v>1044</v>
      </c>
      <c r="L426">
        <f>IF(Table1[[#This Row],[Sales stage]]&lt;&gt;"Won",Table1[[#This Row],[Close Date/Expected Close Date]]-Table1[[#This Row],[Reporting Date]],"")</f>
        <v>94</v>
      </c>
      <c r="M426" s="2"/>
    </row>
    <row r="427" spans="1:13">
      <c r="A427" s="9">
        <v>42041</v>
      </c>
      <c r="B427" s="7" t="s">
        <v>14</v>
      </c>
      <c r="C427" s="4" t="s">
        <v>454</v>
      </c>
      <c r="D427" s="4" t="s">
        <v>1033</v>
      </c>
      <c r="E427" s="4" t="s">
        <v>1042</v>
      </c>
      <c r="F427" s="4">
        <v>3250</v>
      </c>
      <c r="G427" s="8">
        <v>0.8</v>
      </c>
      <c r="H427" s="4">
        <f t="shared" si="6"/>
        <v>2600</v>
      </c>
      <c r="I427" s="4" t="s">
        <v>1054</v>
      </c>
      <c r="J427" s="6">
        <v>42127</v>
      </c>
      <c r="K427" s="10" t="s">
        <v>1043</v>
      </c>
      <c r="L427">
        <f>IF(Table1[[#This Row],[Sales stage]]&lt;&gt;"Won",Table1[[#This Row],[Close Date/Expected Close Date]]-Table1[[#This Row],[Reporting Date]],"")</f>
        <v>86</v>
      </c>
      <c r="M427" s="2"/>
    </row>
    <row r="428" spans="1:13">
      <c r="A428" s="9">
        <v>42041</v>
      </c>
      <c r="B428" s="7" t="s">
        <v>26</v>
      </c>
      <c r="C428" s="4" t="s">
        <v>455</v>
      </c>
      <c r="D428" s="4" t="s">
        <v>1034</v>
      </c>
      <c r="E428" s="4" t="s">
        <v>1049</v>
      </c>
      <c r="F428" s="4">
        <v>4880</v>
      </c>
      <c r="G428" s="8">
        <v>0.75</v>
      </c>
      <c r="H428" s="4">
        <f t="shared" si="6"/>
        <v>3660</v>
      </c>
      <c r="I428" s="4" t="s">
        <v>1054</v>
      </c>
      <c r="J428" s="6">
        <v>42103</v>
      </c>
      <c r="K428" s="10"/>
      <c r="L428">
        <f>IF(Table1[[#This Row],[Sales stage]]&lt;&gt;"Won",Table1[[#This Row],[Close Date/Expected Close Date]]-Table1[[#This Row],[Reporting Date]],"")</f>
        <v>62</v>
      </c>
      <c r="M428" s="2"/>
    </row>
    <row r="429" spans="1:13">
      <c r="A429" s="9">
        <v>42042</v>
      </c>
      <c r="B429" s="7" t="s">
        <v>25</v>
      </c>
      <c r="C429" s="4" t="s">
        <v>456</v>
      </c>
      <c r="D429" s="4" t="s">
        <v>1035</v>
      </c>
      <c r="E429" s="4" t="s">
        <v>1039</v>
      </c>
      <c r="F429" s="4">
        <v>4360</v>
      </c>
      <c r="G429" s="8">
        <v>0.75</v>
      </c>
      <c r="H429" s="4">
        <f t="shared" si="6"/>
        <v>3270</v>
      </c>
      <c r="I429" s="4" t="s">
        <v>1052</v>
      </c>
      <c r="J429" s="6">
        <v>42176</v>
      </c>
      <c r="K429" s="10" t="s">
        <v>1043</v>
      </c>
      <c r="L429">
        <f>IF(Table1[[#This Row],[Sales stage]]&lt;&gt;"Won",Table1[[#This Row],[Close Date/Expected Close Date]]-Table1[[#This Row],[Reporting Date]],"")</f>
        <v>134</v>
      </c>
      <c r="M429" s="2"/>
    </row>
    <row r="430" spans="1:13">
      <c r="A430" s="9">
        <v>42042</v>
      </c>
      <c r="B430" s="7" t="s">
        <v>8</v>
      </c>
      <c r="C430" s="4" t="s">
        <v>457</v>
      </c>
      <c r="D430" s="4" t="s">
        <v>1031</v>
      </c>
      <c r="E430" s="4" t="s">
        <v>1041</v>
      </c>
      <c r="F430" s="4">
        <v>4150</v>
      </c>
      <c r="G430" s="8">
        <v>0.65</v>
      </c>
      <c r="H430" s="4">
        <f t="shared" si="6"/>
        <v>2697.5</v>
      </c>
      <c r="I430" s="4" t="s">
        <v>1052</v>
      </c>
      <c r="J430" s="6">
        <v>42180</v>
      </c>
      <c r="K430" s="10"/>
      <c r="L430">
        <f>IF(Table1[[#This Row],[Sales stage]]&lt;&gt;"Won",Table1[[#This Row],[Close Date/Expected Close Date]]-Table1[[#This Row],[Reporting Date]],"")</f>
        <v>138</v>
      </c>
      <c r="M430" s="2"/>
    </row>
    <row r="431" spans="1:13">
      <c r="A431" s="9">
        <v>42042</v>
      </c>
      <c r="B431" s="7" t="s">
        <v>13</v>
      </c>
      <c r="C431" s="4" t="s">
        <v>458</v>
      </c>
      <c r="D431" s="4" t="s">
        <v>1032</v>
      </c>
      <c r="E431" s="4" t="s">
        <v>1040</v>
      </c>
      <c r="F431" s="4">
        <v>990</v>
      </c>
      <c r="G431" s="8">
        <v>0.8</v>
      </c>
      <c r="H431" s="4">
        <f t="shared" si="6"/>
        <v>792</v>
      </c>
      <c r="I431" s="4" t="s">
        <v>1051</v>
      </c>
      <c r="J431" s="6">
        <v>42162</v>
      </c>
      <c r="K431" s="10" t="s">
        <v>1044</v>
      </c>
      <c r="L431">
        <f>IF(Table1[[#This Row],[Sales stage]]&lt;&gt;"Won",Table1[[#This Row],[Close Date/Expected Close Date]]-Table1[[#This Row],[Reporting Date]],"")</f>
        <v>120</v>
      </c>
      <c r="M431" s="2"/>
    </row>
    <row r="432" spans="1:13">
      <c r="A432" s="9">
        <v>42042</v>
      </c>
      <c r="B432" s="7" t="s">
        <v>8</v>
      </c>
      <c r="C432" s="4" t="s">
        <v>459</v>
      </c>
      <c r="D432" s="4" t="s">
        <v>1034</v>
      </c>
      <c r="E432" s="4" t="s">
        <v>1042</v>
      </c>
      <c r="F432" s="4">
        <v>3920</v>
      </c>
      <c r="G432" s="8">
        <v>0.65</v>
      </c>
      <c r="H432" s="4">
        <f t="shared" si="6"/>
        <v>2548</v>
      </c>
      <c r="I432" s="4" t="s">
        <v>1052</v>
      </c>
      <c r="J432" s="6">
        <v>42156</v>
      </c>
      <c r="K432" s="10" t="s">
        <v>1044</v>
      </c>
      <c r="L432">
        <f>IF(Table1[[#This Row],[Sales stage]]&lt;&gt;"Won",Table1[[#This Row],[Close Date/Expected Close Date]]-Table1[[#This Row],[Reporting Date]],"")</f>
        <v>114</v>
      </c>
      <c r="M432" s="2"/>
    </row>
    <row r="433" spans="1:13">
      <c r="A433" s="9">
        <v>42042</v>
      </c>
      <c r="B433" s="7" t="s">
        <v>27</v>
      </c>
      <c r="C433" s="4" t="s">
        <v>460</v>
      </c>
      <c r="D433" s="4" t="s">
        <v>1033</v>
      </c>
      <c r="E433" s="4" t="s">
        <v>1040</v>
      </c>
      <c r="F433" s="4">
        <v>3520</v>
      </c>
      <c r="G433" s="8">
        <v>0.6</v>
      </c>
      <c r="H433" s="4">
        <f t="shared" si="6"/>
        <v>2112</v>
      </c>
      <c r="I433" s="4" t="s">
        <v>1051</v>
      </c>
      <c r="J433" s="6">
        <v>42125</v>
      </c>
      <c r="K433" s="10" t="s">
        <v>1045</v>
      </c>
      <c r="L433">
        <f>IF(Table1[[#This Row],[Sales stage]]&lt;&gt;"Won",Table1[[#This Row],[Close Date/Expected Close Date]]-Table1[[#This Row],[Reporting Date]],"")</f>
        <v>83</v>
      </c>
      <c r="M433" s="2"/>
    </row>
    <row r="434" spans="1:13">
      <c r="A434" s="9">
        <v>42042</v>
      </c>
      <c r="B434" s="7" t="s">
        <v>12</v>
      </c>
      <c r="C434" s="4" t="s">
        <v>461</v>
      </c>
      <c r="D434" s="4" t="s">
        <v>1037</v>
      </c>
      <c r="E434" s="4" t="s">
        <v>1049</v>
      </c>
      <c r="F434" s="4">
        <v>680</v>
      </c>
      <c r="G434" s="8">
        <v>0.75</v>
      </c>
      <c r="H434" s="4">
        <f t="shared" si="6"/>
        <v>510</v>
      </c>
      <c r="I434" s="4" t="s">
        <v>1051</v>
      </c>
      <c r="J434" s="6">
        <v>42159</v>
      </c>
      <c r="K434" s="10" t="s">
        <v>1044</v>
      </c>
      <c r="L434">
        <f>IF(Table1[[#This Row],[Sales stage]]&lt;&gt;"Won",Table1[[#This Row],[Close Date/Expected Close Date]]-Table1[[#This Row],[Reporting Date]],"")</f>
        <v>117</v>
      </c>
      <c r="M434" s="2"/>
    </row>
    <row r="435" spans="1:13">
      <c r="A435" s="9">
        <v>42042</v>
      </c>
      <c r="B435" s="7" t="s">
        <v>11</v>
      </c>
      <c r="C435" s="4" t="s">
        <v>462</v>
      </c>
      <c r="D435" s="4" t="s">
        <v>1035</v>
      </c>
      <c r="E435" s="4" t="s">
        <v>1039</v>
      </c>
      <c r="F435" s="4">
        <v>3080</v>
      </c>
      <c r="G435" s="8">
        <v>0.85</v>
      </c>
      <c r="H435" s="4">
        <f t="shared" si="6"/>
        <v>2618</v>
      </c>
      <c r="I435" s="4" t="s">
        <v>1052</v>
      </c>
      <c r="J435" s="6">
        <v>42134</v>
      </c>
      <c r="K435" s="10" t="s">
        <v>1043</v>
      </c>
      <c r="L435">
        <f>IF(Table1[[#This Row],[Sales stage]]&lt;&gt;"Won",Table1[[#This Row],[Close Date/Expected Close Date]]-Table1[[#This Row],[Reporting Date]],"")</f>
        <v>92</v>
      </c>
      <c r="M435" s="2"/>
    </row>
    <row r="436" spans="1:13">
      <c r="A436" s="9">
        <v>42042</v>
      </c>
      <c r="B436" s="7" t="s">
        <v>8</v>
      </c>
      <c r="C436" s="4" t="s">
        <v>463</v>
      </c>
      <c r="D436" s="4" t="s">
        <v>1030</v>
      </c>
      <c r="E436" s="4" t="s">
        <v>1040</v>
      </c>
      <c r="F436" s="4">
        <v>1790</v>
      </c>
      <c r="G436" s="8">
        <v>0.7</v>
      </c>
      <c r="H436" s="4">
        <f t="shared" si="6"/>
        <v>1253</v>
      </c>
      <c r="I436" s="4" t="s">
        <v>1051</v>
      </c>
      <c r="J436" s="6">
        <v>42110</v>
      </c>
      <c r="K436" s="10" t="s">
        <v>1044</v>
      </c>
      <c r="L436">
        <f>IF(Table1[[#This Row],[Sales stage]]&lt;&gt;"Won",Table1[[#This Row],[Close Date/Expected Close Date]]-Table1[[#This Row],[Reporting Date]],"")</f>
        <v>68</v>
      </c>
      <c r="M436" s="2"/>
    </row>
    <row r="437" spans="1:13">
      <c r="A437" s="9">
        <v>42042</v>
      </c>
      <c r="B437" s="7" t="s">
        <v>9</v>
      </c>
      <c r="C437" s="4" t="s">
        <v>464</v>
      </c>
      <c r="D437" s="4" t="s">
        <v>1034</v>
      </c>
      <c r="E437" s="4" t="s">
        <v>1039</v>
      </c>
      <c r="F437" s="4">
        <v>1410</v>
      </c>
      <c r="G437" s="8">
        <v>0.6</v>
      </c>
      <c r="H437" s="4">
        <f t="shared" si="6"/>
        <v>846</v>
      </c>
      <c r="I437" s="4" t="s">
        <v>1052</v>
      </c>
      <c r="J437" s="6">
        <v>42114</v>
      </c>
      <c r="K437" s="10" t="s">
        <v>1046</v>
      </c>
      <c r="L437">
        <f>IF(Table1[[#This Row],[Sales stage]]&lt;&gt;"Won",Table1[[#This Row],[Close Date/Expected Close Date]]-Table1[[#This Row],[Reporting Date]],"")</f>
        <v>72</v>
      </c>
      <c r="M437" s="2"/>
    </row>
    <row r="438" spans="1:13">
      <c r="A438" s="9">
        <v>42042</v>
      </c>
      <c r="B438" s="7" t="s">
        <v>25</v>
      </c>
      <c r="C438" s="4" t="s">
        <v>465</v>
      </c>
      <c r="D438" s="4" t="s">
        <v>1033</v>
      </c>
      <c r="E438" s="4" t="s">
        <v>1048</v>
      </c>
      <c r="F438" s="4">
        <v>3300</v>
      </c>
      <c r="G438" s="8">
        <v>0.65</v>
      </c>
      <c r="H438" s="4">
        <f t="shared" si="6"/>
        <v>2145</v>
      </c>
      <c r="I438" s="4" t="s">
        <v>1052</v>
      </c>
      <c r="J438" s="6">
        <v>42063</v>
      </c>
      <c r="K438" s="10"/>
      <c r="L438" t="str">
        <f>IF(Table1[[#This Row],[Sales stage]]&lt;&gt;"Won",Table1[[#This Row],[Close Date/Expected Close Date]]-Table1[[#This Row],[Reporting Date]],"")</f>
        <v/>
      </c>
      <c r="M438" s="2"/>
    </row>
    <row r="439" spans="1:13">
      <c r="A439" s="9">
        <v>42042</v>
      </c>
      <c r="B439" s="7" t="s">
        <v>26</v>
      </c>
      <c r="C439" s="4" t="s">
        <v>466</v>
      </c>
      <c r="D439" s="4" t="s">
        <v>1036</v>
      </c>
      <c r="E439" s="4" t="s">
        <v>1049</v>
      </c>
      <c r="F439" s="4">
        <v>3890</v>
      </c>
      <c r="G439" s="8">
        <v>0.8</v>
      </c>
      <c r="H439" s="4">
        <f t="shared" si="6"/>
        <v>3112</v>
      </c>
      <c r="I439" s="4" t="s">
        <v>1052</v>
      </c>
      <c r="J439" s="6">
        <v>42102</v>
      </c>
      <c r="K439" s="10" t="s">
        <v>1045</v>
      </c>
      <c r="L439">
        <f>IF(Table1[[#This Row],[Sales stage]]&lt;&gt;"Won",Table1[[#This Row],[Close Date/Expected Close Date]]-Table1[[#This Row],[Reporting Date]],"")</f>
        <v>60</v>
      </c>
      <c r="M439" s="2"/>
    </row>
    <row r="440" spans="1:13">
      <c r="A440" s="9">
        <v>42042</v>
      </c>
      <c r="B440" s="7" t="s">
        <v>18</v>
      </c>
      <c r="C440" s="4" t="s">
        <v>467</v>
      </c>
      <c r="D440" s="4" t="s">
        <v>1031</v>
      </c>
      <c r="E440" s="4" t="s">
        <v>1040</v>
      </c>
      <c r="F440" s="4">
        <v>1070</v>
      </c>
      <c r="G440" s="8">
        <v>0.65</v>
      </c>
      <c r="H440" s="4">
        <f t="shared" si="6"/>
        <v>695.5</v>
      </c>
      <c r="I440" s="4" t="s">
        <v>1054</v>
      </c>
      <c r="J440" s="6">
        <v>42133</v>
      </c>
      <c r="K440" s="10" t="s">
        <v>1044</v>
      </c>
      <c r="L440">
        <f>IF(Table1[[#This Row],[Sales stage]]&lt;&gt;"Won",Table1[[#This Row],[Close Date/Expected Close Date]]-Table1[[#This Row],[Reporting Date]],"")</f>
        <v>91</v>
      </c>
      <c r="M440" s="2"/>
    </row>
    <row r="441" spans="1:13">
      <c r="A441" s="9">
        <v>42042</v>
      </c>
      <c r="B441" s="7" t="s">
        <v>15</v>
      </c>
      <c r="C441" s="4" t="s">
        <v>468</v>
      </c>
      <c r="D441" s="4" t="s">
        <v>1031</v>
      </c>
      <c r="E441" s="4" t="s">
        <v>1049</v>
      </c>
      <c r="F441" s="4">
        <v>2850</v>
      </c>
      <c r="G441" s="8">
        <v>0.6</v>
      </c>
      <c r="H441" s="4">
        <f t="shared" si="6"/>
        <v>1710</v>
      </c>
      <c r="I441" s="4" t="s">
        <v>1052</v>
      </c>
      <c r="J441" s="6">
        <v>42121</v>
      </c>
      <c r="K441" s="10" t="s">
        <v>1043</v>
      </c>
      <c r="L441">
        <f>IF(Table1[[#This Row],[Sales stage]]&lt;&gt;"Won",Table1[[#This Row],[Close Date/Expected Close Date]]-Table1[[#This Row],[Reporting Date]],"")</f>
        <v>79</v>
      </c>
      <c r="M441" s="2"/>
    </row>
    <row r="442" spans="1:13">
      <c r="A442" s="9">
        <v>42042</v>
      </c>
      <c r="B442" s="7" t="s">
        <v>13</v>
      </c>
      <c r="C442" s="4" t="s">
        <v>469</v>
      </c>
      <c r="D442" s="4" t="s">
        <v>1036</v>
      </c>
      <c r="E442" s="4" t="s">
        <v>1049</v>
      </c>
      <c r="F442" s="4">
        <v>2150</v>
      </c>
      <c r="G442" s="8">
        <v>0.8</v>
      </c>
      <c r="H442" s="4">
        <f t="shared" si="6"/>
        <v>1720</v>
      </c>
      <c r="I442" s="4" t="s">
        <v>1054</v>
      </c>
      <c r="J442" s="6">
        <v>42139</v>
      </c>
      <c r="K442" s="10" t="s">
        <v>1043</v>
      </c>
      <c r="L442">
        <f>IF(Table1[[#This Row],[Sales stage]]&lt;&gt;"Won",Table1[[#This Row],[Close Date/Expected Close Date]]-Table1[[#This Row],[Reporting Date]],"")</f>
        <v>97</v>
      </c>
      <c r="M442" s="2"/>
    </row>
    <row r="443" spans="1:13">
      <c r="A443" s="9">
        <v>42043</v>
      </c>
      <c r="B443" s="7" t="s">
        <v>13</v>
      </c>
      <c r="C443" s="4" t="s">
        <v>470</v>
      </c>
      <c r="D443" s="4" t="s">
        <v>1035</v>
      </c>
      <c r="E443" s="4" t="s">
        <v>1049</v>
      </c>
      <c r="F443" s="4">
        <v>580</v>
      </c>
      <c r="G443" s="8">
        <v>0.55000000000000004</v>
      </c>
      <c r="H443" s="4">
        <f t="shared" si="6"/>
        <v>319</v>
      </c>
      <c r="I443" s="4" t="s">
        <v>1051</v>
      </c>
      <c r="J443" s="6">
        <v>42133</v>
      </c>
      <c r="K443" s="10" t="s">
        <v>1043</v>
      </c>
      <c r="L443">
        <f>IF(Table1[[#This Row],[Sales stage]]&lt;&gt;"Won",Table1[[#This Row],[Close Date/Expected Close Date]]-Table1[[#This Row],[Reporting Date]],"")</f>
        <v>90</v>
      </c>
      <c r="M443" s="2"/>
    </row>
    <row r="444" spans="1:13">
      <c r="A444" s="9">
        <v>42043</v>
      </c>
      <c r="B444" s="7" t="s">
        <v>16</v>
      </c>
      <c r="C444" s="4" t="s">
        <v>471</v>
      </c>
      <c r="D444" s="4" t="s">
        <v>1030</v>
      </c>
      <c r="E444" s="4" t="s">
        <v>1049</v>
      </c>
      <c r="F444" s="4">
        <v>1870</v>
      </c>
      <c r="G444" s="8">
        <v>0.55000000000000004</v>
      </c>
      <c r="H444" s="4">
        <f t="shared" si="6"/>
        <v>1028.5</v>
      </c>
      <c r="I444" s="4" t="s">
        <v>1054</v>
      </c>
      <c r="J444" s="6">
        <v>42139</v>
      </c>
      <c r="K444" s="10" t="s">
        <v>1046</v>
      </c>
      <c r="L444">
        <f>IF(Table1[[#This Row],[Sales stage]]&lt;&gt;"Won",Table1[[#This Row],[Close Date/Expected Close Date]]-Table1[[#This Row],[Reporting Date]],"")</f>
        <v>96</v>
      </c>
      <c r="M444" s="2"/>
    </row>
    <row r="445" spans="1:13">
      <c r="A445" s="9">
        <v>42043</v>
      </c>
      <c r="B445" s="7" t="s">
        <v>26</v>
      </c>
      <c r="C445" s="4" t="s">
        <v>472</v>
      </c>
      <c r="D445" s="4" t="s">
        <v>1037</v>
      </c>
      <c r="E445" s="4" t="s">
        <v>1049</v>
      </c>
      <c r="F445" s="4">
        <v>1700</v>
      </c>
      <c r="G445" s="8">
        <v>0.55000000000000004</v>
      </c>
      <c r="H445" s="4">
        <f t="shared" si="6"/>
        <v>935.00000000000011</v>
      </c>
      <c r="I445" s="4" t="s">
        <v>1051</v>
      </c>
      <c r="J445" s="6">
        <v>42109</v>
      </c>
      <c r="K445" s="10" t="s">
        <v>1045</v>
      </c>
      <c r="L445">
        <f>IF(Table1[[#This Row],[Sales stage]]&lt;&gt;"Won",Table1[[#This Row],[Close Date/Expected Close Date]]-Table1[[#This Row],[Reporting Date]],"")</f>
        <v>66</v>
      </c>
      <c r="M445" s="2"/>
    </row>
    <row r="446" spans="1:13">
      <c r="A446" s="9">
        <v>42043</v>
      </c>
      <c r="B446" s="7" t="s">
        <v>13</v>
      </c>
      <c r="C446" s="4" t="s">
        <v>473</v>
      </c>
      <c r="D446" s="4" t="s">
        <v>1036</v>
      </c>
      <c r="E446" s="4" t="s">
        <v>1049</v>
      </c>
      <c r="F446" s="4">
        <v>4930</v>
      </c>
      <c r="G446" s="8">
        <v>0.8</v>
      </c>
      <c r="H446" s="4">
        <f t="shared" si="6"/>
        <v>3944</v>
      </c>
      <c r="I446" s="4" t="s">
        <v>1054</v>
      </c>
      <c r="J446" s="6">
        <v>42106</v>
      </c>
      <c r="K446" s="10" t="s">
        <v>1043</v>
      </c>
      <c r="L446">
        <f>IF(Table1[[#This Row],[Sales stage]]&lt;&gt;"Won",Table1[[#This Row],[Close Date/Expected Close Date]]-Table1[[#This Row],[Reporting Date]],"")</f>
        <v>63</v>
      </c>
      <c r="M446" s="2"/>
    </row>
    <row r="447" spans="1:13">
      <c r="A447" s="9">
        <v>42043</v>
      </c>
      <c r="B447" s="7" t="s">
        <v>26</v>
      </c>
      <c r="C447" s="4" t="s">
        <v>474</v>
      </c>
      <c r="D447" s="4" t="s">
        <v>1034</v>
      </c>
      <c r="E447" s="4" t="s">
        <v>1049</v>
      </c>
      <c r="F447" s="4">
        <v>2730</v>
      </c>
      <c r="G447" s="8">
        <v>0.6</v>
      </c>
      <c r="H447" s="4">
        <f t="shared" si="6"/>
        <v>1638</v>
      </c>
      <c r="I447" s="4" t="s">
        <v>1052</v>
      </c>
      <c r="J447" s="6">
        <v>42109</v>
      </c>
      <c r="K447" s="10" t="s">
        <v>1043</v>
      </c>
      <c r="L447">
        <f>IF(Table1[[#This Row],[Sales stage]]&lt;&gt;"Won",Table1[[#This Row],[Close Date/Expected Close Date]]-Table1[[#This Row],[Reporting Date]],"")</f>
        <v>66</v>
      </c>
      <c r="M447" s="2"/>
    </row>
    <row r="448" spans="1:13">
      <c r="A448" s="9">
        <v>42043</v>
      </c>
      <c r="B448" s="7" t="s">
        <v>20</v>
      </c>
      <c r="C448" s="4" t="s">
        <v>475</v>
      </c>
      <c r="D448" s="4" t="s">
        <v>1038</v>
      </c>
      <c r="E448" s="4" t="s">
        <v>1040</v>
      </c>
      <c r="F448" s="4">
        <v>1140</v>
      </c>
      <c r="G448" s="8">
        <v>0.7</v>
      </c>
      <c r="H448" s="4">
        <f t="shared" si="6"/>
        <v>798</v>
      </c>
      <c r="I448" s="4" t="s">
        <v>1054</v>
      </c>
      <c r="J448" s="6">
        <v>42127</v>
      </c>
      <c r="K448" s="10" t="s">
        <v>1044</v>
      </c>
      <c r="L448">
        <f>IF(Table1[[#This Row],[Sales stage]]&lt;&gt;"Won",Table1[[#This Row],[Close Date/Expected Close Date]]-Table1[[#This Row],[Reporting Date]],"")</f>
        <v>84</v>
      </c>
      <c r="M448" s="2"/>
    </row>
    <row r="449" spans="1:13">
      <c r="A449" s="9">
        <v>42043</v>
      </c>
      <c r="B449" s="7" t="s">
        <v>16</v>
      </c>
      <c r="C449" s="4" t="s">
        <v>476</v>
      </c>
      <c r="D449" s="4" t="s">
        <v>1038</v>
      </c>
      <c r="E449" s="4" t="s">
        <v>1040</v>
      </c>
      <c r="F449" s="4">
        <v>860</v>
      </c>
      <c r="G449" s="8">
        <v>0.85</v>
      </c>
      <c r="H449" s="4">
        <f t="shared" si="6"/>
        <v>731</v>
      </c>
      <c r="I449" s="4" t="s">
        <v>1052</v>
      </c>
      <c r="J449" s="6">
        <v>42131</v>
      </c>
      <c r="K449" s="10" t="s">
        <v>1043</v>
      </c>
      <c r="L449">
        <f>IF(Table1[[#This Row],[Sales stage]]&lt;&gt;"Won",Table1[[#This Row],[Close Date/Expected Close Date]]-Table1[[#This Row],[Reporting Date]],"")</f>
        <v>88</v>
      </c>
      <c r="M449" s="2"/>
    </row>
    <row r="450" spans="1:13">
      <c r="A450" s="9">
        <v>42043</v>
      </c>
      <c r="B450" s="7" t="s">
        <v>11</v>
      </c>
      <c r="C450" s="4" t="s">
        <v>477</v>
      </c>
      <c r="D450" s="4" t="s">
        <v>1034</v>
      </c>
      <c r="E450" s="4" t="s">
        <v>1042</v>
      </c>
      <c r="F450" s="4">
        <v>4780</v>
      </c>
      <c r="G450" s="8">
        <v>0.7</v>
      </c>
      <c r="H450" s="4">
        <f t="shared" si="6"/>
        <v>3346</v>
      </c>
      <c r="I450" s="4" t="s">
        <v>1052</v>
      </c>
      <c r="J450" s="6">
        <v>42159</v>
      </c>
      <c r="K450" s="10" t="s">
        <v>1043</v>
      </c>
      <c r="L450">
        <f>IF(Table1[[#This Row],[Sales stage]]&lt;&gt;"Won",Table1[[#This Row],[Close Date/Expected Close Date]]-Table1[[#This Row],[Reporting Date]],"")</f>
        <v>116</v>
      </c>
      <c r="M450" s="2"/>
    </row>
    <row r="451" spans="1:13">
      <c r="A451" s="9">
        <v>42043</v>
      </c>
      <c r="B451" s="7" t="s">
        <v>20</v>
      </c>
      <c r="C451" s="4" t="s">
        <v>478</v>
      </c>
      <c r="D451" s="4" t="s">
        <v>1031</v>
      </c>
      <c r="E451" s="4" t="s">
        <v>1040</v>
      </c>
      <c r="F451" s="4">
        <v>2850</v>
      </c>
      <c r="G451" s="8">
        <v>0.6</v>
      </c>
      <c r="H451" s="4">
        <f t="shared" ref="H451:H514" si="7">F451*G451</f>
        <v>1710</v>
      </c>
      <c r="I451" s="4" t="s">
        <v>1051</v>
      </c>
      <c r="J451" s="6">
        <v>42110</v>
      </c>
      <c r="K451" s="10" t="s">
        <v>1044</v>
      </c>
      <c r="L451">
        <f>IF(Table1[[#This Row],[Sales stage]]&lt;&gt;"Won",Table1[[#This Row],[Close Date/Expected Close Date]]-Table1[[#This Row],[Reporting Date]],"")</f>
        <v>67</v>
      </c>
      <c r="M451" s="2"/>
    </row>
    <row r="452" spans="1:13">
      <c r="A452" s="9">
        <v>42043</v>
      </c>
      <c r="B452" s="7" t="s">
        <v>23</v>
      </c>
      <c r="C452" s="4" t="s">
        <v>479</v>
      </c>
      <c r="D452" s="4" t="s">
        <v>1036</v>
      </c>
      <c r="E452" s="4" t="s">
        <v>1049</v>
      </c>
      <c r="F452" s="4">
        <v>3330</v>
      </c>
      <c r="G452" s="8">
        <v>0.6</v>
      </c>
      <c r="H452" s="4">
        <f t="shared" si="7"/>
        <v>1998</v>
      </c>
      <c r="I452" s="4" t="s">
        <v>1054</v>
      </c>
      <c r="J452" s="6">
        <v>42126</v>
      </c>
      <c r="K452" s="10" t="s">
        <v>1043</v>
      </c>
      <c r="L452">
        <f>IF(Table1[[#This Row],[Sales stage]]&lt;&gt;"Won",Table1[[#This Row],[Close Date/Expected Close Date]]-Table1[[#This Row],[Reporting Date]],"")</f>
        <v>83</v>
      </c>
      <c r="M452" s="2"/>
    </row>
    <row r="453" spans="1:13">
      <c r="A453" s="9">
        <v>42043</v>
      </c>
      <c r="B453" s="7" t="s">
        <v>20</v>
      </c>
      <c r="C453" s="4" t="s">
        <v>480</v>
      </c>
      <c r="D453" s="4" t="s">
        <v>1030</v>
      </c>
      <c r="E453" s="4" t="s">
        <v>1040</v>
      </c>
      <c r="F453" s="4">
        <v>1400</v>
      </c>
      <c r="G453" s="8">
        <v>0.55000000000000004</v>
      </c>
      <c r="H453" s="4">
        <f t="shared" si="7"/>
        <v>770.00000000000011</v>
      </c>
      <c r="I453" s="4" t="s">
        <v>1052</v>
      </c>
      <c r="J453" s="6">
        <v>42135</v>
      </c>
      <c r="K453" s="10" t="s">
        <v>1043</v>
      </c>
      <c r="L453">
        <f>IF(Table1[[#This Row],[Sales stage]]&lt;&gt;"Won",Table1[[#This Row],[Close Date/Expected Close Date]]-Table1[[#This Row],[Reporting Date]],"")</f>
        <v>92</v>
      </c>
      <c r="M453" s="2"/>
    </row>
    <row r="454" spans="1:13">
      <c r="A454" s="9">
        <v>42043</v>
      </c>
      <c r="B454" s="7" t="s">
        <v>16</v>
      </c>
      <c r="C454" s="4" t="s">
        <v>481</v>
      </c>
      <c r="D454" s="4" t="s">
        <v>1029</v>
      </c>
      <c r="E454" s="4" t="s">
        <v>1040</v>
      </c>
      <c r="F454" s="4">
        <v>1030</v>
      </c>
      <c r="G454" s="8">
        <v>0.65</v>
      </c>
      <c r="H454" s="4">
        <f t="shared" si="7"/>
        <v>669.5</v>
      </c>
      <c r="I454" s="4" t="s">
        <v>1052</v>
      </c>
      <c r="J454" s="6">
        <v>42109</v>
      </c>
      <c r="K454" s="10" t="s">
        <v>1044</v>
      </c>
      <c r="L454">
        <f>IF(Table1[[#This Row],[Sales stage]]&lt;&gt;"Won",Table1[[#This Row],[Close Date/Expected Close Date]]-Table1[[#This Row],[Reporting Date]],"")</f>
        <v>66</v>
      </c>
      <c r="M454" s="2"/>
    </row>
    <row r="455" spans="1:13">
      <c r="A455" s="9">
        <v>42043</v>
      </c>
      <c r="B455" s="7" t="s">
        <v>18</v>
      </c>
      <c r="C455" s="4" t="s">
        <v>482</v>
      </c>
      <c r="D455" s="4" t="s">
        <v>1035</v>
      </c>
      <c r="E455" s="4" t="s">
        <v>1040</v>
      </c>
      <c r="F455" s="4">
        <v>960</v>
      </c>
      <c r="G455" s="8">
        <v>0.5</v>
      </c>
      <c r="H455" s="4">
        <f t="shared" si="7"/>
        <v>480</v>
      </c>
      <c r="I455" s="4" t="s">
        <v>1052</v>
      </c>
      <c r="J455" s="6">
        <v>42166</v>
      </c>
      <c r="K455" s="10" t="s">
        <v>1045</v>
      </c>
      <c r="L455">
        <f>IF(Table1[[#This Row],[Sales stage]]&lt;&gt;"Won",Table1[[#This Row],[Close Date/Expected Close Date]]-Table1[[#This Row],[Reporting Date]],"")</f>
        <v>123</v>
      </c>
      <c r="M455" s="2"/>
    </row>
    <row r="456" spans="1:13">
      <c r="A456" s="9">
        <v>42043</v>
      </c>
      <c r="B456" s="7" t="s">
        <v>18</v>
      </c>
      <c r="C456" s="4" t="s">
        <v>483</v>
      </c>
      <c r="D456" s="4" t="s">
        <v>1032</v>
      </c>
      <c r="E456" s="4" t="s">
        <v>1040</v>
      </c>
      <c r="F456" s="4">
        <v>450</v>
      </c>
      <c r="G456" s="8">
        <v>0.55000000000000004</v>
      </c>
      <c r="H456" s="4">
        <f t="shared" si="7"/>
        <v>247.50000000000003</v>
      </c>
      <c r="I456" s="2" t="s">
        <v>1053</v>
      </c>
      <c r="J456" s="6">
        <v>42122</v>
      </c>
      <c r="K456" s="10" t="s">
        <v>1043</v>
      </c>
      <c r="L456">
        <f>IF(Table1[[#This Row],[Sales stage]]&lt;&gt;"Won",Table1[[#This Row],[Close Date/Expected Close Date]]-Table1[[#This Row],[Reporting Date]],"")</f>
        <v>79</v>
      </c>
      <c r="M456" s="2"/>
    </row>
    <row r="457" spans="1:13">
      <c r="A457" s="9">
        <v>42043</v>
      </c>
      <c r="B457" s="7" t="s">
        <v>23</v>
      </c>
      <c r="C457" s="4" t="s">
        <v>484</v>
      </c>
      <c r="D457" s="4" t="s">
        <v>1038</v>
      </c>
      <c r="E457" s="4" t="s">
        <v>1040</v>
      </c>
      <c r="F457" s="4">
        <v>570</v>
      </c>
      <c r="G457" s="8">
        <v>0.7</v>
      </c>
      <c r="H457" s="4">
        <f t="shared" si="7"/>
        <v>399</v>
      </c>
      <c r="I457" s="4" t="s">
        <v>1052</v>
      </c>
      <c r="J457" s="6">
        <v>42129</v>
      </c>
      <c r="K457" s="10" t="s">
        <v>1043</v>
      </c>
      <c r="L457">
        <f>IF(Table1[[#This Row],[Sales stage]]&lt;&gt;"Won",Table1[[#This Row],[Close Date/Expected Close Date]]-Table1[[#This Row],[Reporting Date]],"")</f>
        <v>86</v>
      </c>
      <c r="M457" s="2"/>
    </row>
    <row r="458" spans="1:13">
      <c r="A458" s="9">
        <v>42043</v>
      </c>
      <c r="B458" s="7" t="s">
        <v>27</v>
      </c>
      <c r="C458" s="4" t="s">
        <v>485</v>
      </c>
      <c r="D458" s="4" t="s">
        <v>1032</v>
      </c>
      <c r="E458" s="4" t="s">
        <v>1048</v>
      </c>
      <c r="F458" s="4">
        <v>4220</v>
      </c>
      <c r="G458" s="8">
        <v>0.6</v>
      </c>
      <c r="H458" s="4">
        <f t="shared" si="7"/>
        <v>2532</v>
      </c>
      <c r="I458" s="4" t="s">
        <v>1052</v>
      </c>
      <c r="J458" s="6">
        <v>42081</v>
      </c>
      <c r="K458" s="10"/>
      <c r="L458" t="str">
        <f>IF(Table1[[#This Row],[Sales stage]]&lt;&gt;"Won",Table1[[#This Row],[Close Date/Expected Close Date]]-Table1[[#This Row],[Reporting Date]],"")</f>
        <v/>
      </c>
      <c r="M458" s="2"/>
    </row>
    <row r="459" spans="1:13">
      <c r="A459" s="9">
        <v>42044</v>
      </c>
      <c r="B459" s="7" t="s">
        <v>16</v>
      </c>
      <c r="C459" s="4" t="s">
        <v>486</v>
      </c>
      <c r="D459" s="4" t="s">
        <v>1032</v>
      </c>
      <c r="E459" s="4" t="s">
        <v>1040</v>
      </c>
      <c r="F459" s="4">
        <v>4140</v>
      </c>
      <c r="G459" s="8">
        <v>0.7</v>
      </c>
      <c r="H459" s="4">
        <f t="shared" si="7"/>
        <v>2898</v>
      </c>
      <c r="I459" s="4" t="s">
        <v>1052</v>
      </c>
      <c r="J459" s="6">
        <v>42122</v>
      </c>
      <c r="K459" s="10"/>
      <c r="L459">
        <f>IF(Table1[[#This Row],[Sales stage]]&lt;&gt;"Won",Table1[[#This Row],[Close Date/Expected Close Date]]-Table1[[#This Row],[Reporting Date]],"")</f>
        <v>78</v>
      </c>
      <c r="M459" s="2"/>
    </row>
    <row r="460" spans="1:13">
      <c r="A460" s="9">
        <v>42044</v>
      </c>
      <c r="B460" s="7" t="s">
        <v>15</v>
      </c>
      <c r="C460" s="4" t="s">
        <v>487</v>
      </c>
      <c r="D460" s="4" t="s">
        <v>1037</v>
      </c>
      <c r="E460" s="4" t="s">
        <v>1049</v>
      </c>
      <c r="F460" s="4">
        <v>4420</v>
      </c>
      <c r="G460" s="8">
        <v>0.55000000000000004</v>
      </c>
      <c r="H460" s="4">
        <f t="shared" si="7"/>
        <v>2431</v>
      </c>
      <c r="I460" s="4" t="s">
        <v>1052</v>
      </c>
      <c r="J460" s="6">
        <v>42126</v>
      </c>
      <c r="K460" s="10" t="s">
        <v>1044</v>
      </c>
      <c r="L460">
        <f>IF(Table1[[#This Row],[Sales stage]]&lt;&gt;"Won",Table1[[#This Row],[Close Date/Expected Close Date]]-Table1[[#This Row],[Reporting Date]],"")</f>
        <v>82</v>
      </c>
      <c r="M460" s="2"/>
    </row>
    <row r="461" spans="1:13">
      <c r="A461" s="9">
        <v>42044</v>
      </c>
      <c r="B461" s="7" t="s">
        <v>23</v>
      </c>
      <c r="C461" s="4" t="s">
        <v>488</v>
      </c>
      <c r="D461" s="4" t="s">
        <v>1038</v>
      </c>
      <c r="E461" s="4" t="s">
        <v>1049</v>
      </c>
      <c r="F461" s="4">
        <v>220</v>
      </c>
      <c r="G461" s="8">
        <v>0.6</v>
      </c>
      <c r="H461" s="4">
        <f t="shared" si="7"/>
        <v>132</v>
      </c>
      <c r="I461" s="2" t="s">
        <v>1053</v>
      </c>
      <c r="J461" s="6">
        <v>42107</v>
      </c>
      <c r="K461" s="10" t="s">
        <v>1044</v>
      </c>
      <c r="L461">
        <f>IF(Table1[[#This Row],[Sales stage]]&lt;&gt;"Won",Table1[[#This Row],[Close Date/Expected Close Date]]-Table1[[#This Row],[Reporting Date]],"")</f>
        <v>63</v>
      </c>
      <c r="M461" s="2"/>
    </row>
    <row r="462" spans="1:13">
      <c r="A462" s="9">
        <v>42044</v>
      </c>
      <c r="B462" s="7" t="s">
        <v>8</v>
      </c>
      <c r="C462" s="4" t="s">
        <v>489</v>
      </c>
      <c r="D462" s="4" t="s">
        <v>1034</v>
      </c>
      <c r="E462" s="4" t="s">
        <v>1049</v>
      </c>
      <c r="F462" s="4">
        <v>640</v>
      </c>
      <c r="G462" s="8">
        <v>0.6</v>
      </c>
      <c r="H462" s="4">
        <f t="shared" si="7"/>
        <v>384</v>
      </c>
      <c r="I462" s="4" t="s">
        <v>1051</v>
      </c>
      <c r="J462" s="6">
        <v>42149</v>
      </c>
      <c r="K462" s="10" t="s">
        <v>1044</v>
      </c>
      <c r="L462">
        <f>IF(Table1[[#This Row],[Sales stage]]&lt;&gt;"Won",Table1[[#This Row],[Close Date/Expected Close Date]]-Table1[[#This Row],[Reporting Date]],"")</f>
        <v>105</v>
      </c>
      <c r="M462" s="2"/>
    </row>
    <row r="463" spans="1:13">
      <c r="A463" s="9">
        <v>42044</v>
      </c>
      <c r="B463" s="7" t="s">
        <v>23</v>
      </c>
      <c r="C463" s="4" t="s">
        <v>490</v>
      </c>
      <c r="D463" s="4" t="s">
        <v>1032</v>
      </c>
      <c r="E463" s="4" t="s">
        <v>1040</v>
      </c>
      <c r="F463" s="4">
        <v>3120</v>
      </c>
      <c r="G463" s="8">
        <v>0.85</v>
      </c>
      <c r="H463" s="4">
        <f t="shared" si="7"/>
        <v>2652</v>
      </c>
      <c r="I463" s="4" t="s">
        <v>1051</v>
      </c>
      <c r="J463" s="6">
        <v>42169</v>
      </c>
      <c r="K463" s="10" t="s">
        <v>1044</v>
      </c>
      <c r="L463">
        <f>IF(Table1[[#This Row],[Sales stage]]&lt;&gt;"Won",Table1[[#This Row],[Close Date/Expected Close Date]]-Table1[[#This Row],[Reporting Date]],"")</f>
        <v>125</v>
      </c>
      <c r="M463" s="2"/>
    </row>
    <row r="464" spans="1:13">
      <c r="A464" s="9">
        <v>42044</v>
      </c>
      <c r="B464" s="7" t="s">
        <v>8</v>
      </c>
      <c r="C464" s="4" t="s">
        <v>491</v>
      </c>
      <c r="D464" s="4" t="s">
        <v>1038</v>
      </c>
      <c r="E464" s="4" t="s">
        <v>1042</v>
      </c>
      <c r="F464" s="4">
        <v>3920</v>
      </c>
      <c r="G464" s="8">
        <v>0.75</v>
      </c>
      <c r="H464" s="4">
        <f t="shared" si="7"/>
        <v>2940</v>
      </c>
      <c r="I464" s="4" t="s">
        <v>1051</v>
      </c>
      <c r="J464" s="6">
        <v>42113</v>
      </c>
      <c r="K464" s="10" t="s">
        <v>1046</v>
      </c>
      <c r="L464">
        <f>IF(Table1[[#This Row],[Sales stage]]&lt;&gt;"Won",Table1[[#This Row],[Close Date/Expected Close Date]]-Table1[[#This Row],[Reporting Date]],"")</f>
        <v>69</v>
      </c>
      <c r="M464" s="2"/>
    </row>
    <row r="465" spans="1:13">
      <c r="A465" s="9">
        <v>42044</v>
      </c>
      <c r="B465" s="7" t="s">
        <v>8</v>
      </c>
      <c r="C465" s="4" t="s">
        <v>492</v>
      </c>
      <c r="D465" s="4" t="s">
        <v>1036</v>
      </c>
      <c r="E465" s="4" t="s">
        <v>1040</v>
      </c>
      <c r="F465" s="4">
        <v>1480</v>
      </c>
      <c r="G465" s="8">
        <v>0.6</v>
      </c>
      <c r="H465" s="4">
        <f t="shared" si="7"/>
        <v>888</v>
      </c>
      <c r="I465" s="4" t="s">
        <v>1052</v>
      </c>
      <c r="J465" s="6">
        <v>42168</v>
      </c>
      <c r="K465" s="10" t="s">
        <v>1043</v>
      </c>
      <c r="L465">
        <f>IF(Table1[[#This Row],[Sales stage]]&lt;&gt;"Won",Table1[[#This Row],[Close Date/Expected Close Date]]-Table1[[#This Row],[Reporting Date]],"")</f>
        <v>124</v>
      </c>
      <c r="M465" s="2"/>
    </row>
    <row r="466" spans="1:13">
      <c r="A466" s="9">
        <v>42044</v>
      </c>
      <c r="B466" s="7" t="s">
        <v>9</v>
      </c>
      <c r="C466" s="4" t="s">
        <v>493</v>
      </c>
      <c r="D466" s="4" t="s">
        <v>1030</v>
      </c>
      <c r="E466" s="4" t="s">
        <v>1039</v>
      </c>
      <c r="F466" s="4">
        <v>700</v>
      </c>
      <c r="G466" s="8">
        <v>0.85</v>
      </c>
      <c r="H466" s="4">
        <f t="shared" si="7"/>
        <v>595</v>
      </c>
      <c r="I466" s="4" t="s">
        <v>1054</v>
      </c>
      <c r="J466" s="6">
        <v>42136</v>
      </c>
      <c r="K466" s="10" t="s">
        <v>1046</v>
      </c>
      <c r="L466">
        <f>IF(Table1[[#This Row],[Sales stage]]&lt;&gt;"Won",Table1[[#This Row],[Close Date/Expected Close Date]]-Table1[[#This Row],[Reporting Date]],"")</f>
        <v>92</v>
      </c>
      <c r="M466" s="2"/>
    </row>
    <row r="467" spans="1:13">
      <c r="A467" s="9">
        <v>42044</v>
      </c>
      <c r="B467" s="7" t="s">
        <v>22</v>
      </c>
      <c r="C467" s="4" t="s">
        <v>494</v>
      </c>
      <c r="D467" s="4" t="s">
        <v>1034</v>
      </c>
      <c r="E467" s="4" t="s">
        <v>1049</v>
      </c>
      <c r="F467" s="4">
        <v>3590</v>
      </c>
      <c r="G467" s="8">
        <v>0.85</v>
      </c>
      <c r="H467" s="4">
        <f t="shared" si="7"/>
        <v>3051.5</v>
      </c>
      <c r="I467" s="4" t="s">
        <v>1054</v>
      </c>
      <c r="J467" s="6">
        <v>42182</v>
      </c>
      <c r="K467" s="10" t="s">
        <v>1043</v>
      </c>
      <c r="L467">
        <f>IF(Table1[[#This Row],[Sales stage]]&lt;&gt;"Won",Table1[[#This Row],[Close Date/Expected Close Date]]-Table1[[#This Row],[Reporting Date]],"")</f>
        <v>138</v>
      </c>
      <c r="M467" s="2"/>
    </row>
    <row r="468" spans="1:13">
      <c r="A468" s="9">
        <v>42044</v>
      </c>
      <c r="B468" s="7" t="s">
        <v>10</v>
      </c>
      <c r="C468" s="4" t="s">
        <v>495</v>
      </c>
      <c r="D468" s="4" t="s">
        <v>1032</v>
      </c>
      <c r="E468" s="4" t="s">
        <v>1048</v>
      </c>
      <c r="F468" s="4">
        <v>2250</v>
      </c>
      <c r="G468" s="8">
        <v>0.7</v>
      </c>
      <c r="H468" s="4">
        <f t="shared" si="7"/>
        <v>1575</v>
      </c>
      <c r="I468" s="4" t="s">
        <v>1051</v>
      </c>
      <c r="J468" s="6">
        <v>42083</v>
      </c>
      <c r="K468" s="10"/>
      <c r="L468" t="str">
        <f>IF(Table1[[#This Row],[Sales stage]]&lt;&gt;"Won",Table1[[#This Row],[Close Date/Expected Close Date]]-Table1[[#This Row],[Reporting Date]],"")</f>
        <v/>
      </c>
      <c r="M468" s="2"/>
    </row>
    <row r="469" spans="1:13">
      <c r="A469" s="9">
        <v>42044</v>
      </c>
      <c r="B469" s="7" t="s">
        <v>26</v>
      </c>
      <c r="C469" s="4" t="s">
        <v>496</v>
      </c>
      <c r="D469" s="4" t="s">
        <v>1034</v>
      </c>
      <c r="E469" s="4" t="s">
        <v>1039</v>
      </c>
      <c r="F469" s="4">
        <v>680</v>
      </c>
      <c r="G469" s="8">
        <v>0.65</v>
      </c>
      <c r="H469" s="4">
        <f t="shared" si="7"/>
        <v>442</v>
      </c>
      <c r="I469" s="4" t="s">
        <v>1052</v>
      </c>
      <c r="J469" s="6">
        <v>42177</v>
      </c>
      <c r="K469" s="10" t="s">
        <v>1046</v>
      </c>
      <c r="L469">
        <f>IF(Table1[[#This Row],[Sales stage]]&lt;&gt;"Won",Table1[[#This Row],[Close Date/Expected Close Date]]-Table1[[#This Row],[Reporting Date]],"")</f>
        <v>133</v>
      </c>
      <c r="M469" s="2"/>
    </row>
    <row r="470" spans="1:13">
      <c r="A470" s="9">
        <v>42044</v>
      </c>
      <c r="B470" s="7" t="s">
        <v>22</v>
      </c>
      <c r="C470" s="4" t="s">
        <v>497</v>
      </c>
      <c r="D470" s="4" t="s">
        <v>1029</v>
      </c>
      <c r="E470" s="4" t="s">
        <v>1049</v>
      </c>
      <c r="F470" s="4">
        <v>210</v>
      </c>
      <c r="G470" s="8">
        <v>0.55000000000000004</v>
      </c>
      <c r="H470" s="4">
        <f t="shared" si="7"/>
        <v>115.50000000000001</v>
      </c>
      <c r="I470" s="4" t="s">
        <v>1051</v>
      </c>
      <c r="J470" s="6">
        <v>42174</v>
      </c>
      <c r="K470" s="10" t="s">
        <v>1043</v>
      </c>
      <c r="L470">
        <f>IF(Table1[[#This Row],[Sales stage]]&lt;&gt;"Won",Table1[[#This Row],[Close Date/Expected Close Date]]-Table1[[#This Row],[Reporting Date]],"")</f>
        <v>130</v>
      </c>
      <c r="M470" s="2"/>
    </row>
    <row r="471" spans="1:13">
      <c r="A471" s="9">
        <v>42045</v>
      </c>
      <c r="B471" s="7" t="s">
        <v>25</v>
      </c>
      <c r="C471" s="4" t="s">
        <v>498</v>
      </c>
      <c r="D471" s="4" t="s">
        <v>1030</v>
      </c>
      <c r="E471" s="4" t="s">
        <v>1041</v>
      </c>
      <c r="F471" s="4">
        <v>1640</v>
      </c>
      <c r="G471" s="8">
        <v>0.6</v>
      </c>
      <c r="H471" s="4">
        <f t="shared" si="7"/>
        <v>984</v>
      </c>
      <c r="I471" s="4" t="s">
        <v>1054</v>
      </c>
      <c r="J471" s="6">
        <v>42121</v>
      </c>
      <c r="K471" s="10"/>
      <c r="L471">
        <f>IF(Table1[[#This Row],[Sales stage]]&lt;&gt;"Won",Table1[[#This Row],[Close Date/Expected Close Date]]-Table1[[#This Row],[Reporting Date]],"")</f>
        <v>76</v>
      </c>
      <c r="M471" s="2"/>
    </row>
    <row r="472" spans="1:13">
      <c r="A472" s="9">
        <v>42045</v>
      </c>
      <c r="B472" s="7" t="s">
        <v>22</v>
      </c>
      <c r="C472" s="4" t="s">
        <v>499</v>
      </c>
      <c r="D472" s="4" t="s">
        <v>1037</v>
      </c>
      <c r="E472" s="4" t="s">
        <v>1039</v>
      </c>
      <c r="F472" s="4">
        <v>3490</v>
      </c>
      <c r="G472" s="8">
        <v>0.75</v>
      </c>
      <c r="H472" s="4">
        <f t="shared" si="7"/>
        <v>2617.5</v>
      </c>
      <c r="I472" s="4" t="s">
        <v>1054</v>
      </c>
      <c r="J472" s="6">
        <v>42121</v>
      </c>
      <c r="K472" s="10" t="s">
        <v>1044</v>
      </c>
      <c r="L472">
        <f>IF(Table1[[#This Row],[Sales stage]]&lt;&gt;"Won",Table1[[#This Row],[Close Date/Expected Close Date]]-Table1[[#This Row],[Reporting Date]],"")</f>
        <v>76</v>
      </c>
      <c r="M472" s="2"/>
    </row>
    <row r="473" spans="1:13">
      <c r="A473" s="9">
        <v>42045</v>
      </c>
      <c r="B473" s="7" t="s">
        <v>13</v>
      </c>
      <c r="C473" s="4" t="s">
        <v>500</v>
      </c>
      <c r="D473" s="4" t="s">
        <v>1036</v>
      </c>
      <c r="E473" s="4" t="s">
        <v>1049</v>
      </c>
      <c r="F473" s="4">
        <v>3890</v>
      </c>
      <c r="G473" s="8">
        <v>0.75</v>
      </c>
      <c r="H473" s="4">
        <f t="shared" si="7"/>
        <v>2917.5</v>
      </c>
      <c r="I473" s="4" t="s">
        <v>1054</v>
      </c>
      <c r="J473" s="6">
        <v>42180</v>
      </c>
      <c r="K473" s="10" t="s">
        <v>1043</v>
      </c>
      <c r="L473">
        <f>IF(Table1[[#This Row],[Sales stage]]&lt;&gt;"Won",Table1[[#This Row],[Close Date/Expected Close Date]]-Table1[[#This Row],[Reporting Date]],"")</f>
        <v>135</v>
      </c>
      <c r="M473" s="2"/>
    </row>
    <row r="474" spans="1:13">
      <c r="A474" s="9">
        <v>42045</v>
      </c>
      <c r="B474" s="7" t="s">
        <v>26</v>
      </c>
      <c r="C474" s="4" t="s">
        <v>501</v>
      </c>
      <c r="D474" s="4" t="s">
        <v>1037</v>
      </c>
      <c r="E474" s="4" t="s">
        <v>1049</v>
      </c>
      <c r="F474" s="4">
        <v>4590</v>
      </c>
      <c r="G474" s="8">
        <v>0.75</v>
      </c>
      <c r="H474" s="4">
        <f t="shared" si="7"/>
        <v>3442.5</v>
      </c>
      <c r="I474" s="4" t="s">
        <v>1051</v>
      </c>
      <c r="J474" s="6">
        <v>42151</v>
      </c>
      <c r="K474" s="10" t="s">
        <v>1044</v>
      </c>
      <c r="L474">
        <f>IF(Table1[[#This Row],[Sales stage]]&lt;&gt;"Won",Table1[[#This Row],[Close Date/Expected Close Date]]-Table1[[#This Row],[Reporting Date]],"")</f>
        <v>106</v>
      </c>
      <c r="M474" s="2"/>
    </row>
    <row r="475" spans="1:13">
      <c r="A475" s="9">
        <v>42045</v>
      </c>
      <c r="B475" s="7" t="s">
        <v>16</v>
      </c>
      <c r="C475" s="4" t="s">
        <v>502</v>
      </c>
      <c r="D475" s="4" t="s">
        <v>1038</v>
      </c>
      <c r="E475" s="4" t="s">
        <v>1040</v>
      </c>
      <c r="F475" s="4">
        <v>700</v>
      </c>
      <c r="G475" s="8">
        <v>0.8</v>
      </c>
      <c r="H475" s="4">
        <f t="shared" si="7"/>
        <v>560</v>
      </c>
      <c r="I475" s="4" t="s">
        <v>1052</v>
      </c>
      <c r="J475" s="6">
        <v>42143</v>
      </c>
      <c r="K475" s="10"/>
      <c r="L475">
        <f>IF(Table1[[#This Row],[Sales stage]]&lt;&gt;"Won",Table1[[#This Row],[Close Date/Expected Close Date]]-Table1[[#This Row],[Reporting Date]],"")</f>
        <v>98</v>
      </c>
      <c r="M475" s="2"/>
    </row>
    <row r="476" spans="1:13">
      <c r="A476" s="9">
        <v>42045</v>
      </c>
      <c r="B476" s="7" t="s">
        <v>23</v>
      </c>
      <c r="C476" s="4" t="s">
        <v>503</v>
      </c>
      <c r="D476" s="4" t="s">
        <v>1038</v>
      </c>
      <c r="E476" s="4" t="s">
        <v>1042</v>
      </c>
      <c r="F476" s="4">
        <v>4680</v>
      </c>
      <c r="G476" s="8">
        <v>0.85</v>
      </c>
      <c r="H476" s="4">
        <f t="shared" si="7"/>
        <v>3978</v>
      </c>
      <c r="I476" s="4" t="s">
        <v>1054</v>
      </c>
      <c r="J476" s="6">
        <v>42124</v>
      </c>
      <c r="K476" s="10" t="s">
        <v>1043</v>
      </c>
      <c r="L476">
        <f>IF(Table1[[#This Row],[Sales stage]]&lt;&gt;"Won",Table1[[#This Row],[Close Date/Expected Close Date]]-Table1[[#This Row],[Reporting Date]],"")</f>
        <v>79</v>
      </c>
      <c r="M476" s="2"/>
    </row>
    <row r="477" spans="1:13">
      <c r="A477" s="9">
        <v>42045</v>
      </c>
      <c r="B477" s="7" t="s">
        <v>15</v>
      </c>
      <c r="C477" s="4" t="s">
        <v>504</v>
      </c>
      <c r="D477" s="4" t="s">
        <v>1036</v>
      </c>
      <c r="E477" s="4" t="s">
        <v>1039</v>
      </c>
      <c r="F477" s="4">
        <v>1980</v>
      </c>
      <c r="G477" s="8">
        <v>0.55000000000000004</v>
      </c>
      <c r="H477" s="4">
        <f t="shared" si="7"/>
        <v>1089</v>
      </c>
      <c r="I477" s="4" t="s">
        <v>1052</v>
      </c>
      <c r="J477" s="6">
        <v>42164</v>
      </c>
      <c r="K477" s="10" t="s">
        <v>1045</v>
      </c>
      <c r="L477">
        <f>IF(Table1[[#This Row],[Sales stage]]&lt;&gt;"Won",Table1[[#This Row],[Close Date/Expected Close Date]]-Table1[[#This Row],[Reporting Date]],"")</f>
        <v>119</v>
      </c>
      <c r="M477" s="2"/>
    </row>
    <row r="478" spans="1:13">
      <c r="A478" s="9">
        <v>42045</v>
      </c>
      <c r="B478" s="7" t="s">
        <v>26</v>
      </c>
      <c r="C478" s="4" t="s">
        <v>505</v>
      </c>
      <c r="D478" s="4" t="s">
        <v>1037</v>
      </c>
      <c r="E478" s="4" t="s">
        <v>1040</v>
      </c>
      <c r="F478" s="4">
        <v>860</v>
      </c>
      <c r="G478" s="8">
        <v>0.6</v>
      </c>
      <c r="H478" s="4">
        <f t="shared" si="7"/>
        <v>516</v>
      </c>
      <c r="I478" s="4" t="s">
        <v>1054</v>
      </c>
      <c r="J478" s="6">
        <v>42112</v>
      </c>
      <c r="K478" s="10" t="s">
        <v>1043</v>
      </c>
      <c r="L478">
        <f>IF(Table1[[#This Row],[Sales stage]]&lt;&gt;"Won",Table1[[#This Row],[Close Date/Expected Close Date]]-Table1[[#This Row],[Reporting Date]],"")</f>
        <v>67</v>
      </c>
      <c r="M478" s="2"/>
    </row>
    <row r="479" spans="1:13">
      <c r="A479" s="9">
        <v>42045</v>
      </c>
      <c r="B479" s="7" t="s">
        <v>26</v>
      </c>
      <c r="C479" s="4" t="s">
        <v>506</v>
      </c>
      <c r="D479" s="4" t="s">
        <v>1034</v>
      </c>
      <c r="E479" s="4" t="s">
        <v>1040</v>
      </c>
      <c r="F479" s="4">
        <v>800</v>
      </c>
      <c r="G479" s="8">
        <v>0.65</v>
      </c>
      <c r="H479" s="4">
        <f t="shared" si="7"/>
        <v>520</v>
      </c>
      <c r="I479" s="4" t="s">
        <v>1051</v>
      </c>
      <c r="J479" s="6">
        <v>42171</v>
      </c>
      <c r="K479" s="10" t="s">
        <v>1046</v>
      </c>
      <c r="L479">
        <f>IF(Table1[[#This Row],[Sales stage]]&lt;&gt;"Won",Table1[[#This Row],[Close Date/Expected Close Date]]-Table1[[#This Row],[Reporting Date]],"")</f>
        <v>126</v>
      </c>
      <c r="M479" s="2"/>
    </row>
    <row r="480" spans="1:13">
      <c r="A480" s="9">
        <v>42045</v>
      </c>
      <c r="B480" s="7" t="s">
        <v>11</v>
      </c>
      <c r="C480" s="4" t="s">
        <v>507</v>
      </c>
      <c r="D480" s="4" t="s">
        <v>1035</v>
      </c>
      <c r="E480" s="4" t="s">
        <v>1040</v>
      </c>
      <c r="F480" s="4">
        <v>3260</v>
      </c>
      <c r="G480" s="8">
        <v>0.55000000000000004</v>
      </c>
      <c r="H480" s="4">
        <f t="shared" si="7"/>
        <v>1793.0000000000002</v>
      </c>
      <c r="I480" s="4" t="s">
        <v>1054</v>
      </c>
      <c r="J480" s="6">
        <v>42110</v>
      </c>
      <c r="K480" s="10" t="s">
        <v>1045</v>
      </c>
      <c r="L480">
        <f>IF(Table1[[#This Row],[Sales stage]]&lt;&gt;"Won",Table1[[#This Row],[Close Date/Expected Close Date]]-Table1[[#This Row],[Reporting Date]],"")</f>
        <v>65</v>
      </c>
      <c r="M480" s="2"/>
    </row>
    <row r="481" spans="1:13">
      <c r="A481" s="9">
        <v>42046</v>
      </c>
      <c r="B481" s="7" t="s">
        <v>19</v>
      </c>
      <c r="C481" s="4" t="s">
        <v>508</v>
      </c>
      <c r="D481" s="4" t="s">
        <v>1035</v>
      </c>
      <c r="E481" s="4" t="s">
        <v>1040</v>
      </c>
      <c r="F481" s="4">
        <v>3840</v>
      </c>
      <c r="G481" s="8">
        <v>0.85</v>
      </c>
      <c r="H481" s="4">
        <f t="shared" si="7"/>
        <v>3264</v>
      </c>
      <c r="I481" s="4" t="s">
        <v>1054</v>
      </c>
      <c r="J481" s="6">
        <v>42170</v>
      </c>
      <c r="K481" s="10" t="s">
        <v>1044</v>
      </c>
      <c r="L481">
        <f>IF(Table1[[#This Row],[Sales stage]]&lt;&gt;"Won",Table1[[#This Row],[Close Date/Expected Close Date]]-Table1[[#This Row],[Reporting Date]],"")</f>
        <v>124</v>
      </c>
      <c r="M481" s="2"/>
    </row>
    <row r="482" spans="1:13">
      <c r="A482" s="9">
        <v>42046</v>
      </c>
      <c r="B482" s="7" t="s">
        <v>18</v>
      </c>
      <c r="C482" s="4" t="s">
        <v>509</v>
      </c>
      <c r="D482" s="4" t="s">
        <v>1031</v>
      </c>
      <c r="E482" s="4" t="s">
        <v>1042</v>
      </c>
      <c r="F482" s="4">
        <v>1850</v>
      </c>
      <c r="G482" s="8">
        <v>0.85</v>
      </c>
      <c r="H482" s="4">
        <f t="shared" si="7"/>
        <v>1572.5</v>
      </c>
      <c r="I482" s="4" t="s">
        <v>1052</v>
      </c>
      <c r="J482" s="6">
        <v>42146</v>
      </c>
      <c r="K482" s="10" t="s">
        <v>1043</v>
      </c>
      <c r="L482">
        <f>IF(Table1[[#This Row],[Sales stage]]&lt;&gt;"Won",Table1[[#This Row],[Close Date/Expected Close Date]]-Table1[[#This Row],[Reporting Date]],"")</f>
        <v>100</v>
      </c>
      <c r="M482" s="2"/>
    </row>
    <row r="483" spans="1:13">
      <c r="A483" s="9">
        <v>42046</v>
      </c>
      <c r="B483" s="7" t="s">
        <v>23</v>
      </c>
      <c r="C483" s="4" t="s">
        <v>510</v>
      </c>
      <c r="D483" s="4" t="s">
        <v>1031</v>
      </c>
      <c r="E483" s="4" t="s">
        <v>1042</v>
      </c>
      <c r="F483" s="4">
        <v>1760</v>
      </c>
      <c r="G483" s="8">
        <v>0.6</v>
      </c>
      <c r="H483" s="4">
        <f t="shared" si="7"/>
        <v>1056</v>
      </c>
      <c r="I483" s="4" t="s">
        <v>1051</v>
      </c>
      <c r="J483" s="6">
        <v>42170</v>
      </c>
      <c r="K483" s="10" t="s">
        <v>1044</v>
      </c>
      <c r="L483">
        <f>IF(Table1[[#This Row],[Sales stage]]&lt;&gt;"Won",Table1[[#This Row],[Close Date/Expected Close Date]]-Table1[[#This Row],[Reporting Date]],"")</f>
        <v>124</v>
      </c>
      <c r="M483" s="2"/>
    </row>
    <row r="484" spans="1:13">
      <c r="A484" s="9">
        <v>42046</v>
      </c>
      <c r="B484" s="7" t="s">
        <v>19</v>
      </c>
      <c r="C484" s="4" t="s">
        <v>511</v>
      </c>
      <c r="D484" s="4" t="s">
        <v>1034</v>
      </c>
      <c r="E484" s="4" t="s">
        <v>1048</v>
      </c>
      <c r="F484" s="4">
        <v>1320</v>
      </c>
      <c r="G484" s="8">
        <v>0.55000000000000004</v>
      </c>
      <c r="H484" s="4">
        <f t="shared" si="7"/>
        <v>726.00000000000011</v>
      </c>
      <c r="I484" s="4" t="s">
        <v>1054</v>
      </c>
      <c r="J484" s="6">
        <v>42057</v>
      </c>
      <c r="K484" s="10"/>
      <c r="L484" t="str">
        <f>IF(Table1[[#This Row],[Sales stage]]&lt;&gt;"Won",Table1[[#This Row],[Close Date/Expected Close Date]]-Table1[[#This Row],[Reporting Date]],"")</f>
        <v/>
      </c>
      <c r="M484" s="2"/>
    </row>
    <row r="485" spans="1:13">
      <c r="A485" s="9">
        <v>42046</v>
      </c>
      <c r="B485" s="7" t="s">
        <v>22</v>
      </c>
      <c r="C485" s="4" t="s">
        <v>512</v>
      </c>
      <c r="D485" s="4" t="s">
        <v>1038</v>
      </c>
      <c r="E485" s="4" t="s">
        <v>1039</v>
      </c>
      <c r="F485" s="4">
        <v>1940</v>
      </c>
      <c r="G485" s="8">
        <v>0.55000000000000004</v>
      </c>
      <c r="H485" s="4">
        <f t="shared" si="7"/>
        <v>1067</v>
      </c>
      <c r="I485" s="4" t="s">
        <v>1052</v>
      </c>
      <c r="J485" s="6">
        <v>42101</v>
      </c>
      <c r="K485" s="10" t="s">
        <v>1046</v>
      </c>
      <c r="L485">
        <f>IF(Table1[[#This Row],[Sales stage]]&lt;&gt;"Won",Table1[[#This Row],[Close Date/Expected Close Date]]-Table1[[#This Row],[Reporting Date]],"")</f>
        <v>55</v>
      </c>
      <c r="M485" s="2"/>
    </row>
    <row r="486" spans="1:13">
      <c r="A486" s="9">
        <v>42046</v>
      </c>
      <c r="B486" s="7" t="s">
        <v>9</v>
      </c>
      <c r="C486" s="4" t="s">
        <v>513</v>
      </c>
      <c r="D486" s="4" t="s">
        <v>1033</v>
      </c>
      <c r="E486" s="4" t="s">
        <v>1049</v>
      </c>
      <c r="F486" s="4">
        <v>3050</v>
      </c>
      <c r="G486" s="8">
        <v>0.7</v>
      </c>
      <c r="H486" s="4">
        <f t="shared" si="7"/>
        <v>2135</v>
      </c>
      <c r="I486" s="4" t="s">
        <v>1052</v>
      </c>
      <c r="J486" s="6">
        <v>42101</v>
      </c>
      <c r="K486" s="10" t="s">
        <v>1043</v>
      </c>
      <c r="L486">
        <f>IF(Table1[[#This Row],[Sales stage]]&lt;&gt;"Won",Table1[[#This Row],[Close Date/Expected Close Date]]-Table1[[#This Row],[Reporting Date]],"")</f>
        <v>55</v>
      </c>
      <c r="M486" s="2"/>
    </row>
    <row r="487" spans="1:13">
      <c r="A487" s="9">
        <v>42046</v>
      </c>
      <c r="B487" s="7" t="s">
        <v>24</v>
      </c>
      <c r="C487" s="4" t="s">
        <v>514</v>
      </c>
      <c r="D487" s="4" t="s">
        <v>1033</v>
      </c>
      <c r="E487" s="4" t="s">
        <v>1042</v>
      </c>
      <c r="F487" s="4">
        <v>4760</v>
      </c>
      <c r="G487" s="8">
        <v>0.7</v>
      </c>
      <c r="H487" s="4">
        <f t="shared" si="7"/>
        <v>3332</v>
      </c>
      <c r="I487" s="4" t="s">
        <v>1051</v>
      </c>
      <c r="J487" s="6">
        <v>42102</v>
      </c>
      <c r="K487" s="10" t="s">
        <v>1044</v>
      </c>
      <c r="L487">
        <f>IF(Table1[[#This Row],[Sales stage]]&lt;&gt;"Won",Table1[[#This Row],[Close Date/Expected Close Date]]-Table1[[#This Row],[Reporting Date]],"")</f>
        <v>56</v>
      </c>
      <c r="M487" s="2"/>
    </row>
    <row r="488" spans="1:13">
      <c r="A488" s="9">
        <v>42046</v>
      </c>
      <c r="B488" s="7" t="s">
        <v>13</v>
      </c>
      <c r="C488" s="4" t="s">
        <v>515</v>
      </c>
      <c r="D488" s="4" t="s">
        <v>1031</v>
      </c>
      <c r="E488" s="4" t="s">
        <v>1049</v>
      </c>
      <c r="F488" s="4">
        <v>1070</v>
      </c>
      <c r="G488" s="8">
        <v>0.55000000000000004</v>
      </c>
      <c r="H488" s="4">
        <f t="shared" si="7"/>
        <v>588.5</v>
      </c>
      <c r="I488" s="4" t="s">
        <v>1052</v>
      </c>
      <c r="J488" s="6">
        <v>42180</v>
      </c>
      <c r="K488" s="10" t="s">
        <v>1044</v>
      </c>
      <c r="L488">
        <f>IF(Table1[[#This Row],[Sales stage]]&lt;&gt;"Won",Table1[[#This Row],[Close Date/Expected Close Date]]-Table1[[#This Row],[Reporting Date]],"")</f>
        <v>134</v>
      </c>
      <c r="M488" s="2"/>
    </row>
    <row r="489" spans="1:13">
      <c r="A489" s="9">
        <v>42046</v>
      </c>
      <c r="B489" s="7" t="s">
        <v>24</v>
      </c>
      <c r="C489" s="4" t="s">
        <v>516</v>
      </c>
      <c r="D489" s="4" t="s">
        <v>1036</v>
      </c>
      <c r="E489" s="4" t="s">
        <v>1048</v>
      </c>
      <c r="F489" s="4">
        <v>420</v>
      </c>
      <c r="G489" s="8">
        <v>0.8</v>
      </c>
      <c r="H489" s="4">
        <f t="shared" si="7"/>
        <v>336</v>
      </c>
      <c r="I489" s="4" t="s">
        <v>1053</v>
      </c>
      <c r="J489" s="6">
        <v>42061</v>
      </c>
      <c r="K489" s="10"/>
      <c r="L489" t="str">
        <f>IF(Table1[[#This Row],[Sales stage]]&lt;&gt;"Won",Table1[[#This Row],[Close Date/Expected Close Date]]-Table1[[#This Row],[Reporting Date]],"")</f>
        <v/>
      </c>
      <c r="M489" s="2"/>
    </row>
    <row r="490" spans="1:13">
      <c r="A490" s="9">
        <v>42046</v>
      </c>
      <c r="B490" s="7" t="s">
        <v>21</v>
      </c>
      <c r="C490" s="4" t="s">
        <v>517</v>
      </c>
      <c r="D490" s="4" t="s">
        <v>1034</v>
      </c>
      <c r="E490" s="4" t="s">
        <v>1040</v>
      </c>
      <c r="F490" s="4">
        <v>380</v>
      </c>
      <c r="G490" s="8">
        <v>0.6</v>
      </c>
      <c r="H490" s="4">
        <f t="shared" si="7"/>
        <v>228</v>
      </c>
      <c r="I490" s="4" t="s">
        <v>1052</v>
      </c>
      <c r="J490" s="6">
        <v>42166</v>
      </c>
      <c r="K490" s="10" t="s">
        <v>1043</v>
      </c>
      <c r="L490">
        <f>IF(Table1[[#This Row],[Sales stage]]&lt;&gt;"Won",Table1[[#This Row],[Close Date/Expected Close Date]]-Table1[[#This Row],[Reporting Date]],"")</f>
        <v>120</v>
      </c>
      <c r="M490" s="2"/>
    </row>
    <row r="491" spans="1:13">
      <c r="A491" s="9">
        <v>42046</v>
      </c>
      <c r="B491" s="7" t="s">
        <v>11</v>
      </c>
      <c r="C491" s="4" t="s">
        <v>518</v>
      </c>
      <c r="D491" s="4" t="s">
        <v>1034</v>
      </c>
      <c r="E491" s="4" t="s">
        <v>1042</v>
      </c>
      <c r="F491" s="4">
        <v>420</v>
      </c>
      <c r="G491" s="8">
        <v>0.85</v>
      </c>
      <c r="H491" s="4">
        <f t="shared" si="7"/>
        <v>357</v>
      </c>
      <c r="I491" s="4" t="s">
        <v>1052</v>
      </c>
      <c r="J491" s="6">
        <v>42138</v>
      </c>
      <c r="K491" s="10" t="s">
        <v>1044</v>
      </c>
      <c r="L491">
        <f>IF(Table1[[#This Row],[Sales stage]]&lt;&gt;"Won",Table1[[#This Row],[Close Date/Expected Close Date]]-Table1[[#This Row],[Reporting Date]],"")</f>
        <v>92</v>
      </c>
      <c r="M491" s="2"/>
    </row>
    <row r="492" spans="1:13">
      <c r="A492" s="9">
        <v>42046</v>
      </c>
      <c r="B492" s="7" t="s">
        <v>8</v>
      </c>
      <c r="C492" s="4" t="s">
        <v>519</v>
      </c>
      <c r="D492" s="4" t="s">
        <v>1032</v>
      </c>
      <c r="E492" s="4" t="s">
        <v>1040</v>
      </c>
      <c r="F492" s="4">
        <v>3750</v>
      </c>
      <c r="G492" s="8">
        <v>0.8</v>
      </c>
      <c r="H492" s="4">
        <f t="shared" si="7"/>
        <v>3000</v>
      </c>
      <c r="I492" s="4" t="s">
        <v>1051</v>
      </c>
      <c r="J492" s="6">
        <v>42123</v>
      </c>
      <c r="K492" s="10" t="s">
        <v>1046</v>
      </c>
      <c r="L492">
        <f>IF(Table1[[#This Row],[Sales stage]]&lt;&gt;"Won",Table1[[#This Row],[Close Date/Expected Close Date]]-Table1[[#This Row],[Reporting Date]],"")</f>
        <v>77</v>
      </c>
      <c r="M492" s="2"/>
    </row>
    <row r="493" spans="1:13">
      <c r="A493" s="9">
        <v>42047</v>
      </c>
      <c r="B493" s="7" t="s">
        <v>19</v>
      </c>
      <c r="C493" s="4" t="s">
        <v>520</v>
      </c>
      <c r="D493" s="4" t="s">
        <v>1032</v>
      </c>
      <c r="E493" s="4" t="s">
        <v>1049</v>
      </c>
      <c r="F493" s="4">
        <v>3640</v>
      </c>
      <c r="G493" s="8">
        <v>0.7</v>
      </c>
      <c r="H493" s="4">
        <f t="shared" si="7"/>
        <v>2548</v>
      </c>
      <c r="I493" s="4" t="s">
        <v>1051</v>
      </c>
      <c r="J493" s="6">
        <v>42101</v>
      </c>
      <c r="K493" s="10" t="s">
        <v>1043</v>
      </c>
      <c r="L493">
        <f>IF(Table1[[#This Row],[Sales stage]]&lt;&gt;"Won",Table1[[#This Row],[Close Date/Expected Close Date]]-Table1[[#This Row],[Reporting Date]],"")</f>
        <v>54</v>
      </c>
      <c r="M493" s="2"/>
    </row>
    <row r="494" spans="1:13">
      <c r="A494" s="9">
        <v>42047</v>
      </c>
      <c r="B494" s="7" t="s">
        <v>9</v>
      </c>
      <c r="C494" s="4" t="s">
        <v>521</v>
      </c>
      <c r="D494" s="4" t="s">
        <v>1038</v>
      </c>
      <c r="E494" s="4" t="s">
        <v>1039</v>
      </c>
      <c r="F494" s="4">
        <v>2530</v>
      </c>
      <c r="G494" s="8">
        <v>0.7</v>
      </c>
      <c r="H494" s="4">
        <f t="shared" si="7"/>
        <v>1771</v>
      </c>
      <c r="I494" s="4" t="s">
        <v>1052</v>
      </c>
      <c r="J494" s="6">
        <v>42105</v>
      </c>
      <c r="K494" s="10" t="s">
        <v>1046</v>
      </c>
      <c r="L494">
        <f>IF(Table1[[#This Row],[Sales stage]]&lt;&gt;"Won",Table1[[#This Row],[Close Date/Expected Close Date]]-Table1[[#This Row],[Reporting Date]],"")</f>
        <v>58</v>
      </c>
      <c r="M494" s="2"/>
    </row>
    <row r="495" spans="1:13">
      <c r="A495" s="9">
        <v>42047</v>
      </c>
      <c r="B495" s="7" t="s">
        <v>26</v>
      </c>
      <c r="C495" s="4" t="s">
        <v>522</v>
      </c>
      <c r="D495" s="4" t="s">
        <v>1037</v>
      </c>
      <c r="E495" s="4" t="s">
        <v>1049</v>
      </c>
      <c r="F495" s="4">
        <v>2230</v>
      </c>
      <c r="G495" s="8">
        <v>0.55000000000000004</v>
      </c>
      <c r="H495" s="4">
        <f t="shared" si="7"/>
        <v>1226.5</v>
      </c>
      <c r="I495" s="4" t="s">
        <v>1052</v>
      </c>
      <c r="J495" s="6">
        <v>42117</v>
      </c>
      <c r="K495" s="10" t="s">
        <v>1044</v>
      </c>
      <c r="L495">
        <f>IF(Table1[[#This Row],[Sales stage]]&lt;&gt;"Won",Table1[[#This Row],[Close Date/Expected Close Date]]-Table1[[#This Row],[Reporting Date]],"")</f>
        <v>70</v>
      </c>
      <c r="M495" s="2"/>
    </row>
    <row r="496" spans="1:13">
      <c r="A496" s="9">
        <v>42047</v>
      </c>
      <c r="B496" s="7" t="s">
        <v>27</v>
      </c>
      <c r="C496" s="4" t="s">
        <v>523</v>
      </c>
      <c r="D496" s="4" t="s">
        <v>1038</v>
      </c>
      <c r="E496" s="4" t="s">
        <v>1042</v>
      </c>
      <c r="F496" s="4">
        <v>220</v>
      </c>
      <c r="G496" s="8">
        <v>0.65</v>
      </c>
      <c r="H496" s="4">
        <f t="shared" si="7"/>
        <v>143</v>
      </c>
      <c r="I496" s="2" t="s">
        <v>1053</v>
      </c>
      <c r="J496" s="6">
        <v>42169</v>
      </c>
      <c r="K496" s="10" t="s">
        <v>1044</v>
      </c>
      <c r="L496">
        <f>IF(Table1[[#This Row],[Sales stage]]&lt;&gt;"Won",Table1[[#This Row],[Close Date/Expected Close Date]]-Table1[[#This Row],[Reporting Date]],"")</f>
        <v>122</v>
      </c>
      <c r="M496" s="2"/>
    </row>
    <row r="497" spans="1:13">
      <c r="A497" s="9">
        <v>42047</v>
      </c>
      <c r="B497" s="7" t="s">
        <v>22</v>
      </c>
      <c r="C497" s="4" t="s">
        <v>524</v>
      </c>
      <c r="D497" s="4" t="s">
        <v>1030</v>
      </c>
      <c r="E497" s="4" t="s">
        <v>1048</v>
      </c>
      <c r="F497" s="4">
        <v>540</v>
      </c>
      <c r="G497" s="8">
        <v>0.65</v>
      </c>
      <c r="H497" s="4">
        <f t="shared" si="7"/>
        <v>351</v>
      </c>
      <c r="I497" s="4" t="s">
        <v>1053</v>
      </c>
      <c r="J497" s="6">
        <v>42083</v>
      </c>
      <c r="K497" s="10"/>
      <c r="L497" t="str">
        <f>IF(Table1[[#This Row],[Sales stage]]&lt;&gt;"Won",Table1[[#This Row],[Close Date/Expected Close Date]]-Table1[[#This Row],[Reporting Date]],"")</f>
        <v/>
      </c>
      <c r="M497" s="2"/>
    </row>
    <row r="498" spans="1:13">
      <c r="A498" s="9">
        <v>42047</v>
      </c>
      <c r="B498" s="7" t="s">
        <v>8</v>
      </c>
      <c r="C498" s="4" t="s">
        <v>525</v>
      </c>
      <c r="D498" s="4" t="s">
        <v>1038</v>
      </c>
      <c r="E498" s="4" t="s">
        <v>1049</v>
      </c>
      <c r="F498" s="4">
        <v>1330</v>
      </c>
      <c r="G498" s="8">
        <v>0.65</v>
      </c>
      <c r="H498" s="4">
        <f t="shared" si="7"/>
        <v>864.5</v>
      </c>
      <c r="I498" s="4" t="s">
        <v>1052</v>
      </c>
      <c r="J498" s="6">
        <v>42146</v>
      </c>
      <c r="K498" s="10" t="s">
        <v>1043</v>
      </c>
      <c r="L498">
        <f>IF(Table1[[#This Row],[Sales stage]]&lt;&gt;"Won",Table1[[#This Row],[Close Date/Expected Close Date]]-Table1[[#This Row],[Reporting Date]],"")</f>
        <v>99</v>
      </c>
      <c r="M498" s="2"/>
    </row>
    <row r="499" spans="1:13">
      <c r="A499" s="9">
        <v>42047</v>
      </c>
      <c r="B499" s="7" t="s">
        <v>9</v>
      </c>
      <c r="C499" s="4" t="s">
        <v>526</v>
      </c>
      <c r="D499" s="4" t="s">
        <v>1034</v>
      </c>
      <c r="E499" s="4" t="s">
        <v>1048</v>
      </c>
      <c r="F499" s="4">
        <v>2080</v>
      </c>
      <c r="G499" s="8">
        <v>0.65</v>
      </c>
      <c r="H499" s="4">
        <f t="shared" si="7"/>
        <v>1352</v>
      </c>
      <c r="I499" s="4" t="s">
        <v>1051</v>
      </c>
      <c r="J499" s="6">
        <v>42074</v>
      </c>
      <c r="K499" s="10"/>
      <c r="L499" t="str">
        <f>IF(Table1[[#This Row],[Sales stage]]&lt;&gt;"Won",Table1[[#This Row],[Close Date/Expected Close Date]]-Table1[[#This Row],[Reporting Date]],"")</f>
        <v/>
      </c>
      <c r="M499" s="2"/>
    </row>
    <row r="500" spans="1:13">
      <c r="A500" s="9">
        <v>42047</v>
      </c>
      <c r="B500" s="7" t="s">
        <v>24</v>
      </c>
      <c r="C500" s="4" t="s">
        <v>527</v>
      </c>
      <c r="D500" s="4" t="s">
        <v>1030</v>
      </c>
      <c r="E500" s="4" t="s">
        <v>1049</v>
      </c>
      <c r="F500" s="4">
        <v>2350</v>
      </c>
      <c r="G500" s="8">
        <v>0.75</v>
      </c>
      <c r="H500" s="4">
        <f t="shared" si="7"/>
        <v>1762.5</v>
      </c>
      <c r="I500" s="4" t="s">
        <v>1051</v>
      </c>
      <c r="J500" s="6">
        <v>42140</v>
      </c>
      <c r="K500" s="10" t="s">
        <v>1043</v>
      </c>
      <c r="L500">
        <f>IF(Table1[[#This Row],[Sales stage]]&lt;&gt;"Won",Table1[[#This Row],[Close Date/Expected Close Date]]-Table1[[#This Row],[Reporting Date]],"")</f>
        <v>93</v>
      </c>
      <c r="M500" s="2"/>
    </row>
    <row r="501" spans="1:13">
      <c r="A501" s="9">
        <v>42047</v>
      </c>
      <c r="B501" s="7" t="s">
        <v>14</v>
      </c>
      <c r="C501" s="4" t="s">
        <v>528</v>
      </c>
      <c r="D501" s="4" t="s">
        <v>1038</v>
      </c>
      <c r="E501" s="4" t="s">
        <v>1040</v>
      </c>
      <c r="F501" s="4">
        <v>1040</v>
      </c>
      <c r="G501" s="8">
        <v>0.85</v>
      </c>
      <c r="H501" s="4">
        <f t="shared" si="7"/>
        <v>884</v>
      </c>
      <c r="I501" s="4" t="s">
        <v>1052</v>
      </c>
      <c r="J501" s="6">
        <v>42175</v>
      </c>
      <c r="K501" s="10" t="s">
        <v>1046</v>
      </c>
      <c r="L501">
        <f>IF(Table1[[#This Row],[Sales stage]]&lt;&gt;"Won",Table1[[#This Row],[Close Date/Expected Close Date]]-Table1[[#This Row],[Reporting Date]],"")</f>
        <v>128</v>
      </c>
      <c r="M501" s="2"/>
    </row>
    <row r="502" spans="1:13">
      <c r="A502" s="9">
        <v>42047</v>
      </c>
      <c r="B502" s="7" t="s">
        <v>25</v>
      </c>
      <c r="C502" s="4" t="s">
        <v>529</v>
      </c>
      <c r="D502" s="4" t="s">
        <v>1036</v>
      </c>
      <c r="E502" s="4" t="s">
        <v>1049</v>
      </c>
      <c r="F502" s="4">
        <v>2360</v>
      </c>
      <c r="G502" s="8">
        <v>0.85</v>
      </c>
      <c r="H502" s="4">
        <f t="shared" si="7"/>
        <v>2006</v>
      </c>
      <c r="I502" s="4" t="s">
        <v>1052</v>
      </c>
      <c r="J502" s="6">
        <v>42113</v>
      </c>
      <c r="K502" s="10" t="s">
        <v>1044</v>
      </c>
      <c r="L502">
        <f>IF(Table1[[#This Row],[Sales stage]]&lt;&gt;"Won",Table1[[#This Row],[Close Date/Expected Close Date]]-Table1[[#This Row],[Reporting Date]],"")</f>
        <v>66</v>
      </c>
      <c r="M502" s="2"/>
    </row>
    <row r="503" spans="1:13">
      <c r="A503" s="9">
        <v>42047</v>
      </c>
      <c r="B503" s="7" t="s">
        <v>23</v>
      </c>
      <c r="C503" s="4" t="s">
        <v>530</v>
      </c>
      <c r="D503" s="4" t="s">
        <v>1036</v>
      </c>
      <c r="E503" s="4" t="s">
        <v>1040</v>
      </c>
      <c r="F503" s="4">
        <v>4740</v>
      </c>
      <c r="G503" s="8">
        <v>0.75</v>
      </c>
      <c r="H503" s="4">
        <f t="shared" si="7"/>
        <v>3555</v>
      </c>
      <c r="I503" s="4" t="s">
        <v>1052</v>
      </c>
      <c r="J503" s="6">
        <v>42101</v>
      </c>
      <c r="K503" s="10" t="s">
        <v>1043</v>
      </c>
      <c r="L503">
        <f>IF(Table1[[#This Row],[Sales stage]]&lt;&gt;"Won",Table1[[#This Row],[Close Date/Expected Close Date]]-Table1[[#This Row],[Reporting Date]],"")</f>
        <v>54</v>
      </c>
      <c r="M503" s="2"/>
    </row>
    <row r="504" spans="1:13">
      <c r="A504" s="9">
        <v>42047</v>
      </c>
      <c r="B504" s="7" t="s">
        <v>20</v>
      </c>
      <c r="C504" s="4" t="s">
        <v>531</v>
      </c>
      <c r="D504" s="4" t="s">
        <v>1030</v>
      </c>
      <c r="E504" s="4" t="s">
        <v>1049</v>
      </c>
      <c r="F504" s="4">
        <v>4860</v>
      </c>
      <c r="G504" s="8">
        <v>0.75</v>
      </c>
      <c r="H504" s="4">
        <f t="shared" si="7"/>
        <v>3645</v>
      </c>
      <c r="I504" s="4" t="s">
        <v>1051</v>
      </c>
      <c r="J504" s="6">
        <v>42125</v>
      </c>
      <c r="K504" s="10" t="s">
        <v>1044</v>
      </c>
      <c r="L504">
        <f>IF(Table1[[#This Row],[Sales stage]]&lt;&gt;"Won",Table1[[#This Row],[Close Date/Expected Close Date]]-Table1[[#This Row],[Reporting Date]],"")</f>
        <v>78</v>
      </c>
      <c r="M504" s="2"/>
    </row>
    <row r="505" spans="1:13">
      <c r="A505" s="9">
        <v>42047</v>
      </c>
      <c r="B505" s="7" t="s">
        <v>11</v>
      </c>
      <c r="C505" s="4" t="s">
        <v>532</v>
      </c>
      <c r="D505" s="4" t="s">
        <v>1032</v>
      </c>
      <c r="E505" s="4" t="s">
        <v>1049</v>
      </c>
      <c r="F505" s="4">
        <v>1830</v>
      </c>
      <c r="G505" s="8">
        <v>0.85</v>
      </c>
      <c r="H505" s="4">
        <f t="shared" si="7"/>
        <v>1555.5</v>
      </c>
      <c r="I505" s="4" t="s">
        <v>1054</v>
      </c>
      <c r="J505" s="6">
        <v>42151</v>
      </c>
      <c r="K505" s="10"/>
      <c r="L505">
        <f>IF(Table1[[#This Row],[Sales stage]]&lt;&gt;"Won",Table1[[#This Row],[Close Date/Expected Close Date]]-Table1[[#This Row],[Reporting Date]],"")</f>
        <v>104</v>
      </c>
      <c r="M505" s="2"/>
    </row>
    <row r="506" spans="1:13">
      <c r="A506" s="9">
        <v>42047</v>
      </c>
      <c r="B506" s="7" t="s">
        <v>11</v>
      </c>
      <c r="C506" s="4" t="s">
        <v>533</v>
      </c>
      <c r="D506" s="4" t="s">
        <v>1033</v>
      </c>
      <c r="E506" s="4" t="s">
        <v>1039</v>
      </c>
      <c r="F506" s="4">
        <v>3540</v>
      </c>
      <c r="G506" s="8">
        <v>0.6</v>
      </c>
      <c r="H506" s="4">
        <f t="shared" si="7"/>
        <v>2124</v>
      </c>
      <c r="I506" s="4" t="s">
        <v>1054</v>
      </c>
      <c r="J506" s="6">
        <v>42141</v>
      </c>
      <c r="K506" s="10" t="s">
        <v>1046</v>
      </c>
      <c r="L506">
        <f>IF(Table1[[#This Row],[Sales stage]]&lt;&gt;"Won",Table1[[#This Row],[Close Date/Expected Close Date]]-Table1[[#This Row],[Reporting Date]],"")</f>
        <v>94</v>
      </c>
      <c r="M506" s="2"/>
    </row>
    <row r="507" spans="1:13">
      <c r="A507" s="9">
        <v>42047</v>
      </c>
      <c r="B507" s="7" t="s">
        <v>22</v>
      </c>
      <c r="C507" s="4" t="s">
        <v>534</v>
      </c>
      <c r="D507" s="4" t="s">
        <v>1032</v>
      </c>
      <c r="E507" s="4" t="s">
        <v>1040</v>
      </c>
      <c r="F507" s="4">
        <v>4450</v>
      </c>
      <c r="G507" s="8">
        <v>0.85</v>
      </c>
      <c r="H507" s="4">
        <f t="shared" si="7"/>
        <v>3782.5</v>
      </c>
      <c r="I507" s="4" t="s">
        <v>1052</v>
      </c>
      <c r="J507" s="6">
        <v>42142</v>
      </c>
      <c r="K507" s="10" t="s">
        <v>1044</v>
      </c>
      <c r="L507">
        <f>IF(Table1[[#This Row],[Sales stage]]&lt;&gt;"Won",Table1[[#This Row],[Close Date/Expected Close Date]]-Table1[[#This Row],[Reporting Date]],"")</f>
        <v>95</v>
      </c>
      <c r="M507" s="2"/>
    </row>
    <row r="508" spans="1:13">
      <c r="A508" s="9">
        <v>42048</v>
      </c>
      <c r="B508" s="7" t="s">
        <v>18</v>
      </c>
      <c r="C508" s="4" t="s">
        <v>535</v>
      </c>
      <c r="D508" s="4" t="s">
        <v>1031</v>
      </c>
      <c r="E508" s="4" t="s">
        <v>1039</v>
      </c>
      <c r="F508" s="4">
        <v>2440</v>
      </c>
      <c r="G508" s="8">
        <v>0.85</v>
      </c>
      <c r="H508" s="4">
        <f t="shared" si="7"/>
        <v>2074</v>
      </c>
      <c r="I508" s="4" t="s">
        <v>1052</v>
      </c>
      <c r="J508" s="6">
        <v>42156</v>
      </c>
      <c r="K508" s="10" t="s">
        <v>1046</v>
      </c>
      <c r="L508">
        <f>IF(Table1[[#This Row],[Sales stage]]&lt;&gt;"Won",Table1[[#This Row],[Close Date/Expected Close Date]]-Table1[[#This Row],[Reporting Date]],"")</f>
        <v>108</v>
      </c>
      <c r="M508" s="2"/>
    </row>
    <row r="509" spans="1:13">
      <c r="A509" s="9">
        <v>42048</v>
      </c>
      <c r="B509" s="7" t="s">
        <v>26</v>
      </c>
      <c r="C509" s="4" t="s">
        <v>536</v>
      </c>
      <c r="D509" s="4" t="s">
        <v>1034</v>
      </c>
      <c r="E509" s="4" t="s">
        <v>1039</v>
      </c>
      <c r="F509" s="4">
        <v>1290</v>
      </c>
      <c r="G509" s="8">
        <v>0.85</v>
      </c>
      <c r="H509" s="4">
        <f t="shared" si="7"/>
        <v>1096.5</v>
      </c>
      <c r="I509" s="4" t="s">
        <v>1052</v>
      </c>
      <c r="J509" s="6">
        <v>42179</v>
      </c>
      <c r="K509" s="10" t="s">
        <v>1045</v>
      </c>
      <c r="L509">
        <f>IF(Table1[[#This Row],[Sales stage]]&lt;&gt;"Won",Table1[[#This Row],[Close Date/Expected Close Date]]-Table1[[#This Row],[Reporting Date]],"")</f>
        <v>131</v>
      </c>
      <c r="M509" s="2"/>
    </row>
    <row r="510" spans="1:13">
      <c r="A510" s="9">
        <v>42048</v>
      </c>
      <c r="B510" s="7" t="s">
        <v>27</v>
      </c>
      <c r="C510" s="4" t="s">
        <v>537</v>
      </c>
      <c r="D510" s="4" t="s">
        <v>1031</v>
      </c>
      <c r="E510" s="4" t="s">
        <v>1049</v>
      </c>
      <c r="F510" s="4">
        <v>4790</v>
      </c>
      <c r="G510" s="8">
        <v>0.7</v>
      </c>
      <c r="H510" s="4">
        <f t="shared" si="7"/>
        <v>3353</v>
      </c>
      <c r="I510" s="4" t="s">
        <v>1051</v>
      </c>
      <c r="J510" s="6">
        <v>42128</v>
      </c>
      <c r="K510" s="10" t="s">
        <v>1045</v>
      </c>
      <c r="L510">
        <f>IF(Table1[[#This Row],[Sales stage]]&lt;&gt;"Won",Table1[[#This Row],[Close Date/Expected Close Date]]-Table1[[#This Row],[Reporting Date]],"")</f>
        <v>80</v>
      </c>
      <c r="M510" s="2"/>
    </row>
    <row r="511" spans="1:13">
      <c r="A511" s="9">
        <v>42048</v>
      </c>
      <c r="B511" s="7" t="s">
        <v>17</v>
      </c>
      <c r="C511" s="4" t="s">
        <v>538</v>
      </c>
      <c r="D511" s="4" t="s">
        <v>1034</v>
      </c>
      <c r="E511" s="4" t="s">
        <v>1040</v>
      </c>
      <c r="F511" s="4">
        <v>1810</v>
      </c>
      <c r="G511" s="8">
        <v>0.7</v>
      </c>
      <c r="H511" s="4">
        <f t="shared" si="7"/>
        <v>1267</v>
      </c>
      <c r="I511" s="4" t="s">
        <v>1052</v>
      </c>
      <c r="J511" s="6">
        <v>42144</v>
      </c>
      <c r="K511" s="10" t="s">
        <v>1043</v>
      </c>
      <c r="L511">
        <f>IF(Table1[[#This Row],[Sales stage]]&lt;&gt;"Won",Table1[[#This Row],[Close Date/Expected Close Date]]-Table1[[#This Row],[Reporting Date]],"")</f>
        <v>96</v>
      </c>
      <c r="M511" s="2"/>
    </row>
    <row r="512" spans="1:13">
      <c r="A512" s="9">
        <v>42048</v>
      </c>
      <c r="B512" s="7" t="s">
        <v>24</v>
      </c>
      <c r="C512" s="4" t="s">
        <v>539</v>
      </c>
      <c r="D512" s="4" t="s">
        <v>1038</v>
      </c>
      <c r="E512" s="4" t="s">
        <v>1049</v>
      </c>
      <c r="F512" s="4">
        <v>1270</v>
      </c>
      <c r="G512" s="8">
        <v>0.75</v>
      </c>
      <c r="H512" s="4">
        <f t="shared" si="7"/>
        <v>952.5</v>
      </c>
      <c r="I512" s="4" t="s">
        <v>1054</v>
      </c>
      <c r="J512" s="6">
        <v>42123</v>
      </c>
      <c r="K512" s="10" t="s">
        <v>1043</v>
      </c>
      <c r="L512">
        <f>IF(Table1[[#This Row],[Sales stage]]&lt;&gt;"Won",Table1[[#This Row],[Close Date/Expected Close Date]]-Table1[[#This Row],[Reporting Date]],"")</f>
        <v>75</v>
      </c>
      <c r="M512" s="2"/>
    </row>
    <row r="513" spans="1:13">
      <c r="A513" s="9">
        <v>42048</v>
      </c>
      <c r="B513" s="7" t="s">
        <v>16</v>
      </c>
      <c r="C513" s="4" t="s">
        <v>540</v>
      </c>
      <c r="D513" s="4" t="s">
        <v>1030</v>
      </c>
      <c r="E513" s="4" t="s">
        <v>1039</v>
      </c>
      <c r="F513" s="4">
        <v>4580</v>
      </c>
      <c r="G513" s="8">
        <v>0.75</v>
      </c>
      <c r="H513" s="4">
        <f t="shared" si="7"/>
        <v>3435</v>
      </c>
      <c r="I513" s="4" t="s">
        <v>1052</v>
      </c>
      <c r="J513" s="6">
        <v>42179</v>
      </c>
      <c r="K513" s="10" t="s">
        <v>1044</v>
      </c>
      <c r="L513">
        <f>IF(Table1[[#This Row],[Sales stage]]&lt;&gt;"Won",Table1[[#This Row],[Close Date/Expected Close Date]]-Table1[[#This Row],[Reporting Date]],"")</f>
        <v>131</v>
      </c>
      <c r="M513" s="2"/>
    </row>
    <row r="514" spans="1:13">
      <c r="A514" s="9">
        <v>42048</v>
      </c>
      <c r="B514" s="7" t="s">
        <v>11</v>
      </c>
      <c r="C514" s="4" t="s">
        <v>541</v>
      </c>
      <c r="D514" s="4" t="s">
        <v>1037</v>
      </c>
      <c r="E514" s="4" t="s">
        <v>1040</v>
      </c>
      <c r="F514" s="4">
        <v>3560</v>
      </c>
      <c r="G514" s="8">
        <v>0.75</v>
      </c>
      <c r="H514" s="4">
        <f t="shared" si="7"/>
        <v>2670</v>
      </c>
      <c r="I514" s="4" t="s">
        <v>1051</v>
      </c>
      <c r="J514" s="6">
        <v>42143</v>
      </c>
      <c r="K514" s="10" t="s">
        <v>1045</v>
      </c>
      <c r="L514">
        <f>IF(Table1[[#This Row],[Sales stage]]&lt;&gt;"Won",Table1[[#This Row],[Close Date/Expected Close Date]]-Table1[[#This Row],[Reporting Date]],"")</f>
        <v>95</v>
      </c>
      <c r="M514" s="2"/>
    </row>
    <row r="515" spans="1:13">
      <c r="A515" s="9">
        <v>42048</v>
      </c>
      <c r="B515" s="7" t="s">
        <v>26</v>
      </c>
      <c r="C515" s="4" t="s">
        <v>542</v>
      </c>
      <c r="D515" s="4" t="s">
        <v>1033</v>
      </c>
      <c r="E515" s="4" t="s">
        <v>1042</v>
      </c>
      <c r="F515" s="4">
        <v>880</v>
      </c>
      <c r="G515" s="8">
        <v>0.6</v>
      </c>
      <c r="H515" s="4">
        <f t="shared" ref="H515:H578" si="8">F515*G515</f>
        <v>528</v>
      </c>
      <c r="I515" s="4" t="s">
        <v>1052</v>
      </c>
      <c r="J515" s="6">
        <v>42120</v>
      </c>
      <c r="K515" s="10" t="s">
        <v>1044</v>
      </c>
      <c r="L515">
        <f>IF(Table1[[#This Row],[Sales stage]]&lt;&gt;"Won",Table1[[#This Row],[Close Date/Expected Close Date]]-Table1[[#This Row],[Reporting Date]],"")</f>
        <v>72</v>
      </c>
      <c r="M515" s="2"/>
    </row>
    <row r="516" spans="1:13">
      <c r="A516" s="9">
        <v>42048</v>
      </c>
      <c r="B516" s="7" t="s">
        <v>16</v>
      </c>
      <c r="C516" s="4" t="s">
        <v>543</v>
      </c>
      <c r="D516" s="4" t="s">
        <v>1029</v>
      </c>
      <c r="E516" s="4" t="s">
        <v>1040</v>
      </c>
      <c r="F516" s="4">
        <v>1480</v>
      </c>
      <c r="G516" s="8">
        <v>0.7</v>
      </c>
      <c r="H516" s="4">
        <f t="shared" si="8"/>
        <v>1036</v>
      </c>
      <c r="I516" s="4" t="s">
        <v>1052</v>
      </c>
      <c r="J516" s="6">
        <v>42103</v>
      </c>
      <c r="K516" s="10" t="s">
        <v>1046</v>
      </c>
      <c r="L516">
        <f>IF(Table1[[#This Row],[Sales stage]]&lt;&gt;"Won",Table1[[#This Row],[Close Date/Expected Close Date]]-Table1[[#This Row],[Reporting Date]],"")</f>
        <v>55</v>
      </c>
      <c r="M516" s="2"/>
    </row>
    <row r="517" spans="1:13">
      <c r="A517" s="9">
        <v>42049</v>
      </c>
      <c r="B517" s="7" t="s">
        <v>27</v>
      </c>
      <c r="C517" s="4" t="s">
        <v>544</v>
      </c>
      <c r="D517" s="4" t="s">
        <v>1032</v>
      </c>
      <c r="E517" s="4" t="s">
        <v>1042</v>
      </c>
      <c r="F517" s="4">
        <v>700</v>
      </c>
      <c r="G517" s="8">
        <v>0.6</v>
      </c>
      <c r="H517" s="4">
        <f t="shared" si="8"/>
        <v>420</v>
      </c>
      <c r="I517" s="4" t="s">
        <v>1054</v>
      </c>
      <c r="J517" s="6">
        <v>42158</v>
      </c>
      <c r="K517" s="10" t="s">
        <v>1045</v>
      </c>
      <c r="L517">
        <f>IF(Table1[[#This Row],[Sales stage]]&lt;&gt;"Won",Table1[[#This Row],[Close Date/Expected Close Date]]-Table1[[#This Row],[Reporting Date]],"")</f>
        <v>109</v>
      </c>
      <c r="M517" s="2"/>
    </row>
    <row r="518" spans="1:13">
      <c r="A518" s="9">
        <v>42049</v>
      </c>
      <c r="B518" s="7" t="s">
        <v>26</v>
      </c>
      <c r="C518" s="4" t="s">
        <v>545</v>
      </c>
      <c r="D518" s="4" t="s">
        <v>1036</v>
      </c>
      <c r="E518" s="4" t="s">
        <v>1040</v>
      </c>
      <c r="F518" s="4">
        <v>990</v>
      </c>
      <c r="G518" s="8">
        <v>0.65</v>
      </c>
      <c r="H518" s="4">
        <f t="shared" si="8"/>
        <v>643.5</v>
      </c>
      <c r="I518" s="4" t="s">
        <v>1051</v>
      </c>
      <c r="J518" s="6">
        <v>42099</v>
      </c>
      <c r="K518" s="10" t="s">
        <v>1043</v>
      </c>
      <c r="L518">
        <f>IF(Table1[[#This Row],[Sales stage]]&lt;&gt;"Won",Table1[[#This Row],[Close Date/Expected Close Date]]-Table1[[#This Row],[Reporting Date]],"")</f>
        <v>50</v>
      </c>
      <c r="M518" s="2"/>
    </row>
    <row r="519" spans="1:13">
      <c r="A519" s="9">
        <v>42049</v>
      </c>
      <c r="B519" s="7" t="s">
        <v>11</v>
      </c>
      <c r="C519" s="4" t="s">
        <v>546</v>
      </c>
      <c r="D519" s="4" t="s">
        <v>1030</v>
      </c>
      <c r="E519" s="4" t="s">
        <v>1039</v>
      </c>
      <c r="F519" s="4">
        <v>2930</v>
      </c>
      <c r="G519" s="8">
        <v>0.75</v>
      </c>
      <c r="H519" s="4">
        <f t="shared" si="8"/>
        <v>2197.5</v>
      </c>
      <c r="I519" s="4" t="s">
        <v>1052</v>
      </c>
      <c r="J519" s="6">
        <v>42104</v>
      </c>
      <c r="K519" s="10" t="s">
        <v>1046</v>
      </c>
      <c r="L519">
        <f>IF(Table1[[#This Row],[Sales stage]]&lt;&gt;"Won",Table1[[#This Row],[Close Date/Expected Close Date]]-Table1[[#This Row],[Reporting Date]],"")</f>
        <v>55</v>
      </c>
      <c r="M519" s="2"/>
    </row>
    <row r="520" spans="1:13">
      <c r="A520" s="9">
        <v>42049</v>
      </c>
      <c r="B520" s="7" t="s">
        <v>17</v>
      </c>
      <c r="C520" s="4" t="s">
        <v>547</v>
      </c>
      <c r="D520" s="4" t="s">
        <v>1038</v>
      </c>
      <c r="E520" s="4" t="s">
        <v>1049</v>
      </c>
      <c r="F520" s="4">
        <v>3140</v>
      </c>
      <c r="G520" s="8">
        <v>0.8</v>
      </c>
      <c r="H520" s="4">
        <f t="shared" si="8"/>
        <v>2512</v>
      </c>
      <c r="I520" s="4" t="s">
        <v>1052</v>
      </c>
      <c r="J520" s="6">
        <v>42166</v>
      </c>
      <c r="K520" s="10" t="s">
        <v>1043</v>
      </c>
      <c r="L520">
        <f>IF(Table1[[#This Row],[Sales stage]]&lt;&gt;"Won",Table1[[#This Row],[Close Date/Expected Close Date]]-Table1[[#This Row],[Reporting Date]],"")</f>
        <v>117</v>
      </c>
      <c r="M520" s="2"/>
    </row>
    <row r="521" spans="1:13">
      <c r="A521" s="9">
        <v>42049</v>
      </c>
      <c r="B521" s="7" t="s">
        <v>8</v>
      </c>
      <c r="C521" s="4" t="s">
        <v>548</v>
      </c>
      <c r="D521" s="4" t="s">
        <v>1034</v>
      </c>
      <c r="E521" s="4" t="s">
        <v>1049</v>
      </c>
      <c r="F521" s="4">
        <v>2550</v>
      </c>
      <c r="G521" s="8">
        <v>0.85</v>
      </c>
      <c r="H521" s="4">
        <f t="shared" si="8"/>
        <v>2167.5</v>
      </c>
      <c r="I521" s="4" t="s">
        <v>1052</v>
      </c>
      <c r="J521" s="6">
        <v>42177</v>
      </c>
      <c r="K521" s="10" t="s">
        <v>1046</v>
      </c>
      <c r="L521">
        <f>IF(Table1[[#This Row],[Sales stage]]&lt;&gt;"Won",Table1[[#This Row],[Close Date/Expected Close Date]]-Table1[[#This Row],[Reporting Date]],"")</f>
        <v>128</v>
      </c>
      <c r="M521" s="2"/>
    </row>
    <row r="522" spans="1:13">
      <c r="A522" s="9">
        <v>42049</v>
      </c>
      <c r="B522" s="7" t="s">
        <v>23</v>
      </c>
      <c r="C522" s="4" t="s">
        <v>549</v>
      </c>
      <c r="D522" s="4" t="s">
        <v>1035</v>
      </c>
      <c r="E522" s="4" t="s">
        <v>1039</v>
      </c>
      <c r="F522" s="4">
        <v>4390</v>
      </c>
      <c r="G522" s="8">
        <v>0.8</v>
      </c>
      <c r="H522" s="4">
        <f t="shared" si="8"/>
        <v>3512</v>
      </c>
      <c r="I522" s="4" t="s">
        <v>1052</v>
      </c>
      <c r="J522" s="6">
        <v>42167</v>
      </c>
      <c r="K522" s="10" t="s">
        <v>1043</v>
      </c>
      <c r="L522">
        <f>IF(Table1[[#This Row],[Sales stage]]&lt;&gt;"Won",Table1[[#This Row],[Close Date/Expected Close Date]]-Table1[[#This Row],[Reporting Date]],"")</f>
        <v>118</v>
      </c>
      <c r="M522" s="2"/>
    </row>
    <row r="523" spans="1:13">
      <c r="A523" s="9">
        <v>42049</v>
      </c>
      <c r="B523" s="7" t="s">
        <v>22</v>
      </c>
      <c r="C523" s="4" t="s">
        <v>550</v>
      </c>
      <c r="D523" s="4" t="s">
        <v>1036</v>
      </c>
      <c r="E523" s="4" t="s">
        <v>1039</v>
      </c>
      <c r="F523" s="4">
        <v>2990</v>
      </c>
      <c r="G523" s="8">
        <v>0.6</v>
      </c>
      <c r="H523" s="4">
        <f t="shared" si="8"/>
        <v>1794</v>
      </c>
      <c r="I523" s="4" t="s">
        <v>1052</v>
      </c>
      <c r="J523" s="6">
        <v>42169</v>
      </c>
      <c r="K523" s="10" t="s">
        <v>1044</v>
      </c>
      <c r="L523">
        <f>IF(Table1[[#This Row],[Sales stage]]&lt;&gt;"Won",Table1[[#This Row],[Close Date/Expected Close Date]]-Table1[[#This Row],[Reporting Date]],"")</f>
        <v>120</v>
      </c>
      <c r="M523" s="2"/>
    </row>
    <row r="524" spans="1:13">
      <c r="A524" s="9">
        <v>42049</v>
      </c>
      <c r="B524" s="7" t="s">
        <v>18</v>
      </c>
      <c r="C524" s="4" t="s">
        <v>551</v>
      </c>
      <c r="D524" s="4" t="s">
        <v>1034</v>
      </c>
      <c r="E524" s="4" t="s">
        <v>1042</v>
      </c>
      <c r="F524" s="4">
        <v>3570</v>
      </c>
      <c r="G524" s="8">
        <v>0.85</v>
      </c>
      <c r="H524" s="4">
        <f t="shared" si="8"/>
        <v>3034.5</v>
      </c>
      <c r="I524" s="4" t="s">
        <v>1052</v>
      </c>
      <c r="J524" s="6">
        <v>42143</v>
      </c>
      <c r="K524" s="10" t="s">
        <v>1046</v>
      </c>
      <c r="L524">
        <f>IF(Table1[[#This Row],[Sales stage]]&lt;&gt;"Won",Table1[[#This Row],[Close Date/Expected Close Date]]-Table1[[#This Row],[Reporting Date]],"")</f>
        <v>94</v>
      </c>
      <c r="M524" s="2"/>
    </row>
    <row r="525" spans="1:13">
      <c r="A525" s="9">
        <v>42050</v>
      </c>
      <c r="B525" s="7" t="s">
        <v>19</v>
      </c>
      <c r="C525" s="4" t="s">
        <v>552</v>
      </c>
      <c r="D525" s="4" t="s">
        <v>1034</v>
      </c>
      <c r="E525" s="4" t="s">
        <v>1049</v>
      </c>
      <c r="F525" s="4">
        <v>3910</v>
      </c>
      <c r="G525" s="8">
        <v>0.75</v>
      </c>
      <c r="H525" s="4">
        <f t="shared" si="8"/>
        <v>2932.5</v>
      </c>
      <c r="I525" s="4" t="s">
        <v>1051</v>
      </c>
      <c r="J525" s="6">
        <v>42153</v>
      </c>
      <c r="K525" s="10" t="s">
        <v>1043</v>
      </c>
      <c r="L525">
        <f>IF(Table1[[#This Row],[Sales stage]]&lt;&gt;"Won",Table1[[#This Row],[Close Date/Expected Close Date]]-Table1[[#This Row],[Reporting Date]],"")</f>
        <v>103</v>
      </c>
      <c r="M525" s="2"/>
    </row>
    <row r="526" spans="1:13">
      <c r="A526" s="9">
        <v>42050</v>
      </c>
      <c r="B526" s="7" t="s">
        <v>22</v>
      </c>
      <c r="C526" s="4" t="s">
        <v>553</v>
      </c>
      <c r="D526" s="4" t="s">
        <v>1036</v>
      </c>
      <c r="E526" s="4" t="s">
        <v>1049</v>
      </c>
      <c r="F526" s="4">
        <v>600</v>
      </c>
      <c r="G526" s="8">
        <v>0.65</v>
      </c>
      <c r="H526" s="4">
        <f t="shared" si="8"/>
        <v>390</v>
      </c>
      <c r="I526" s="4" t="s">
        <v>1054</v>
      </c>
      <c r="J526" s="6">
        <v>42110</v>
      </c>
      <c r="K526" s="10" t="s">
        <v>1045</v>
      </c>
      <c r="L526">
        <f>IF(Table1[[#This Row],[Sales stage]]&lt;&gt;"Won",Table1[[#This Row],[Close Date/Expected Close Date]]-Table1[[#This Row],[Reporting Date]],"")</f>
        <v>60</v>
      </c>
      <c r="M526" s="2"/>
    </row>
    <row r="527" spans="1:13">
      <c r="A527" s="9">
        <v>42050</v>
      </c>
      <c r="B527" s="7" t="s">
        <v>13</v>
      </c>
      <c r="C527" s="4" t="s">
        <v>554</v>
      </c>
      <c r="D527" s="4" t="s">
        <v>1032</v>
      </c>
      <c r="E527" s="4" t="s">
        <v>1039</v>
      </c>
      <c r="F527" s="4">
        <v>660</v>
      </c>
      <c r="G527" s="8">
        <v>0.75</v>
      </c>
      <c r="H527" s="4">
        <f t="shared" si="8"/>
        <v>495</v>
      </c>
      <c r="I527" s="4" t="s">
        <v>1052</v>
      </c>
      <c r="J527" s="6">
        <v>42120</v>
      </c>
      <c r="K527" s="10" t="s">
        <v>1045</v>
      </c>
      <c r="L527">
        <f>IF(Table1[[#This Row],[Sales stage]]&lt;&gt;"Won",Table1[[#This Row],[Close Date/Expected Close Date]]-Table1[[#This Row],[Reporting Date]],"")</f>
        <v>70</v>
      </c>
      <c r="M527" s="2"/>
    </row>
    <row r="528" spans="1:13">
      <c r="A528" s="9">
        <v>42050</v>
      </c>
      <c r="B528" s="7" t="s">
        <v>23</v>
      </c>
      <c r="C528" s="4" t="s">
        <v>555</v>
      </c>
      <c r="D528" s="4" t="s">
        <v>1036</v>
      </c>
      <c r="E528" s="4" t="s">
        <v>1040</v>
      </c>
      <c r="F528" s="4">
        <v>3320</v>
      </c>
      <c r="G528" s="8">
        <v>0.75</v>
      </c>
      <c r="H528" s="4">
        <f t="shared" si="8"/>
        <v>2490</v>
      </c>
      <c r="I528" s="4" t="s">
        <v>1052</v>
      </c>
      <c r="J528" s="6">
        <v>42134</v>
      </c>
      <c r="K528" s="10" t="s">
        <v>1043</v>
      </c>
      <c r="L528">
        <f>IF(Table1[[#This Row],[Sales stage]]&lt;&gt;"Won",Table1[[#This Row],[Close Date/Expected Close Date]]-Table1[[#This Row],[Reporting Date]],"")</f>
        <v>84</v>
      </c>
      <c r="M528" s="2"/>
    </row>
    <row r="529" spans="1:13">
      <c r="A529" s="9">
        <v>42050</v>
      </c>
      <c r="B529" s="7" t="s">
        <v>22</v>
      </c>
      <c r="C529" s="4" t="s">
        <v>556</v>
      </c>
      <c r="D529" s="4" t="s">
        <v>1029</v>
      </c>
      <c r="E529" s="4" t="s">
        <v>1042</v>
      </c>
      <c r="F529" s="4">
        <v>1470</v>
      </c>
      <c r="G529" s="8">
        <v>0.75</v>
      </c>
      <c r="H529" s="4">
        <f t="shared" si="8"/>
        <v>1102.5</v>
      </c>
      <c r="I529" s="4" t="s">
        <v>1054</v>
      </c>
      <c r="J529" s="6">
        <v>42152</v>
      </c>
      <c r="K529" s="10" t="s">
        <v>1046</v>
      </c>
      <c r="L529">
        <f>IF(Table1[[#This Row],[Sales stage]]&lt;&gt;"Won",Table1[[#This Row],[Close Date/Expected Close Date]]-Table1[[#This Row],[Reporting Date]],"")</f>
        <v>102</v>
      </c>
      <c r="M529" s="2"/>
    </row>
    <row r="530" spans="1:13">
      <c r="A530" s="9">
        <v>42050</v>
      </c>
      <c r="B530" s="7" t="s">
        <v>12</v>
      </c>
      <c r="C530" s="4" t="s">
        <v>557</v>
      </c>
      <c r="D530" s="4" t="s">
        <v>1033</v>
      </c>
      <c r="E530" s="4" t="s">
        <v>1049</v>
      </c>
      <c r="F530" s="4">
        <v>3640</v>
      </c>
      <c r="G530" s="8">
        <v>0.65</v>
      </c>
      <c r="H530" s="4">
        <f t="shared" si="8"/>
        <v>2366</v>
      </c>
      <c r="I530" s="4" t="s">
        <v>1051</v>
      </c>
      <c r="J530" s="6">
        <v>42112</v>
      </c>
      <c r="K530" s="10" t="s">
        <v>1046</v>
      </c>
      <c r="L530">
        <f>IF(Table1[[#This Row],[Sales stage]]&lt;&gt;"Won",Table1[[#This Row],[Close Date/Expected Close Date]]-Table1[[#This Row],[Reporting Date]],"")</f>
        <v>62</v>
      </c>
      <c r="M530" s="2"/>
    </row>
    <row r="531" spans="1:13">
      <c r="A531" s="9">
        <v>42051</v>
      </c>
      <c r="B531" s="7" t="s">
        <v>12</v>
      </c>
      <c r="C531" s="4" t="s">
        <v>558</v>
      </c>
      <c r="D531" s="4" t="s">
        <v>1034</v>
      </c>
      <c r="E531" s="4" t="s">
        <v>1039</v>
      </c>
      <c r="F531" s="4">
        <v>1100</v>
      </c>
      <c r="G531" s="8">
        <v>0.8</v>
      </c>
      <c r="H531" s="4">
        <f t="shared" si="8"/>
        <v>880</v>
      </c>
      <c r="I531" s="4" t="s">
        <v>1052</v>
      </c>
      <c r="J531" s="6">
        <v>42170</v>
      </c>
      <c r="K531" s="10" t="s">
        <v>1043</v>
      </c>
      <c r="L531">
        <f>IF(Table1[[#This Row],[Sales stage]]&lt;&gt;"Won",Table1[[#This Row],[Close Date/Expected Close Date]]-Table1[[#This Row],[Reporting Date]],"")</f>
        <v>119</v>
      </c>
      <c r="M531" s="2"/>
    </row>
    <row r="532" spans="1:13">
      <c r="A532" s="9">
        <v>42051</v>
      </c>
      <c r="B532" s="7" t="s">
        <v>14</v>
      </c>
      <c r="C532" s="4" t="s">
        <v>559</v>
      </c>
      <c r="D532" s="4" t="s">
        <v>1035</v>
      </c>
      <c r="E532" s="4" t="s">
        <v>1039</v>
      </c>
      <c r="F532" s="4">
        <v>2060</v>
      </c>
      <c r="G532" s="8">
        <v>0.7</v>
      </c>
      <c r="H532" s="4">
        <f t="shared" si="8"/>
        <v>1442</v>
      </c>
      <c r="I532" s="4" t="s">
        <v>1051</v>
      </c>
      <c r="J532" s="6">
        <v>42112</v>
      </c>
      <c r="K532" s="10"/>
      <c r="L532">
        <f>IF(Table1[[#This Row],[Sales stage]]&lt;&gt;"Won",Table1[[#This Row],[Close Date/Expected Close Date]]-Table1[[#This Row],[Reporting Date]],"")</f>
        <v>61</v>
      </c>
      <c r="M532" s="2"/>
    </row>
    <row r="533" spans="1:13">
      <c r="A533" s="9">
        <v>42051</v>
      </c>
      <c r="B533" s="7" t="s">
        <v>18</v>
      </c>
      <c r="C533" s="4" t="s">
        <v>560</v>
      </c>
      <c r="D533" s="4" t="s">
        <v>1029</v>
      </c>
      <c r="E533" s="4" t="s">
        <v>1040</v>
      </c>
      <c r="F533" s="4">
        <v>4020</v>
      </c>
      <c r="G533" s="8">
        <v>0.7</v>
      </c>
      <c r="H533" s="4">
        <f t="shared" si="8"/>
        <v>2814</v>
      </c>
      <c r="I533" s="4" t="s">
        <v>1052</v>
      </c>
      <c r="J533" s="6">
        <v>42167</v>
      </c>
      <c r="K533" s="10" t="s">
        <v>1043</v>
      </c>
      <c r="L533">
        <f>IF(Table1[[#This Row],[Sales stage]]&lt;&gt;"Won",Table1[[#This Row],[Close Date/Expected Close Date]]-Table1[[#This Row],[Reporting Date]],"")</f>
        <v>116</v>
      </c>
      <c r="M533" s="2"/>
    </row>
    <row r="534" spans="1:13">
      <c r="A534" s="9">
        <v>42051</v>
      </c>
      <c r="B534" s="7" t="s">
        <v>21</v>
      </c>
      <c r="C534" s="4" t="s">
        <v>561</v>
      </c>
      <c r="D534" s="4" t="s">
        <v>1030</v>
      </c>
      <c r="E534" s="4" t="s">
        <v>1049</v>
      </c>
      <c r="F534" s="4">
        <v>3720</v>
      </c>
      <c r="G534" s="8">
        <v>0.75</v>
      </c>
      <c r="H534" s="4">
        <f t="shared" si="8"/>
        <v>2790</v>
      </c>
      <c r="I534" s="4" t="s">
        <v>1052</v>
      </c>
      <c r="J534" s="6">
        <v>42156</v>
      </c>
      <c r="K534" s="10" t="s">
        <v>1044</v>
      </c>
      <c r="L534">
        <f>IF(Table1[[#This Row],[Sales stage]]&lt;&gt;"Won",Table1[[#This Row],[Close Date/Expected Close Date]]-Table1[[#This Row],[Reporting Date]],"")</f>
        <v>105</v>
      </c>
      <c r="M534" s="2"/>
    </row>
    <row r="535" spans="1:13">
      <c r="A535" s="9">
        <v>42051</v>
      </c>
      <c r="B535" s="7" t="s">
        <v>10</v>
      </c>
      <c r="C535" s="4" t="s">
        <v>562</v>
      </c>
      <c r="D535" s="4" t="s">
        <v>1029</v>
      </c>
      <c r="E535" s="4" t="s">
        <v>1049</v>
      </c>
      <c r="F535" s="4">
        <v>970</v>
      </c>
      <c r="G535" s="8">
        <v>0.65</v>
      </c>
      <c r="H535" s="4">
        <f t="shared" si="8"/>
        <v>630.5</v>
      </c>
      <c r="I535" s="4" t="s">
        <v>1052</v>
      </c>
      <c r="J535" s="6">
        <v>42105</v>
      </c>
      <c r="K535" s="10" t="s">
        <v>1044</v>
      </c>
      <c r="L535">
        <f>IF(Table1[[#This Row],[Sales stage]]&lt;&gt;"Won",Table1[[#This Row],[Close Date/Expected Close Date]]-Table1[[#This Row],[Reporting Date]],"")</f>
        <v>54</v>
      </c>
      <c r="M535" s="2"/>
    </row>
    <row r="536" spans="1:13">
      <c r="A536" s="9">
        <v>42051</v>
      </c>
      <c r="B536" s="7" t="s">
        <v>20</v>
      </c>
      <c r="C536" s="4" t="s">
        <v>563</v>
      </c>
      <c r="D536" s="4" t="s">
        <v>1038</v>
      </c>
      <c r="E536" s="4" t="s">
        <v>1040</v>
      </c>
      <c r="F536" s="4">
        <v>1800</v>
      </c>
      <c r="G536" s="8">
        <v>0.5</v>
      </c>
      <c r="H536" s="4">
        <f t="shared" si="8"/>
        <v>900</v>
      </c>
      <c r="I536" s="4" t="s">
        <v>1051</v>
      </c>
      <c r="J536" s="6">
        <v>42100</v>
      </c>
      <c r="K536" s="10"/>
      <c r="L536">
        <f>IF(Table1[[#This Row],[Sales stage]]&lt;&gt;"Won",Table1[[#This Row],[Close Date/Expected Close Date]]-Table1[[#This Row],[Reporting Date]],"")</f>
        <v>49</v>
      </c>
      <c r="M536" s="2"/>
    </row>
    <row r="537" spans="1:13">
      <c r="A537" s="9">
        <v>42051</v>
      </c>
      <c r="B537" s="7" t="s">
        <v>21</v>
      </c>
      <c r="C537" s="4" t="s">
        <v>564</v>
      </c>
      <c r="D537" s="4" t="s">
        <v>1038</v>
      </c>
      <c r="E537" s="4" t="s">
        <v>1048</v>
      </c>
      <c r="F537" s="4">
        <v>4830</v>
      </c>
      <c r="G537" s="8">
        <v>0.8</v>
      </c>
      <c r="H537" s="4">
        <f t="shared" si="8"/>
        <v>3864</v>
      </c>
      <c r="I537" s="4" t="s">
        <v>1052</v>
      </c>
      <c r="J537" s="6">
        <v>42088</v>
      </c>
      <c r="K537" s="10"/>
      <c r="L537" t="str">
        <f>IF(Table1[[#This Row],[Sales stage]]&lt;&gt;"Won",Table1[[#This Row],[Close Date/Expected Close Date]]-Table1[[#This Row],[Reporting Date]],"")</f>
        <v/>
      </c>
      <c r="M537" s="2"/>
    </row>
    <row r="538" spans="1:13">
      <c r="A538" s="9">
        <v>42052</v>
      </c>
      <c r="B538" s="7" t="s">
        <v>22</v>
      </c>
      <c r="C538" s="4" t="s">
        <v>565</v>
      </c>
      <c r="D538" s="4" t="s">
        <v>1029</v>
      </c>
      <c r="E538" s="4" t="s">
        <v>1049</v>
      </c>
      <c r="F538" s="4">
        <v>1080</v>
      </c>
      <c r="G538" s="8">
        <v>0.55000000000000004</v>
      </c>
      <c r="H538" s="4">
        <f t="shared" si="8"/>
        <v>594</v>
      </c>
      <c r="I538" s="4" t="s">
        <v>1052</v>
      </c>
      <c r="J538" s="6">
        <v>42130</v>
      </c>
      <c r="K538" s="10"/>
      <c r="L538">
        <f>IF(Table1[[#This Row],[Sales stage]]&lt;&gt;"Won",Table1[[#This Row],[Close Date/Expected Close Date]]-Table1[[#This Row],[Reporting Date]],"")</f>
        <v>78</v>
      </c>
      <c r="M538" s="2"/>
    </row>
    <row r="539" spans="1:13">
      <c r="A539" s="9">
        <v>42052</v>
      </c>
      <c r="B539" s="7" t="s">
        <v>12</v>
      </c>
      <c r="C539" s="4" t="s">
        <v>566</v>
      </c>
      <c r="D539" s="4" t="s">
        <v>1032</v>
      </c>
      <c r="E539" s="4" t="s">
        <v>1049</v>
      </c>
      <c r="F539" s="4">
        <v>1760</v>
      </c>
      <c r="G539" s="8">
        <v>0.75</v>
      </c>
      <c r="H539" s="4">
        <f t="shared" si="8"/>
        <v>1320</v>
      </c>
      <c r="I539" s="4" t="s">
        <v>1051</v>
      </c>
      <c r="J539" s="6">
        <v>42115</v>
      </c>
      <c r="K539" s="10" t="s">
        <v>1046</v>
      </c>
      <c r="L539">
        <f>IF(Table1[[#This Row],[Sales stage]]&lt;&gt;"Won",Table1[[#This Row],[Close Date/Expected Close Date]]-Table1[[#This Row],[Reporting Date]],"")</f>
        <v>63</v>
      </c>
      <c r="M539" s="2"/>
    </row>
    <row r="540" spans="1:13">
      <c r="A540" s="9">
        <v>42052</v>
      </c>
      <c r="B540" s="7" t="s">
        <v>12</v>
      </c>
      <c r="C540" s="4" t="s">
        <v>567</v>
      </c>
      <c r="D540" s="4" t="s">
        <v>1032</v>
      </c>
      <c r="E540" s="4" t="s">
        <v>1040</v>
      </c>
      <c r="F540" s="4">
        <v>1220</v>
      </c>
      <c r="G540" s="8">
        <v>0.6</v>
      </c>
      <c r="H540" s="4">
        <f t="shared" si="8"/>
        <v>732</v>
      </c>
      <c r="I540" s="4" t="s">
        <v>1052</v>
      </c>
      <c r="J540" s="6">
        <v>42106</v>
      </c>
      <c r="K540" s="10" t="s">
        <v>1045</v>
      </c>
      <c r="L540">
        <f>IF(Table1[[#This Row],[Sales stage]]&lt;&gt;"Won",Table1[[#This Row],[Close Date/Expected Close Date]]-Table1[[#This Row],[Reporting Date]],"")</f>
        <v>54</v>
      </c>
      <c r="M540" s="2"/>
    </row>
    <row r="541" spans="1:13">
      <c r="A541" s="9">
        <v>42052</v>
      </c>
      <c r="B541" s="7" t="s">
        <v>23</v>
      </c>
      <c r="C541" s="4" t="s">
        <v>568</v>
      </c>
      <c r="D541" s="4" t="s">
        <v>1036</v>
      </c>
      <c r="E541" s="4" t="s">
        <v>1048</v>
      </c>
      <c r="F541" s="4">
        <v>2250</v>
      </c>
      <c r="G541" s="8">
        <v>0.75</v>
      </c>
      <c r="H541" s="4">
        <f t="shared" si="8"/>
        <v>1687.5</v>
      </c>
      <c r="I541" s="4" t="s">
        <v>1054</v>
      </c>
      <c r="J541" s="6">
        <v>42091</v>
      </c>
      <c r="K541" s="10"/>
      <c r="L541" t="str">
        <f>IF(Table1[[#This Row],[Sales stage]]&lt;&gt;"Won",Table1[[#This Row],[Close Date/Expected Close Date]]-Table1[[#This Row],[Reporting Date]],"")</f>
        <v/>
      </c>
      <c r="M541" s="2"/>
    </row>
    <row r="542" spans="1:13">
      <c r="A542" s="9">
        <v>42052</v>
      </c>
      <c r="B542" s="7" t="s">
        <v>24</v>
      </c>
      <c r="C542" s="4" t="s">
        <v>569</v>
      </c>
      <c r="D542" s="4" t="s">
        <v>1029</v>
      </c>
      <c r="E542" s="4" t="s">
        <v>1039</v>
      </c>
      <c r="F542" s="4">
        <v>3490</v>
      </c>
      <c r="G542" s="8">
        <v>0.75</v>
      </c>
      <c r="H542" s="4">
        <f t="shared" si="8"/>
        <v>2617.5</v>
      </c>
      <c r="I542" s="4" t="s">
        <v>1051</v>
      </c>
      <c r="J542" s="6">
        <v>42184</v>
      </c>
      <c r="K542" s="10" t="s">
        <v>1046</v>
      </c>
      <c r="L542">
        <f>IF(Table1[[#This Row],[Sales stage]]&lt;&gt;"Won",Table1[[#This Row],[Close Date/Expected Close Date]]-Table1[[#This Row],[Reporting Date]],"")</f>
        <v>132</v>
      </c>
      <c r="M542" s="2"/>
    </row>
    <row r="543" spans="1:13">
      <c r="A543" s="9">
        <v>42052</v>
      </c>
      <c r="B543" s="7" t="s">
        <v>15</v>
      </c>
      <c r="C543" s="4" t="s">
        <v>570</v>
      </c>
      <c r="D543" s="4" t="s">
        <v>1032</v>
      </c>
      <c r="E543" s="4" t="s">
        <v>1049</v>
      </c>
      <c r="F543" s="4">
        <v>2410</v>
      </c>
      <c r="G543" s="8">
        <v>0.55000000000000004</v>
      </c>
      <c r="H543" s="4">
        <f t="shared" si="8"/>
        <v>1325.5</v>
      </c>
      <c r="I543" s="4" t="s">
        <v>1054</v>
      </c>
      <c r="J543" s="6">
        <v>42139</v>
      </c>
      <c r="K543" s="10" t="s">
        <v>1043</v>
      </c>
      <c r="L543">
        <f>IF(Table1[[#This Row],[Sales stage]]&lt;&gt;"Won",Table1[[#This Row],[Close Date/Expected Close Date]]-Table1[[#This Row],[Reporting Date]],"")</f>
        <v>87</v>
      </c>
      <c r="M543" s="2"/>
    </row>
    <row r="544" spans="1:13">
      <c r="A544" s="9">
        <v>42052</v>
      </c>
      <c r="B544" s="7" t="s">
        <v>19</v>
      </c>
      <c r="C544" s="4" t="s">
        <v>571</v>
      </c>
      <c r="D544" s="4" t="s">
        <v>1030</v>
      </c>
      <c r="E544" s="4" t="s">
        <v>1048</v>
      </c>
      <c r="F544" s="4">
        <v>770</v>
      </c>
      <c r="G544" s="8">
        <v>0.65</v>
      </c>
      <c r="H544" s="4">
        <f t="shared" si="8"/>
        <v>500.5</v>
      </c>
      <c r="I544" s="4" t="s">
        <v>1051</v>
      </c>
      <c r="J544" s="6">
        <v>42079</v>
      </c>
      <c r="K544" s="10"/>
      <c r="L544" t="str">
        <f>IF(Table1[[#This Row],[Sales stage]]&lt;&gt;"Won",Table1[[#This Row],[Close Date/Expected Close Date]]-Table1[[#This Row],[Reporting Date]],"")</f>
        <v/>
      </c>
      <c r="M544" s="2"/>
    </row>
    <row r="545" spans="1:13">
      <c r="A545" s="9">
        <v>42052</v>
      </c>
      <c r="B545" s="7" t="s">
        <v>24</v>
      </c>
      <c r="C545" s="4" t="s">
        <v>572</v>
      </c>
      <c r="D545" s="4" t="s">
        <v>1032</v>
      </c>
      <c r="E545" s="4" t="s">
        <v>1049</v>
      </c>
      <c r="F545" s="4">
        <v>390</v>
      </c>
      <c r="G545" s="8">
        <v>0.85</v>
      </c>
      <c r="H545" s="4">
        <f t="shared" si="8"/>
        <v>331.5</v>
      </c>
      <c r="I545" s="2" t="s">
        <v>1053</v>
      </c>
      <c r="J545" s="6">
        <v>42111</v>
      </c>
      <c r="K545" s="10" t="s">
        <v>1045</v>
      </c>
      <c r="L545">
        <f>IF(Table1[[#This Row],[Sales stage]]&lt;&gt;"Won",Table1[[#This Row],[Close Date/Expected Close Date]]-Table1[[#This Row],[Reporting Date]],"")</f>
        <v>59</v>
      </c>
      <c r="M545" s="2"/>
    </row>
    <row r="546" spans="1:13">
      <c r="A546" s="9">
        <v>42053</v>
      </c>
      <c r="B546" s="7" t="s">
        <v>17</v>
      </c>
      <c r="C546" s="4" t="s">
        <v>573</v>
      </c>
      <c r="D546" s="4" t="s">
        <v>1031</v>
      </c>
      <c r="E546" s="4" t="s">
        <v>1049</v>
      </c>
      <c r="F546" s="4">
        <v>2500</v>
      </c>
      <c r="G546" s="8">
        <v>0.55000000000000004</v>
      </c>
      <c r="H546" s="4">
        <f t="shared" si="8"/>
        <v>1375</v>
      </c>
      <c r="I546" s="4" t="s">
        <v>1051</v>
      </c>
      <c r="J546" s="6">
        <v>42115</v>
      </c>
      <c r="K546" s="10" t="s">
        <v>1043</v>
      </c>
      <c r="L546">
        <f>IF(Table1[[#This Row],[Sales stage]]&lt;&gt;"Won",Table1[[#This Row],[Close Date/Expected Close Date]]-Table1[[#This Row],[Reporting Date]],"")</f>
        <v>62</v>
      </c>
      <c r="M546" s="2"/>
    </row>
    <row r="547" spans="1:13">
      <c r="A547" s="9">
        <v>42053</v>
      </c>
      <c r="B547" s="7" t="s">
        <v>11</v>
      </c>
      <c r="C547" s="4" t="s">
        <v>574</v>
      </c>
      <c r="D547" s="4" t="s">
        <v>1033</v>
      </c>
      <c r="E547" s="4" t="s">
        <v>1042</v>
      </c>
      <c r="F547" s="4">
        <v>2990</v>
      </c>
      <c r="G547" s="8">
        <v>0.55000000000000004</v>
      </c>
      <c r="H547" s="4">
        <f t="shared" si="8"/>
        <v>1644.5000000000002</v>
      </c>
      <c r="I547" s="4" t="s">
        <v>1052</v>
      </c>
      <c r="J547" s="6">
        <v>42152</v>
      </c>
      <c r="K547" s="10" t="s">
        <v>1044</v>
      </c>
      <c r="L547">
        <f>IF(Table1[[#This Row],[Sales stage]]&lt;&gt;"Won",Table1[[#This Row],[Close Date/Expected Close Date]]-Table1[[#This Row],[Reporting Date]],"")</f>
        <v>99</v>
      </c>
      <c r="M547" s="2"/>
    </row>
    <row r="548" spans="1:13">
      <c r="A548" s="9">
        <v>42053</v>
      </c>
      <c r="B548" s="7" t="s">
        <v>25</v>
      </c>
      <c r="C548" s="4" t="s">
        <v>575</v>
      </c>
      <c r="D548" s="4" t="s">
        <v>1037</v>
      </c>
      <c r="E548" s="4" t="s">
        <v>1042</v>
      </c>
      <c r="F548" s="4">
        <v>990</v>
      </c>
      <c r="G548" s="8">
        <v>0.8</v>
      </c>
      <c r="H548" s="4">
        <f t="shared" si="8"/>
        <v>792</v>
      </c>
      <c r="I548" s="4" t="s">
        <v>1054</v>
      </c>
      <c r="J548" s="6">
        <v>42122</v>
      </c>
      <c r="K548" s="10" t="s">
        <v>1044</v>
      </c>
      <c r="L548">
        <f>IF(Table1[[#This Row],[Sales stage]]&lt;&gt;"Won",Table1[[#This Row],[Close Date/Expected Close Date]]-Table1[[#This Row],[Reporting Date]],"")</f>
        <v>69</v>
      </c>
      <c r="M548" s="2"/>
    </row>
    <row r="549" spans="1:13">
      <c r="A549" s="9">
        <v>42053</v>
      </c>
      <c r="B549" s="7" t="s">
        <v>23</v>
      </c>
      <c r="C549" s="4" t="s">
        <v>576</v>
      </c>
      <c r="D549" s="4" t="s">
        <v>1029</v>
      </c>
      <c r="E549" s="4" t="s">
        <v>1040</v>
      </c>
      <c r="F549" s="4">
        <v>4940</v>
      </c>
      <c r="G549" s="8">
        <v>0.6</v>
      </c>
      <c r="H549" s="4">
        <f t="shared" si="8"/>
        <v>2964</v>
      </c>
      <c r="I549" s="4" t="s">
        <v>1052</v>
      </c>
      <c r="J549" s="6">
        <v>42144</v>
      </c>
      <c r="K549" s="10" t="s">
        <v>1046</v>
      </c>
      <c r="L549">
        <f>IF(Table1[[#This Row],[Sales stage]]&lt;&gt;"Won",Table1[[#This Row],[Close Date/Expected Close Date]]-Table1[[#This Row],[Reporting Date]],"")</f>
        <v>91</v>
      </c>
      <c r="M549" s="2"/>
    </row>
    <row r="550" spans="1:13">
      <c r="A550" s="9">
        <v>42053</v>
      </c>
      <c r="B550" s="7" t="s">
        <v>23</v>
      </c>
      <c r="C550" s="4" t="s">
        <v>577</v>
      </c>
      <c r="D550" s="4" t="s">
        <v>1037</v>
      </c>
      <c r="E550" s="4" t="s">
        <v>1039</v>
      </c>
      <c r="F550" s="4">
        <v>3990</v>
      </c>
      <c r="G550" s="8">
        <v>0.8</v>
      </c>
      <c r="H550" s="4">
        <f t="shared" si="8"/>
        <v>3192</v>
      </c>
      <c r="I550" s="4" t="s">
        <v>1052</v>
      </c>
      <c r="J550" s="6">
        <v>42164</v>
      </c>
      <c r="K550" s="10" t="s">
        <v>1043</v>
      </c>
      <c r="L550">
        <f>IF(Table1[[#This Row],[Sales stage]]&lt;&gt;"Won",Table1[[#This Row],[Close Date/Expected Close Date]]-Table1[[#This Row],[Reporting Date]],"")</f>
        <v>111</v>
      </c>
      <c r="M550" s="2"/>
    </row>
    <row r="551" spans="1:13">
      <c r="A551" s="9">
        <v>42053</v>
      </c>
      <c r="B551" s="7" t="s">
        <v>16</v>
      </c>
      <c r="C551" s="4" t="s">
        <v>578</v>
      </c>
      <c r="D551" s="4" t="s">
        <v>1038</v>
      </c>
      <c r="E551" s="4" t="s">
        <v>1039</v>
      </c>
      <c r="F551" s="4">
        <v>1680</v>
      </c>
      <c r="G551" s="8">
        <v>0.85</v>
      </c>
      <c r="H551" s="4">
        <f t="shared" si="8"/>
        <v>1428</v>
      </c>
      <c r="I551" s="4" t="s">
        <v>1052</v>
      </c>
      <c r="J551" s="6">
        <v>42127</v>
      </c>
      <c r="K551" s="10" t="s">
        <v>1043</v>
      </c>
      <c r="L551">
        <f>IF(Table1[[#This Row],[Sales stage]]&lt;&gt;"Won",Table1[[#This Row],[Close Date/Expected Close Date]]-Table1[[#This Row],[Reporting Date]],"")</f>
        <v>74</v>
      </c>
      <c r="M551" s="2"/>
    </row>
    <row r="552" spans="1:13">
      <c r="A552" s="9">
        <v>42053</v>
      </c>
      <c r="B552" s="7" t="s">
        <v>14</v>
      </c>
      <c r="C552" s="4" t="s">
        <v>579</v>
      </c>
      <c r="D552" s="4" t="s">
        <v>1032</v>
      </c>
      <c r="E552" s="4" t="s">
        <v>1042</v>
      </c>
      <c r="F552" s="4">
        <v>2920</v>
      </c>
      <c r="G552" s="8">
        <v>0.8</v>
      </c>
      <c r="H552" s="4">
        <f t="shared" si="8"/>
        <v>2336</v>
      </c>
      <c r="I552" s="4" t="s">
        <v>1052</v>
      </c>
      <c r="J552" s="6">
        <v>42106</v>
      </c>
      <c r="K552" s="10"/>
      <c r="L552">
        <f>IF(Table1[[#This Row],[Sales stage]]&lt;&gt;"Won",Table1[[#This Row],[Close Date/Expected Close Date]]-Table1[[#This Row],[Reporting Date]],"")</f>
        <v>53</v>
      </c>
      <c r="M552" s="2"/>
    </row>
    <row r="553" spans="1:13">
      <c r="A553" s="9">
        <v>42053</v>
      </c>
      <c r="B553" s="7" t="s">
        <v>12</v>
      </c>
      <c r="C553" s="4" t="s">
        <v>580</v>
      </c>
      <c r="D553" s="4" t="s">
        <v>1035</v>
      </c>
      <c r="E553" s="4" t="s">
        <v>1049</v>
      </c>
      <c r="F553" s="4">
        <v>3670</v>
      </c>
      <c r="G553" s="8">
        <v>0.65</v>
      </c>
      <c r="H553" s="4">
        <f t="shared" si="8"/>
        <v>2385.5</v>
      </c>
      <c r="I553" s="4" t="s">
        <v>1052</v>
      </c>
      <c r="J553" s="6">
        <v>42148</v>
      </c>
      <c r="K553" s="10" t="s">
        <v>1044</v>
      </c>
      <c r="L553">
        <f>IF(Table1[[#This Row],[Sales stage]]&lt;&gt;"Won",Table1[[#This Row],[Close Date/Expected Close Date]]-Table1[[#This Row],[Reporting Date]],"")</f>
        <v>95</v>
      </c>
      <c r="M553" s="2"/>
    </row>
    <row r="554" spans="1:13">
      <c r="A554" s="9">
        <v>42053</v>
      </c>
      <c r="B554" s="7" t="s">
        <v>11</v>
      </c>
      <c r="C554" s="4" t="s">
        <v>581</v>
      </c>
      <c r="D554" s="4" t="s">
        <v>1032</v>
      </c>
      <c r="E554" s="4" t="s">
        <v>1040</v>
      </c>
      <c r="F554" s="4">
        <v>3100</v>
      </c>
      <c r="G554" s="8">
        <v>0.8</v>
      </c>
      <c r="H554" s="4">
        <f t="shared" si="8"/>
        <v>2480</v>
      </c>
      <c r="I554" s="4" t="s">
        <v>1051</v>
      </c>
      <c r="J554" s="6">
        <v>42109</v>
      </c>
      <c r="K554" s="10" t="s">
        <v>1043</v>
      </c>
      <c r="L554">
        <f>IF(Table1[[#This Row],[Sales stage]]&lt;&gt;"Won",Table1[[#This Row],[Close Date/Expected Close Date]]-Table1[[#This Row],[Reporting Date]],"")</f>
        <v>56</v>
      </c>
      <c r="M554" s="2"/>
    </row>
    <row r="555" spans="1:13">
      <c r="A555" s="9">
        <v>42053</v>
      </c>
      <c r="B555" s="7" t="s">
        <v>17</v>
      </c>
      <c r="C555" s="4" t="s">
        <v>582</v>
      </c>
      <c r="D555" s="4" t="s">
        <v>1032</v>
      </c>
      <c r="E555" s="4" t="s">
        <v>1039</v>
      </c>
      <c r="F555" s="4">
        <v>3950</v>
      </c>
      <c r="G555" s="8">
        <v>0.65</v>
      </c>
      <c r="H555" s="4">
        <f t="shared" si="8"/>
        <v>2567.5</v>
      </c>
      <c r="I555" s="4" t="s">
        <v>1051</v>
      </c>
      <c r="J555" s="6">
        <v>42160</v>
      </c>
      <c r="K555" s="10" t="s">
        <v>1044</v>
      </c>
      <c r="L555">
        <f>IF(Table1[[#This Row],[Sales stage]]&lt;&gt;"Won",Table1[[#This Row],[Close Date/Expected Close Date]]-Table1[[#This Row],[Reporting Date]],"")</f>
        <v>107</v>
      </c>
      <c r="M555" s="2"/>
    </row>
    <row r="556" spans="1:13">
      <c r="A556" s="9">
        <v>42053</v>
      </c>
      <c r="B556" s="7" t="s">
        <v>9</v>
      </c>
      <c r="C556" s="4" t="s">
        <v>583</v>
      </c>
      <c r="D556" s="4" t="s">
        <v>1031</v>
      </c>
      <c r="E556" s="4" t="s">
        <v>1042</v>
      </c>
      <c r="F556" s="4">
        <v>2060</v>
      </c>
      <c r="G556" s="8">
        <v>0.7</v>
      </c>
      <c r="H556" s="4">
        <f t="shared" si="8"/>
        <v>1442</v>
      </c>
      <c r="I556" s="4" t="s">
        <v>1051</v>
      </c>
      <c r="J556" s="6">
        <v>42111</v>
      </c>
      <c r="K556" s="10" t="s">
        <v>1044</v>
      </c>
      <c r="L556">
        <f>IF(Table1[[#This Row],[Sales stage]]&lt;&gt;"Won",Table1[[#This Row],[Close Date/Expected Close Date]]-Table1[[#This Row],[Reporting Date]],"")</f>
        <v>58</v>
      </c>
      <c r="M556" s="2"/>
    </row>
    <row r="557" spans="1:13">
      <c r="A557" s="9">
        <v>42054</v>
      </c>
      <c r="B557" s="7" t="s">
        <v>15</v>
      </c>
      <c r="C557" s="4" t="s">
        <v>584</v>
      </c>
      <c r="D557" s="4" t="s">
        <v>1030</v>
      </c>
      <c r="E557" s="4" t="s">
        <v>1049</v>
      </c>
      <c r="F557" s="4">
        <v>4120</v>
      </c>
      <c r="G557" s="8">
        <v>0.55000000000000004</v>
      </c>
      <c r="H557" s="4">
        <f t="shared" si="8"/>
        <v>2266</v>
      </c>
      <c r="I557" s="4" t="s">
        <v>1054</v>
      </c>
      <c r="J557" s="6">
        <v>42112</v>
      </c>
      <c r="K557" s="10"/>
      <c r="L557">
        <f>IF(Table1[[#This Row],[Sales stage]]&lt;&gt;"Won",Table1[[#This Row],[Close Date/Expected Close Date]]-Table1[[#This Row],[Reporting Date]],"")</f>
        <v>58</v>
      </c>
      <c r="M557" s="2"/>
    </row>
    <row r="558" spans="1:13">
      <c r="A558" s="9">
        <v>42054</v>
      </c>
      <c r="B558" s="7" t="s">
        <v>18</v>
      </c>
      <c r="C558" s="4" t="s">
        <v>585</v>
      </c>
      <c r="D558" s="4" t="s">
        <v>1034</v>
      </c>
      <c r="E558" s="4" t="s">
        <v>1040</v>
      </c>
      <c r="F558" s="4">
        <v>240</v>
      </c>
      <c r="G558" s="8">
        <v>0.55000000000000004</v>
      </c>
      <c r="H558" s="4">
        <f t="shared" si="8"/>
        <v>132</v>
      </c>
      <c r="I558" s="2" t="s">
        <v>1053</v>
      </c>
      <c r="J558" s="6">
        <v>42142</v>
      </c>
      <c r="K558" s="10"/>
      <c r="L558">
        <f>IF(Table1[[#This Row],[Sales stage]]&lt;&gt;"Won",Table1[[#This Row],[Close Date/Expected Close Date]]-Table1[[#This Row],[Reporting Date]],"")</f>
        <v>88</v>
      </c>
      <c r="M558" s="2"/>
    </row>
    <row r="559" spans="1:13">
      <c r="A559" s="9">
        <v>42054</v>
      </c>
      <c r="B559" s="7" t="s">
        <v>15</v>
      </c>
      <c r="C559" s="4" t="s">
        <v>586</v>
      </c>
      <c r="D559" s="4" t="s">
        <v>1038</v>
      </c>
      <c r="E559" s="4" t="s">
        <v>1049</v>
      </c>
      <c r="F559" s="4">
        <v>3410</v>
      </c>
      <c r="G559" s="8">
        <v>0.75</v>
      </c>
      <c r="H559" s="4">
        <f t="shared" si="8"/>
        <v>2557.5</v>
      </c>
      <c r="I559" s="4" t="s">
        <v>1051</v>
      </c>
      <c r="J559" s="6">
        <v>42120</v>
      </c>
      <c r="K559" s="10" t="s">
        <v>1043</v>
      </c>
      <c r="L559">
        <f>IF(Table1[[#This Row],[Sales stage]]&lt;&gt;"Won",Table1[[#This Row],[Close Date/Expected Close Date]]-Table1[[#This Row],[Reporting Date]],"")</f>
        <v>66</v>
      </c>
      <c r="M559" s="2"/>
    </row>
    <row r="560" spans="1:13">
      <c r="A560" s="9">
        <v>42054</v>
      </c>
      <c r="B560" s="7" t="s">
        <v>13</v>
      </c>
      <c r="C560" s="4" t="s">
        <v>587</v>
      </c>
      <c r="D560" s="4" t="s">
        <v>1034</v>
      </c>
      <c r="E560" s="4" t="s">
        <v>1049</v>
      </c>
      <c r="F560" s="4">
        <v>4140</v>
      </c>
      <c r="G560" s="8">
        <v>0.85</v>
      </c>
      <c r="H560" s="4">
        <f t="shared" si="8"/>
        <v>3519</v>
      </c>
      <c r="I560" s="4" t="s">
        <v>1054</v>
      </c>
      <c r="J560" s="6">
        <v>42111</v>
      </c>
      <c r="K560" s="10" t="s">
        <v>1043</v>
      </c>
      <c r="L560">
        <f>IF(Table1[[#This Row],[Sales stage]]&lt;&gt;"Won",Table1[[#This Row],[Close Date/Expected Close Date]]-Table1[[#This Row],[Reporting Date]],"")</f>
        <v>57</v>
      </c>
      <c r="M560" s="2"/>
    </row>
    <row r="561" spans="1:13">
      <c r="A561" s="9">
        <v>42054</v>
      </c>
      <c r="B561" s="7" t="s">
        <v>9</v>
      </c>
      <c r="C561" s="4" t="s">
        <v>588</v>
      </c>
      <c r="D561" s="4" t="s">
        <v>1036</v>
      </c>
      <c r="E561" s="4" t="s">
        <v>1039</v>
      </c>
      <c r="F561" s="4">
        <v>4220</v>
      </c>
      <c r="G561" s="8">
        <v>0.55000000000000004</v>
      </c>
      <c r="H561" s="4">
        <f t="shared" si="8"/>
        <v>2321</v>
      </c>
      <c r="I561" s="4" t="s">
        <v>1051</v>
      </c>
      <c r="J561" s="6">
        <v>42157</v>
      </c>
      <c r="K561" s="10" t="s">
        <v>1043</v>
      </c>
      <c r="L561">
        <f>IF(Table1[[#This Row],[Sales stage]]&lt;&gt;"Won",Table1[[#This Row],[Close Date/Expected Close Date]]-Table1[[#This Row],[Reporting Date]],"")</f>
        <v>103</v>
      </c>
      <c r="M561" s="2"/>
    </row>
    <row r="562" spans="1:13">
      <c r="A562" s="9">
        <v>42054</v>
      </c>
      <c r="B562" s="7" t="s">
        <v>27</v>
      </c>
      <c r="C562" s="4" t="s">
        <v>589</v>
      </c>
      <c r="D562" s="4" t="s">
        <v>1033</v>
      </c>
      <c r="E562" s="4" t="s">
        <v>1039</v>
      </c>
      <c r="F562" s="4">
        <v>4370</v>
      </c>
      <c r="G562" s="8">
        <v>0.85</v>
      </c>
      <c r="H562" s="4">
        <f t="shared" si="8"/>
        <v>3714.5</v>
      </c>
      <c r="I562" s="4" t="s">
        <v>1051</v>
      </c>
      <c r="J562" s="6">
        <v>42100</v>
      </c>
      <c r="K562" s="10" t="s">
        <v>1043</v>
      </c>
      <c r="L562">
        <f>IF(Table1[[#This Row],[Sales stage]]&lt;&gt;"Won",Table1[[#This Row],[Close Date/Expected Close Date]]-Table1[[#This Row],[Reporting Date]],"")</f>
        <v>46</v>
      </c>
      <c r="M562" s="2"/>
    </row>
    <row r="563" spans="1:13">
      <c r="A563" s="9">
        <v>42054</v>
      </c>
      <c r="B563" s="7" t="s">
        <v>25</v>
      </c>
      <c r="C563" s="4" t="s">
        <v>590</v>
      </c>
      <c r="D563" s="4" t="s">
        <v>1035</v>
      </c>
      <c r="E563" s="4" t="s">
        <v>1042</v>
      </c>
      <c r="F563" s="4">
        <v>1530</v>
      </c>
      <c r="G563" s="8">
        <v>0.6</v>
      </c>
      <c r="H563" s="4">
        <f t="shared" si="8"/>
        <v>918</v>
      </c>
      <c r="I563" s="4" t="s">
        <v>1052</v>
      </c>
      <c r="J563" s="6">
        <v>42136</v>
      </c>
      <c r="K563" s="10" t="s">
        <v>1043</v>
      </c>
      <c r="L563">
        <f>IF(Table1[[#This Row],[Sales stage]]&lt;&gt;"Won",Table1[[#This Row],[Close Date/Expected Close Date]]-Table1[[#This Row],[Reporting Date]],"")</f>
        <v>82</v>
      </c>
      <c r="M563" s="2"/>
    </row>
    <row r="564" spans="1:13">
      <c r="A564" s="9">
        <v>42054</v>
      </c>
      <c r="B564" s="7" t="s">
        <v>27</v>
      </c>
      <c r="C564" s="4" t="s">
        <v>591</v>
      </c>
      <c r="D564" s="4" t="s">
        <v>1034</v>
      </c>
      <c r="E564" s="4" t="s">
        <v>1041</v>
      </c>
      <c r="F564" s="4">
        <v>970</v>
      </c>
      <c r="G564" s="8">
        <v>0.65</v>
      </c>
      <c r="H564" s="4">
        <f t="shared" si="8"/>
        <v>630.5</v>
      </c>
      <c r="I564" s="4" t="s">
        <v>1052</v>
      </c>
      <c r="J564" s="6">
        <v>42121</v>
      </c>
      <c r="K564" s="10"/>
      <c r="L564">
        <f>IF(Table1[[#This Row],[Sales stage]]&lt;&gt;"Won",Table1[[#This Row],[Close Date/Expected Close Date]]-Table1[[#This Row],[Reporting Date]],"")</f>
        <v>67</v>
      </c>
      <c r="M564" s="2"/>
    </row>
    <row r="565" spans="1:13">
      <c r="A565" s="9">
        <v>42054</v>
      </c>
      <c r="B565" s="7" t="s">
        <v>8</v>
      </c>
      <c r="C565" s="4" t="s">
        <v>592</v>
      </c>
      <c r="D565" s="4" t="s">
        <v>1030</v>
      </c>
      <c r="E565" s="4" t="s">
        <v>1040</v>
      </c>
      <c r="F565" s="4">
        <v>4920</v>
      </c>
      <c r="G565" s="8">
        <v>0.7</v>
      </c>
      <c r="H565" s="4">
        <f t="shared" si="8"/>
        <v>3444</v>
      </c>
      <c r="I565" s="4" t="s">
        <v>1052</v>
      </c>
      <c r="J565" s="6">
        <v>42107</v>
      </c>
      <c r="K565" s="10" t="s">
        <v>1044</v>
      </c>
      <c r="L565">
        <f>IF(Table1[[#This Row],[Sales stage]]&lt;&gt;"Won",Table1[[#This Row],[Close Date/Expected Close Date]]-Table1[[#This Row],[Reporting Date]],"")</f>
        <v>53</v>
      </c>
      <c r="M565" s="2"/>
    </row>
    <row r="566" spans="1:13">
      <c r="A566" s="9">
        <v>42055</v>
      </c>
      <c r="B566" s="7" t="s">
        <v>8</v>
      </c>
      <c r="C566" s="4" t="s">
        <v>593</v>
      </c>
      <c r="D566" s="4" t="s">
        <v>1034</v>
      </c>
      <c r="E566" s="4" t="s">
        <v>1042</v>
      </c>
      <c r="F566" s="4">
        <v>2200</v>
      </c>
      <c r="G566" s="8">
        <v>0.8</v>
      </c>
      <c r="H566" s="4">
        <f t="shared" si="8"/>
        <v>1760</v>
      </c>
      <c r="I566" s="4" t="s">
        <v>1054</v>
      </c>
      <c r="J566" s="6">
        <v>42180</v>
      </c>
      <c r="K566" s="10" t="s">
        <v>1046</v>
      </c>
      <c r="L566">
        <f>IF(Table1[[#This Row],[Sales stage]]&lt;&gt;"Won",Table1[[#This Row],[Close Date/Expected Close Date]]-Table1[[#This Row],[Reporting Date]],"")</f>
        <v>125</v>
      </c>
      <c r="M566" s="2"/>
    </row>
    <row r="567" spans="1:13">
      <c r="A567" s="9">
        <v>42055</v>
      </c>
      <c r="B567" s="7" t="s">
        <v>21</v>
      </c>
      <c r="C567" s="4" t="s">
        <v>594</v>
      </c>
      <c r="D567" s="4" t="s">
        <v>1034</v>
      </c>
      <c r="E567" s="4" t="s">
        <v>1039</v>
      </c>
      <c r="F567" s="4">
        <v>530</v>
      </c>
      <c r="G567" s="8">
        <v>0.85</v>
      </c>
      <c r="H567" s="4">
        <f t="shared" si="8"/>
        <v>450.5</v>
      </c>
      <c r="I567" s="4" t="s">
        <v>1052</v>
      </c>
      <c r="J567" s="6">
        <v>42135</v>
      </c>
      <c r="K567" s="10" t="s">
        <v>1044</v>
      </c>
      <c r="L567">
        <f>IF(Table1[[#This Row],[Sales stage]]&lt;&gt;"Won",Table1[[#This Row],[Close Date/Expected Close Date]]-Table1[[#This Row],[Reporting Date]],"")</f>
        <v>80</v>
      </c>
      <c r="M567" s="2"/>
    </row>
    <row r="568" spans="1:13">
      <c r="A568" s="9">
        <v>42055</v>
      </c>
      <c r="B568" s="7" t="s">
        <v>16</v>
      </c>
      <c r="C568" s="4" t="s">
        <v>595</v>
      </c>
      <c r="D568" s="4" t="s">
        <v>1032</v>
      </c>
      <c r="E568" s="4" t="s">
        <v>1040</v>
      </c>
      <c r="F568" s="4">
        <v>3130</v>
      </c>
      <c r="G568" s="8">
        <v>0.55000000000000004</v>
      </c>
      <c r="H568" s="4">
        <f t="shared" si="8"/>
        <v>1721.5000000000002</v>
      </c>
      <c r="I568" s="4" t="s">
        <v>1052</v>
      </c>
      <c r="J568" s="6">
        <v>42139</v>
      </c>
      <c r="K568" s="10" t="s">
        <v>1043</v>
      </c>
      <c r="L568">
        <f>IF(Table1[[#This Row],[Sales stage]]&lt;&gt;"Won",Table1[[#This Row],[Close Date/Expected Close Date]]-Table1[[#This Row],[Reporting Date]],"")</f>
        <v>84</v>
      </c>
      <c r="M568" s="2"/>
    </row>
    <row r="569" spans="1:13">
      <c r="A569" s="9">
        <v>42055</v>
      </c>
      <c r="B569" s="7" t="s">
        <v>27</v>
      </c>
      <c r="C569" s="4" t="s">
        <v>596</v>
      </c>
      <c r="D569" s="4" t="s">
        <v>1033</v>
      </c>
      <c r="E569" s="4" t="s">
        <v>1049</v>
      </c>
      <c r="F569" s="4">
        <v>1640</v>
      </c>
      <c r="G569" s="8">
        <v>0.7</v>
      </c>
      <c r="H569" s="4">
        <f t="shared" si="8"/>
        <v>1148</v>
      </c>
      <c r="I569" s="4" t="s">
        <v>1054</v>
      </c>
      <c r="J569" s="6">
        <v>42110</v>
      </c>
      <c r="K569" s="10" t="s">
        <v>1043</v>
      </c>
      <c r="L569">
        <f>IF(Table1[[#This Row],[Sales stage]]&lt;&gt;"Won",Table1[[#This Row],[Close Date/Expected Close Date]]-Table1[[#This Row],[Reporting Date]],"")</f>
        <v>55</v>
      </c>
      <c r="M569" s="2"/>
    </row>
    <row r="570" spans="1:13">
      <c r="A570" s="9">
        <v>42055</v>
      </c>
      <c r="B570" s="7" t="s">
        <v>16</v>
      </c>
      <c r="C570" s="4" t="s">
        <v>597</v>
      </c>
      <c r="D570" s="4" t="s">
        <v>1037</v>
      </c>
      <c r="E570" s="4" t="s">
        <v>1042</v>
      </c>
      <c r="F570" s="4">
        <v>4160</v>
      </c>
      <c r="G570" s="8">
        <v>0.85</v>
      </c>
      <c r="H570" s="4">
        <f t="shared" si="8"/>
        <v>3536</v>
      </c>
      <c r="I570" s="4" t="s">
        <v>1051</v>
      </c>
      <c r="J570" s="6">
        <v>42109</v>
      </c>
      <c r="K570" s="10"/>
      <c r="L570">
        <f>IF(Table1[[#This Row],[Sales stage]]&lt;&gt;"Won",Table1[[#This Row],[Close Date/Expected Close Date]]-Table1[[#This Row],[Reporting Date]],"")</f>
        <v>54</v>
      </c>
      <c r="M570" s="2"/>
    </row>
    <row r="571" spans="1:13">
      <c r="A571" s="9">
        <v>42055</v>
      </c>
      <c r="B571" s="7" t="s">
        <v>11</v>
      </c>
      <c r="C571" s="4" t="s">
        <v>598</v>
      </c>
      <c r="D571" s="4" t="s">
        <v>1038</v>
      </c>
      <c r="E571" s="4" t="s">
        <v>1048</v>
      </c>
      <c r="F571" s="4">
        <v>4950</v>
      </c>
      <c r="G571" s="8">
        <v>0.55000000000000004</v>
      </c>
      <c r="H571" s="4">
        <f t="shared" si="8"/>
        <v>2722.5</v>
      </c>
      <c r="I571" s="4" t="s">
        <v>1054</v>
      </c>
      <c r="J571" s="6">
        <v>42072</v>
      </c>
      <c r="K571" s="10"/>
      <c r="L571" t="str">
        <f>IF(Table1[[#This Row],[Sales stage]]&lt;&gt;"Won",Table1[[#This Row],[Close Date/Expected Close Date]]-Table1[[#This Row],[Reporting Date]],"")</f>
        <v/>
      </c>
      <c r="M571" s="2"/>
    </row>
    <row r="572" spans="1:13">
      <c r="A572" s="9">
        <v>42055</v>
      </c>
      <c r="B572" s="7" t="s">
        <v>27</v>
      </c>
      <c r="C572" s="4" t="s">
        <v>599</v>
      </c>
      <c r="D572" s="4" t="s">
        <v>1034</v>
      </c>
      <c r="E572" s="4" t="s">
        <v>1042</v>
      </c>
      <c r="F572" s="4">
        <v>3930</v>
      </c>
      <c r="G572" s="8">
        <v>0.7</v>
      </c>
      <c r="H572" s="4">
        <f t="shared" si="8"/>
        <v>2751</v>
      </c>
      <c r="I572" s="4" t="s">
        <v>1054</v>
      </c>
      <c r="J572" s="6">
        <v>42139</v>
      </c>
      <c r="K572" s="10" t="s">
        <v>1044</v>
      </c>
      <c r="L572">
        <f>IF(Table1[[#This Row],[Sales stage]]&lt;&gt;"Won",Table1[[#This Row],[Close Date/Expected Close Date]]-Table1[[#This Row],[Reporting Date]],"")</f>
        <v>84</v>
      </c>
      <c r="M572" s="2"/>
    </row>
    <row r="573" spans="1:13">
      <c r="A573" s="9">
        <v>42055</v>
      </c>
      <c r="B573" s="7" t="s">
        <v>16</v>
      </c>
      <c r="C573" s="4" t="s">
        <v>600</v>
      </c>
      <c r="D573" s="4" t="s">
        <v>1036</v>
      </c>
      <c r="E573" s="4" t="s">
        <v>1048</v>
      </c>
      <c r="F573" s="4">
        <v>3410</v>
      </c>
      <c r="G573" s="8">
        <v>0.75</v>
      </c>
      <c r="H573" s="4">
        <f t="shared" si="8"/>
        <v>2557.5</v>
      </c>
      <c r="I573" s="4" t="s">
        <v>1052</v>
      </c>
      <c r="J573" s="6">
        <v>42094</v>
      </c>
      <c r="K573" s="10"/>
      <c r="L573" t="str">
        <f>IF(Table1[[#This Row],[Sales stage]]&lt;&gt;"Won",Table1[[#This Row],[Close Date/Expected Close Date]]-Table1[[#This Row],[Reporting Date]],"")</f>
        <v/>
      </c>
      <c r="M573" s="2"/>
    </row>
    <row r="574" spans="1:13">
      <c r="A574" s="9">
        <v>42055</v>
      </c>
      <c r="B574" s="7" t="s">
        <v>13</v>
      </c>
      <c r="C574" s="4" t="s">
        <v>601</v>
      </c>
      <c r="D574" s="4" t="s">
        <v>1033</v>
      </c>
      <c r="E574" s="4" t="s">
        <v>1048</v>
      </c>
      <c r="F574" s="4">
        <v>500</v>
      </c>
      <c r="G574" s="8">
        <v>0.75</v>
      </c>
      <c r="H574" s="4">
        <f t="shared" si="8"/>
        <v>375</v>
      </c>
      <c r="I574" s="4" t="s">
        <v>1054</v>
      </c>
      <c r="J574" s="6">
        <v>42094</v>
      </c>
      <c r="K574" s="10"/>
      <c r="L574" t="str">
        <f>IF(Table1[[#This Row],[Sales stage]]&lt;&gt;"Won",Table1[[#This Row],[Close Date/Expected Close Date]]-Table1[[#This Row],[Reporting Date]],"")</f>
        <v/>
      </c>
      <c r="M574" s="2"/>
    </row>
    <row r="575" spans="1:13">
      <c r="A575" s="9">
        <v>42055</v>
      </c>
      <c r="B575" s="7" t="s">
        <v>11</v>
      </c>
      <c r="C575" s="4" t="s">
        <v>602</v>
      </c>
      <c r="D575" s="4" t="s">
        <v>1032</v>
      </c>
      <c r="E575" s="4" t="s">
        <v>1049</v>
      </c>
      <c r="F575" s="4">
        <v>3460</v>
      </c>
      <c r="G575" s="8">
        <v>0.8</v>
      </c>
      <c r="H575" s="4">
        <f t="shared" si="8"/>
        <v>2768</v>
      </c>
      <c r="I575" s="4" t="s">
        <v>1052</v>
      </c>
      <c r="J575" s="6">
        <v>42166</v>
      </c>
      <c r="K575" s="10" t="s">
        <v>1043</v>
      </c>
      <c r="L575">
        <f>IF(Table1[[#This Row],[Sales stage]]&lt;&gt;"Won",Table1[[#This Row],[Close Date/Expected Close Date]]-Table1[[#This Row],[Reporting Date]],"")</f>
        <v>111</v>
      </c>
      <c r="M575" s="2"/>
    </row>
    <row r="576" spans="1:13">
      <c r="A576" s="9">
        <v>42055</v>
      </c>
      <c r="B576" s="7" t="s">
        <v>27</v>
      </c>
      <c r="C576" s="4" t="s">
        <v>603</v>
      </c>
      <c r="D576" s="4" t="s">
        <v>1038</v>
      </c>
      <c r="E576" s="4" t="s">
        <v>1040</v>
      </c>
      <c r="F576" s="4">
        <v>460</v>
      </c>
      <c r="G576" s="8">
        <v>0.85</v>
      </c>
      <c r="H576" s="4">
        <f t="shared" si="8"/>
        <v>391</v>
      </c>
      <c r="I576" s="2" t="s">
        <v>1053</v>
      </c>
      <c r="J576" s="6">
        <v>42155</v>
      </c>
      <c r="K576" s="10" t="s">
        <v>1043</v>
      </c>
      <c r="L576">
        <f>IF(Table1[[#This Row],[Sales stage]]&lt;&gt;"Won",Table1[[#This Row],[Close Date/Expected Close Date]]-Table1[[#This Row],[Reporting Date]],"")</f>
        <v>100</v>
      </c>
      <c r="M576" s="2"/>
    </row>
    <row r="577" spans="1:13">
      <c r="A577" s="9">
        <v>42055</v>
      </c>
      <c r="B577" s="7" t="s">
        <v>27</v>
      </c>
      <c r="C577" s="4" t="s">
        <v>604</v>
      </c>
      <c r="D577" s="4" t="s">
        <v>1036</v>
      </c>
      <c r="E577" s="4" t="s">
        <v>1049</v>
      </c>
      <c r="F577" s="4">
        <v>3310</v>
      </c>
      <c r="G577" s="8">
        <v>0.85</v>
      </c>
      <c r="H577" s="4">
        <f t="shared" si="8"/>
        <v>2813.5</v>
      </c>
      <c r="I577" s="4" t="s">
        <v>1051</v>
      </c>
      <c r="J577" s="6">
        <v>42175</v>
      </c>
      <c r="K577" s="10" t="s">
        <v>1044</v>
      </c>
      <c r="L577">
        <f>IF(Table1[[#This Row],[Sales stage]]&lt;&gt;"Won",Table1[[#This Row],[Close Date/Expected Close Date]]-Table1[[#This Row],[Reporting Date]],"")</f>
        <v>120</v>
      </c>
      <c r="M577" s="2"/>
    </row>
    <row r="578" spans="1:13">
      <c r="A578" s="9">
        <v>42055</v>
      </c>
      <c r="B578" s="7" t="s">
        <v>12</v>
      </c>
      <c r="C578" s="4" t="s">
        <v>605</v>
      </c>
      <c r="D578" s="4" t="s">
        <v>1029</v>
      </c>
      <c r="E578" s="4" t="s">
        <v>1048</v>
      </c>
      <c r="F578" s="4">
        <v>2000</v>
      </c>
      <c r="G578" s="8">
        <v>0.6</v>
      </c>
      <c r="H578" s="4">
        <f t="shared" si="8"/>
        <v>1200</v>
      </c>
      <c r="I578" s="4" t="s">
        <v>1051</v>
      </c>
      <c r="J578" s="6">
        <v>42075</v>
      </c>
      <c r="K578" s="10"/>
      <c r="L578" t="str">
        <f>IF(Table1[[#This Row],[Sales stage]]&lt;&gt;"Won",Table1[[#This Row],[Close Date/Expected Close Date]]-Table1[[#This Row],[Reporting Date]],"")</f>
        <v/>
      </c>
      <c r="M578" s="2"/>
    </row>
    <row r="579" spans="1:13">
      <c r="A579" s="9">
        <v>42055</v>
      </c>
      <c r="B579" s="7" t="s">
        <v>21</v>
      </c>
      <c r="C579" s="4" t="s">
        <v>606</v>
      </c>
      <c r="D579" s="4" t="s">
        <v>1033</v>
      </c>
      <c r="E579" s="4" t="s">
        <v>1039</v>
      </c>
      <c r="F579" s="4">
        <v>560</v>
      </c>
      <c r="G579" s="8">
        <v>0.65</v>
      </c>
      <c r="H579" s="4">
        <f t="shared" ref="H579:H642" si="9">F579*G579</f>
        <v>364</v>
      </c>
      <c r="I579" s="4" t="s">
        <v>1051</v>
      </c>
      <c r="J579" s="6">
        <v>42140</v>
      </c>
      <c r="K579" s="10" t="s">
        <v>1045</v>
      </c>
      <c r="L579">
        <f>IF(Table1[[#This Row],[Sales stage]]&lt;&gt;"Won",Table1[[#This Row],[Close Date/Expected Close Date]]-Table1[[#This Row],[Reporting Date]],"")</f>
        <v>85</v>
      </c>
      <c r="M579" s="2"/>
    </row>
    <row r="580" spans="1:13">
      <c r="A580" s="9">
        <v>42056</v>
      </c>
      <c r="B580" s="7" t="s">
        <v>19</v>
      </c>
      <c r="C580" s="4" t="s">
        <v>607</v>
      </c>
      <c r="D580" s="4" t="s">
        <v>1036</v>
      </c>
      <c r="E580" s="4" t="s">
        <v>1039</v>
      </c>
      <c r="F580" s="4">
        <v>2290</v>
      </c>
      <c r="G580" s="8">
        <v>0.6</v>
      </c>
      <c r="H580" s="4">
        <f t="shared" si="9"/>
        <v>1374</v>
      </c>
      <c r="I580" s="4" t="s">
        <v>1052</v>
      </c>
      <c r="J580" s="6">
        <v>42168</v>
      </c>
      <c r="K580" s="10" t="s">
        <v>1045</v>
      </c>
      <c r="L580">
        <f>IF(Table1[[#This Row],[Sales stage]]&lt;&gt;"Won",Table1[[#This Row],[Close Date/Expected Close Date]]-Table1[[#This Row],[Reporting Date]],"")</f>
        <v>112</v>
      </c>
      <c r="M580" s="2"/>
    </row>
    <row r="581" spans="1:13">
      <c r="A581" s="9">
        <v>42056</v>
      </c>
      <c r="B581" s="7" t="s">
        <v>13</v>
      </c>
      <c r="C581" s="4" t="s">
        <v>608</v>
      </c>
      <c r="D581" s="4" t="s">
        <v>1030</v>
      </c>
      <c r="E581" s="4" t="s">
        <v>1042</v>
      </c>
      <c r="F581" s="4">
        <v>850</v>
      </c>
      <c r="G581" s="8">
        <v>0.6</v>
      </c>
      <c r="H581" s="4">
        <f t="shared" si="9"/>
        <v>510</v>
      </c>
      <c r="I581" s="4" t="s">
        <v>1052</v>
      </c>
      <c r="J581" s="6">
        <v>42152</v>
      </c>
      <c r="K581" s="10" t="s">
        <v>1044</v>
      </c>
      <c r="L581">
        <f>IF(Table1[[#This Row],[Sales stage]]&lt;&gt;"Won",Table1[[#This Row],[Close Date/Expected Close Date]]-Table1[[#This Row],[Reporting Date]],"")</f>
        <v>96</v>
      </c>
      <c r="M581" s="2"/>
    </row>
    <row r="582" spans="1:13">
      <c r="A582" s="9">
        <v>42056</v>
      </c>
      <c r="B582" s="7" t="s">
        <v>10</v>
      </c>
      <c r="C582" s="4" t="s">
        <v>609</v>
      </c>
      <c r="D582" s="4" t="s">
        <v>1033</v>
      </c>
      <c r="E582" s="4" t="s">
        <v>1040</v>
      </c>
      <c r="F582" s="4">
        <v>3540</v>
      </c>
      <c r="G582" s="8">
        <v>0.75</v>
      </c>
      <c r="H582" s="4">
        <f t="shared" si="9"/>
        <v>2655</v>
      </c>
      <c r="I582" s="4" t="s">
        <v>1054</v>
      </c>
      <c r="J582" s="6">
        <v>42146</v>
      </c>
      <c r="K582" s="10" t="s">
        <v>1044</v>
      </c>
      <c r="L582">
        <f>IF(Table1[[#This Row],[Sales stage]]&lt;&gt;"Won",Table1[[#This Row],[Close Date/Expected Close Date]]-Table1[[#This Row],[Reporting Date]],"")</f>
        <v>90</v>
      </c>
      <c r="M582" s="2"/>
    </row>
    <row r="583" spans="1:13">
      <c r="A583" s="9">
        <v>42056</v>
      </c>
      <c r="B583" s="7" t="s">
        <v>8</v>
      </c>
      <c r="C583" s="4" t="s">
        <v>610</v>
      </c>
      <c r="D583" s="4" t="s">
        <v>1030</v>
      </c>
      <c r="E583" s="4" t="s">
        <v>1049</v>
      </c>
      <c r="F583" s="4">
        <v>2960</v>
      </c>
      <c r="G583" s="8">
        <v>0.75</v>
      </c>
      <c r="H583" s="4">
        <f t="shared" si="9"/>
        <v>2220</v>
      </c>
      <c r="I583" s="4" t="s">
        <v>1051</v>
      </c>
      <c r="J583" s="6">
        <v>42138</v>
      </c>
      <c r="K583" s="10" t="s">
        <v>1044</v>
      </c>
      <c r="L583">
        <f>IF(Table1[[#This Row],[Sales stage]]&lt;&gt;"Won",Table1[[#This Row],[Close Date/Expected Close Date]]-Table1[[#This Row],[Reporting Date]],"")</f>
        <v>82</v>
      </c>
      <c r="M583" s="2"/>
    </row>
    <row r="584" spans="1:13">
      <c r="A584" s="9">
        <v>42056</v>
      </c>
      <c r="B584" s="7" t="s">
        <v>24</v>
      </c>
      <c r="C584" s="4" t="s">
        <v>611</v>
      </c>
      <c r="D584" s="4" t="s">
        <v>1036</v>
      </c>
      <c r="E584" s="4" t="s">
        <v>1039</v>
      </c>
      <c r="F584" s="4">
        <v>1420</v>
      </c>
      <c r="G584" s="8">
        <v>0.75</v>
      </c>
      <c r="H584" s="4">
        <f t="shared" si="9"/>
        <v>1065</v>
      </c>
      <c r="I584" s="4" t="s">
        <v>1054</v>
      </c>
      <c r="J584" s="6">
        <v>42102</v>
      </c>
      <c r="K584" s="10" t="s">
        <v>1043</v>
      </c>
      <c r="L584">
        <f>IF(Table1[[#This Row],[Sales stage]]&lt;&gt;"Won",Table1[[#This Row],[Close Date/Expected Close Date]]-Table1[[#This Row],[Reporting Date]],"")</f>
        <v>46</v>
      </c>
      <c r="M584" s="2"/>
    </row>
    <row r="585" spans="1:13">
      <c r="A585" s="9">
        <v>42057</v>
      </c>
      <c r="B585" s="7" t="s">
        <v>20</v>
      </c>
      <c r="C585" s="4" t="s">
        <v>612</v>
      </c>
      <c r="D585" s="4" t="s">
        <v>1035</v>
      </c>
      <c r="E585" s="4" t="s">
        <v>1049</v>
      </c>
      <c r="F585" s="4">
        <v>3450</v>
      </c>
      <c r="G585" s="8">
        <v>0.65</v>
      </c>
      <c r="H585" s="4">
        <f t="shared" si="9"/>
        <v>2242.5</v>
      </c>
      <c r="I585" s="4" t="s">
        <v>1052</v>
      </c>
      <c r="J585" s="6">
        <v>42148</v>
      </c>
      <c r="K585" s="10" t="s">
        <v>1045</v>
      </c>
      <c r="L585">
        <f>IF(Table1[[#This Row],[Sales stage]]&lt;&gt;"Won",Table1[[#This Row],[Close Date/Expected Close Date]]-Table1[[#This Row],[Reporting Date]],"")</f>
        <v>91</v>
      </c>
      <c r="M585" s="2"/>
    </row>
    <row r="586" spans="1:13">
      <c r="A586" s="9">
        <v>42057</v>
      </c>
      <c r="B586" s="7" t="s">
        <v>22</v>
      </c>
      <c r="C586" s="4" t="s">
        <v>613</v>
      </c>
      <c r="D586" s="4" t="s">
        <v>1033</v>
      </c>
      <c r="E586" s="4" t="s">
        <v>1040</v>
      </c>
      <c r="F586" s="4">
        <v>3530</v>
      </c>
      <c r="G586" s="8">
        <v>0.65</v>
      </c>
      <c r="H586" s="4">
        <f t="shared" si="9"/>
        <v>2294.5</v>
      </c>
      <c r="I586" s="4" t="s">
        <v>1051</v>
      </c>
      <c r="J586" s="6">
        <v>42104</v>
      </c>
      <c r="K586" s="10" t="s">
        <v>1043</v>
      </c>
      <c r="L586">
        <f>IF(Table1[[#This Row],[Sales stage]]&lt;&gt;"Won",Table1[[#This Row],[Close Date/Expected Close Date]]-Table1[[#This Row],[Reporting Date]],"")</f>
        <v>47</v>
      </c>
      <c r="M586" s="2"/>
    </row>
    <row r="587" spans="1:13">
      <c r="A587" s="9">
        <v>42057</v>
      </c>
      <c r="B587" s="7" t="s">
        <v>22</v>
      </c>
      <c r="C587" s="4" t="s">
        <v>614</v>
      </c>
      <c r="D587" s="4" t="s">
        <v>1038</v>
      </c>
      <c r="E587" s="4" t="s">
        <v>1049</v>
      </c>
      <c r="F587" s="4">
        <v>1260</v>
      </c>
      <c r="G587" s="8">
        <v>0.85</v>
      </c>
      <c r="H587" s="4">
        <f t="shared" si="9"/>
        <v>1071</v>
      </c>
      <c r="I587" s="4" t="s">
        <v>1052</v>
      </c>
      <c r="J587" s="6">
        <v>42169</v>
      </c>
      <c r="K587" s="10" t="s">
        <v>1045</v>
      </c>
      <c r="L587">
        <f>IF(Table1[[#This Row],[Sales stage]]&lt;&gt;"Won",Table1[[#This Row],[Close Date/Expected Close Date]]-Table1[[#This Row],[Reporting Date]],"")</f>
        <v>112</v>
      </c>
      <c r="M587" s="2"/>
    </row>
    <row r="588" spans="1:13">
      <c r="A588" s="9">
        <v>42057</v>
      </c>
      <c r="B588" s="7" t="s">
        <v>21</v>
      </c>
      <c r="C588" s="4" t="s">
        <v>615</v>
      </c>
      <c r="D588" s="4" t="s">
        <v>1037</v>
      </c>
      <c r="E588" s="4" t="s">
        <v>1049</v>
      </c>
      <c r="F588" s="4">
        <v>4980</v>
      </c>
      <c r="G588" s="8">
        <v>0.55000000000000004</v>
      </c>
      <c r="H588" s="4">
        <f t="shared" si="9"/>
        <v>2739</v>
      </c>
      <c r="I588" s="4" t="s">
        <v>1054</v>
      </c>
      <c r="J588" s="6">
        <v>42173</v>
      </c>
      <c r="K588" s="10" t="s">
        <v>1046</v>
      </c>
      <c r="L588">
        <f>IF(Table1[[#This Row],[Sales stage]]&lt;&gt;"Won",Table1[[#This Row],[Close Date/Expected Close Date]]-Table1[[#This Row],[Reporting Date]],"")</f>
        <v>116</v>
      </c>
      <c r="M588" s="2"/>
    </row>
    <row r="589" spans="1:13">
      <c r="A589" s="9">
        <v>42057</v>
      </c>
      <c r="B589" s="7" t="s">
        <v>22</v>
      </c>
      <c r="C589" s="4" t="s">
        <v>616</v>
      </c>
      <c r="D589" s="4" t="s">
        <v>1038</v>
      </c>
      <c r="E589" s="4" t="s">
        <v>1040</v>
      </c>
      <c r="F589" s="4">
        <v>3440</v>
      </c>
      <c r="G589" s="8">
        <v>0.8</v>
      </c>
      <c r="H589" s="4">
        <f t="shared" si="9"/>
        <v>2752</v>
      </c>
      <c r="I589" s="4" t="s">
        <v>1054</v>
      </c>
      <c r="J589" s="6">
        <v>42122</v>
      </c>
      <c r="K589" s="10"/>
      <c r="L589">
        <f>IF(Table1[[#This Row],[Sales stage]]&lt;&gt;"Won",Table1[[#This Row],[Close Date/Expected Close Date]]-Table1[[#This Row],[Reporting Date]],"")</f>
        <v>65</v>
      </c>
      <c r="M589" s="2"/>
    </row>
    <row r="590" spans="1:13">
      <c r="A590" s="9">
        <v>42057</v>
      </c>
      <c r="B590" s="7" t="s">
        <v>16</v>
      </c>
      <c r="C590" s="4" t="s">
        <v>617</v>
      </c>
      <c r="D590" s="4" t="s">
        <v>1032</v>
      </c>
      <c r="E590" s="4" t="s">
        <v>1039</v>
      </c>
      <c r="F590" s="4">
        <v>2350</v>
      </c>
      <c r="G590" s="8">
        <v>0.8</v>
      </c>
      <c r="H590" s="4">
        <f t="shared" si="9"/>
        <v>1880</v>
      </c>
      <c r="I590" s="4" t="s">
        <v>1052</v>
      </c>
      <c r="J590" s="6">
        <v>42180</v>
      </c>
      <c r="K590" s="10" t="s">
        <v>1046</v>
      </c>
      <c r="L590">
        <f>IF(Table1[[#This Row],[Sales stage]]&lt;&gt;"Won",Table1[[#This Row],[Close Date/Expected Close Date]]-Table1[[#This Row],[Reporting Date]],"")</f>
        <v>123</v>
      </c>
      <c r="M590" s="2"/>
    </row>
    <row r="591" spans="1:13">
      <c r="A591" s="9">
        <v>42057</v>
      </c>
      <c r="B591" s="7" t="s">
        <v>14</v>
      </c>
      <c r="C591" s="4" t="s">
        <v>618</v>
      </c>
      <c r="D591" s="4" t="s">
        <v>1033</v>
      </c>
      <c r="E591" s="4" t="s">
        <v>1039</v>
      </c>
      <c r="F591" s="4">
        <v>890</v>
      </c>
      <c r="G591" s="8">
        <v>0.85</v>
      </c>
      <c r="H591" s="4">
        <f t="shared" si="9"/>
        <v>756.5</v>
      </c>
      <c r="I591" s="4" t="s">
        <v>1052</v>
      </c>
      <c r="J591" s="6">
        <v>42165</v>
      </c>
      <c r="K591" s="10" t="s">
        <v>1044</v>
      </c>
      <c r="L591">
        <f>IF(Table1[[#This Row],[Sales stage]]&lt;&gt;"Won",Table1[[#This Row],[Close Date/Expected Close Date]]-Table1[[#This Row],[Reporting Date]],"")</f>
        <v>108</v>
      </c>
      <c r="M591" s="2"/>
    </row>
    <row r="592" spans="1:13">
      <c r="A592" s="9">
        <v>42057</v>
      </c>
      <c r="B592" s="7" t="s">
        <v>16</v>
      </c>
      <c r="C592" s="4" t="s">
        <v>619</v>
      </c>
      <c r="D592" s="4" t="s">
        <v>1035</v>
      </c>
      <c r="E592" s="4" t="s">
        <v>1039</v>
      </c>
      <c r="F592" s="4">
        <v>3460</v>
      </c>
      <c r="G592" s="8">
        <v>0.6</v>
      </c>
      <c r="H592" s="4">
        <f t="shared" si="9"/>
        <v>2076</v>
      </c>
      <c r="I592" s="4" t="s">
        <v>1051</v>
      </c>
      <c r="J592" s="6">
        <v>42161</v>
      </c>
      <c r="K592" s="10" t="s">
        <v>1046</v>
      </c>
      <c r="L592">
        <f>IF(Table1[[#This Row],[Sales stage]]&lt;&gt;"Won",Table1[[#This Row],[Close Date/Expected Close Date]]-Table1[[#This Row],[Reporting Date]],"")</f>
        <v>104</v>
      </c>
      <c r="M592" s="2"/>
    </row>
    <row r="593" spans="1:13">
      <c r="A593" s="9">
        <v>42058</v>
      </c>
      <c r="B593" s="7" t="s">
        <v>12</v>
      </c>
      <c r="C593" s="4" t="s">
        <v>620</v>
      </c>
      <c r="D593" s="4" t="s">
        <v>1037</v>
      </c>
      <c r="E593" s="4" t="s">
        <v>1042</v>
      </c>
      <c r="F593" s="4">
        <v>2600</v>
      </c>
      <c r="G593" s="8">
        <v>0.7</v>
      </c>
      <c r="H593" s="4">
        <f t="shared" si="9"/>
        <v>1819.9999999999998</v>
      </c>
      <c r="I593" s="4" t="s">
        <v>1052</v>
      </c>
      <c r="J593" s="6">
        <v>42175</v>
      </c>
      <c r="K593" s="10" t="s">
        <v>1045</v>
      </c>
      <c r="L593">
        <f>IF(Table1[[#This Row],[Sales stage]]&lt;&gt;"Won",Table1[[#This Row],[Close Date/Expected Close Date]]-Table1[[#This Row],[Reporting Date]],"")</f>
        <v>117</v>
      </c>
      <c r="M593" s="2"/>
    </row>
    <row r="594" spans="1:13">
      <c r="A594" s="9">
        <v>42058</v>
      </c>
      <c r="B594" s="7" t="s">
        <v>25</v>
      </c>
      <c r="C594" s="4" t="s">
        <v>621</v>
      </c>
      <c r="D594" s="4" t="s">
        <v>1034</v>
      </c>
      <c r="E594" s="4" t="s">
        <v>1042</v>
      </c>
      <c r="F594" s="4">
        <v>3800</v>
      </c>
      <c r="G594" s="8">
        <v>0.7</v>
      </c>
      <c r="H594" s="4">
        <f t="shared" si="9"/>
        <v>2660</v>
      </c>
      <c r="I594" s="4" t="s">
        <v>1052</v>
      </c>
      <c r="J594" s="6">
        <v>42123</v>
      </c>
      <c r="K594" s="10" t="s">
        <v>1044</v>
      </c>
      <c r="L594">
        <f>IF(Table1[[#This Row],[Sales stage]]&lt;&gt;"Won",Table1[[#This Row],[Close Date/Expected Close Date]]-Table1[[#This Row],[Reporting Date]],"")</f>
        <v>65</v>
      </c>
      <c r="M594" s="2"/>
    </row>
    <row r="595" spans="1:13">
      <c r="A595" s="9">
        <v>42058</v>
      </c>
      <c r="B595" s="7" t="s">
        <v>13</v>
      </c>
      <c r="C595" s="4" t="s">
        <v>622</v>
      </c>
      <c r="D595" s="4" t="s">
        <v>1029</v>
      </c>
      <c r="E595" s="4" t="s">
        <v>1040</v>
      </c>
      <c r="F595" s="4">
        <v>4700</v>
      </c>
      <c r="G595" s="8">
        <v>0.85</v>
      </c>
      <c r="H595" s="4">
        <f t="shared" si="9"/>
        <v>3995</v>
      </c>
      <c r="I595" s="4" t="s">
        <v>1054</v>
      </c>
      <c r="J595" s="6">
        <v>42109</v>
      </c>
      <c r="K595" s="10" t="s">
        <v>1044</v>
      </c>
      <c r="L595">
        <f>IF(Table1[[#This Row],[Sales stage]]&lt;&gt;"Won",Table1[[#This Row],[Close Date/Expected Close Date]]-Table1[[#This Row],[Reporting Date]],"")</f>
        <v>51</v>
      </c>
      <c r="M595" s="2"/>
    </row>
    <row r="596" spans="1:13">
      <c r="A596" s="9">
        <v>42058</v>
      </c>
      <c r="B596" s="7" t="s">
        <v>22</v>
      </c>
      <c r="C596" s="4" t="s">
        <v>623</v>
      </c>
      <c r="D596" s="4" t="s">
        <v>1038</v>
      </c>
      <c r="E596" s="4" t="s">
        <v>1039</v>
      </c>
      <c r="F596" s="4">
        <v>1100</v>
      </c>
      <c r="G596" s="8">
        <v>0.8</v>
      </c>
      <c r="H596" s="4">
        <f t="shared" si="9"/>
        <v>880</v>
      </c>
      <c r="I596" s="4" t="s">
        <v>1054</v>
      </c>
      <c r="J596" s="6">
        <v>42148</v>
      </c>
      <c r="K596" s="10" t="s">
        <v>1044</v>
      </c>
      <c r="L596">
        <f>IF(Table1[[#This Row],[Sales stage]]&lt;&gt;"Won",Table1[[#This Row],[Close Date/Expected Close Date]]-Table1[[#This Row],[Reporting Date]],"")</f>
        <v>90</v>
      </c>
      <c r="M596" s="2"/>
    </row>
    <row r="597" spans="1:13">
      <c r="A597" s="9">
        <v>42058</v>
      </c>
      <c r="B597" s="7" t="s">
        <v>24</v>
      </c>
      <c r="C597" s="4" t="s">
        <v>624</v>
      </c>
      <c r="D597" s="4" t="s">
        <v>1032</v>
      </c>
      <c r="E597" s="4" t="s">
        <v>1049</v>
      </c>
      <c r="F597" s="4">
        <v>2480</v>
      </c>
      <c r="G597" s="8">
        <v>0.7</v>
      </c>
      <c r="H597" s="4">
        <f t="shared" si="9"/>
        <v>1736</v>
      </c>
      <c r="I597" s="4" t="s">
        <v>1054</v>
      </c>
      <c r="J597" s="6">
        <v>42097</v>
      </c>
      <c r="K597" s="10" t="s">
        <v>1043</v>
      </c>
      <c r="L597">
        <f>IF(Table1[[#This Row],[Sales stage]]&lt;&gt;"Won",Table1[[#This Row],[Close Date/Expected Close Date]]-Table1[[#This Row],[Reporting Date]],"")</f>
        <v>39</v>
      </c>
      <c r="M597" s="2"/>
    </row>
    <row r="598" spans="1:13">
      <c r="A598" s="9">
        <v>42058</v>
      </c>
      <c r="B598" s="7" t="s">
        <v>9</v>
      </c>
      <c r="C598" s="4" t="s">
        <v>625</v>
      </c>
      <c r="D598" s="4" t="s">
        <v>1037</v>
      </c>
      <c r="E598" s="4" t="s">
        <v>1049</v>
      </c>
      <c r="F598" s="4">
        <v>1090</v>
      </c>
      <c r="G598" s="8">
        <v>0.8</v>
      </c>
      <c r="H598" s="4">
        <f t="shared" si="9"/>
        <v>872</v>
      </c>
      <c r="I598" s="4" t="s">
        <v>1052</v>
      </c>
      <c r="J598" s="6">
        <v>42132</v>
      </c>
      <c r="K598" s="10" t="s">
        <v>1045</v>
      </c>
      <c r="L598">
        <f>IF(Table1[[#This Row],[Sales stage]]&lt;&gt;"Won",Table1[[#This Row],[Close Date/Expected Close Date]]-Table1[[#This Row],[Reporting Date]],"")</f>
        <v>74</v>
      </c>
      <c r="M598" s="2"/>
    </row>
    <row r="599" spans="1:13">
      <c r="A599" s="9">
        <v>42058</v>
      </c>
      <c r="B599" s="7" t="s">
        <v>18</v>
      </c>
      <c r="C599" s="4" t="s">
        <v>626</v>
      </c>
      <c r="D599" s="4" t="s">
        <v>1036</v>
      </c>
      <c r="E599" s="4" t="s">
        <v>1049</v>
      </c>
      <c r="F599" s="4">
        <v>4550</v>
      </c>
      <c r="G599" s="8">
        <v>0.85</v>
      </c>
      <c r="H599" s="4">
        <f t="shared" si="9"/>
        <v>3867.5</v>
      </c>
      <c r="I599" s="4" t="s">
        <v>1052</v>
      </c>
      <c r="J599" s="6">
        <v>42117</v>
      </c>
      <c r="K599" s="10" t="s">
        <v>1046</v>
      </c>
      <c r="L599">
        <f>IF(Table1[[#This Row],[Sales stage]]&lt;&gt;"Won",Table1[[#This Row],[Close Date/Expected Close Date]]-Table1[[#This Row],[Reporting Date]],"")</f>
        <v>59</v>
      </c>
      <c r="M599" s="2"/>
    </row>
    <row r="600" spans="1:13">
      <c r="A600" s="9">
        <v>42058</v>
      </c>
      <c r="B600" s="7" t="s">
        <v>18</v>
      </c>
      <c r="C600" s="4" t="s">
        <v>627</v>
      </c>
      <c r="D600" s="4" t="s">
        <v>1035</v>
      </c>
      <c r="E600" s="4" t="s">
        <v>1039</v>
      </c>
      <c r="F600" s="4">
        <v>4530</v>
      </c>
      <c r="G600" s="8">
        <v>0.55000000000000004</v>
      </c>
      <c r="H600" s="4">
        <f t="shared" si="9"/>
        <v>2491.5</v>
      </c>
      <c r="I600" s="4" t="s">
        <v>1052</v>
      </c>
      <c r="J600" s="6">
        <v>42110</v>
      </c>
      <c r="K600" s="10" t="s">
        <v>1046</v>
      </c>
      <c r="L600">
        <f>IF(Table1[[#This Row],[Sales stage]]&lt;&gt;"Won",Table1[[#This Row],[Close Date/Expected Close Date]]-Table1[[#This Row],[Reporting Date]],"")</f>
        <v>52</v>
      </c>
      <c r="M600" s="2"/>
    </row>
    <row r="601" spans="1:13">
      <c r="A601" s="9">
        <v>42058</v>
      </c>
      <c r="B601" s="7" t="s">
        <v>24</v>
      </c>
      <c r="C601" s="4" t="s">
        <v>628</v>
      </c>
      <c r="D601" s="4" t="s">
        <v>1033</v>
      </c>
      <c r="E601" s="4" t="s">
        <v>1039</v>
      </c>
      <c r="F601" s="4">
        <v>4550</v>
      </c>
      <c r="G601" s="8">
        <v>0.8</v>
      </c>
      <c r="H601" s="4">
        <f t="shared" si="9"/>
        <v>3640</v>
      </c>
      <c r="I601" s="4" t="s">
        <v>1052</v>
      </c>
      <c r="J601" s="6">
        <v>42166</v>
      </c>
      <c r="K601" s="10" t="s">
        <v>1044</v>
      </c>
      <c r="L601">
        <f>IF(Table1[[#This Row],[Sales stage]]&lt;&gt;"Won",Table1[[#This Row],[Close Date/Expected Close Date]]-Table1[[#This Row],[Reporting Date]],"")</f>
        <v>108</v>
      </c>
      <c r="M601" s="2"/>
    </row>
    <row r="602" spans="1:13">
      <c r="A602" s="9">
        <v>42059</v>
      </c>
      <c r="B602" s="7" t="s">
        <v>26</v>
      </c>
      <c r="C602" s="4" t="s">
        <v>629</v>
      </c>
      <c r="D602" s="4" t="s">
        <v>1029</v>
      </c>
      <c r="E602" s="4" t="s">
        <v>1040</v>
      </c>
      <c r="F602" s="4">
        <v>3470</v>
      </c>
      <c r="G602" s="8">
        <v>0.55000000000000004</v>
      </c>
      <c r="H602" s="4">
        <f t="shared" si="9"/>
        <v>1908.5000000000002</v>
      </c>
      <c r="I602" s="4" t="s">
        <v>1054</v>
      </c>
      <c r="J602" s="6">
        <v>42146</v>
      </c>
      <c r="K602" s="10" t="s">
        <v>1046</v>
      </c>
      <c r="L602">
        <f>IF(Table1[[#This Row],[Sales stage]]&lt;&gt;"Won",Table1[[#This Row],[Close Date/Expected Close Date]]-Table1[[#This Row],[Reporting Date]],"")</f>
        <v>87</v>
      </c>
      <c r="M602" s="2"/>
    </row>
    <row r="603" spans="1:13">
      <c r="A603" s="9">
        <v>42059</v>
      </c>
      <c r="B603" s="7" t="s">
        <v>11</v>
      </c>
      <c r="C603" s="4" t="s">
        <v>630</v>
      </c>
      <c r="D603" s="4" t="s">
        <v>1030</v>
      </c>
      <c r="E603" s="4" t="s">
        <v>1041</v>
      </c>
      <c r="F603" s="4">
        <v>4870</v>
      </c>
      <c r="G603" s="8">
        <v>0.6</v>
      </c>
      <c r="H603" s="4">
        <f t="shared" si="9"/>
        <v>2922</v>
      </c>
      <c r="I603" s="4" t="s">
        <v>1051</v>
      </c>
      <c r="J603" s="6">
        <v>42141</v>
      </c>
      <c r="K603" s="10"/>
      <c r="L603">
        <f>IF(Table1[[#This Row],[Sales stage]]&lt;&gt;"Won",Table1[[#This Row],[Close Date/Expected Close Date]]-Table1[[#This Row],[Reporting Date]],"")</f>
        <v>82</v>
      </c>
      <c r="M603" s="2"/>
    </row>
    <row r="604" spans="1:13">
      <c r="A604" s="9">
        <v>42059</v>
      </c>
      <c r="B604" s="7" t="s">
        <v>16</v>
      </c>
      <c r="C604" s="4" t="s">
        <v>631</v>
      </c>
      <c r="D604" s="4" t="s">
        <v>1037</v>
      </c>
      <c r="E604" s="4" t="s">
        <v>1049</v>
      </c>
      <c r="F604" s="4">
        <v>3160</v>
      </c>
      <c r="G604" s="8">
        <v>0.85</v>
      </c>
      <c r="H604" s="4">
        <f t="shared" si="9"/>
        <v>2686</v>
      </c>
      <c r="I604" s="4" t="s">
        <v>1052</v>
      </c>
      <c r="J604" s="6">
        <v>42112</v>
      </c>
      <c r="K604" s="10" t="s">
        <v>1044</v>
      </c>
      <c r="L604">
        <f>IF(Table1[[#This Row],[Sales stage]]&lt;&gt;"Won",Table1[[#This Row],[Close Date/Expected Close Date]]-Table1[[#This Row],[Reporting Date]],"")</f>
        <v>53</v>
      </c>
      <c r="M604" s="2"/>
    </row>
    <row r="605" spans="1:13">
      <c r="A605" s="9">
        <v>42059</v>
      </c>
      <c r="B605" s="7" t="s">
        <v>13</v>
      </c>
      <c r="C605" s="4" t="s">
        <v>632</v>
      </c>
      <c r="D605" s="4" t="s">
        <v>1030</v>
      </c>
      <c r="E605" s="4" t="s">
        <v>1039</v>
      </c>
      <c r="F605" s="4">
        <v>4890</v>
      </c>
      <c r="G605" s="8">
        <v>0.7</v>
      </c>
      <c r="H605" s="4">
        <f t="shared" si="9"/>
        <v>3423</v>
      </c>
      <c r="I605" s="4" t="s">
        <v>1052</v>
      </c>
      <c r="J605" s="6">
        <v>42117</v>
      </c>
      <c r="K605" s="10" t="s">
        <v>1046</v>
      </c>
      <c r="L605">
        <f>IF(Table1[[#This Row],[Sales stage]]&lt;&gt;"Won",Table1[[#This Row],[Close Date/Expected Close Date]]-Table1[[#This Row],[Reporting Date]],"")</f>
        <v>58</v>
      </c>
      <c r="M605" s="2"/>
    </row>
    <row r="606" spans="1:13">
      <c r="A606" s="9">
        <v>42059</v>
      </c>
      <c r="B606" s="7" t="s">
        <v>20</v>
      </c>
      <c r="C606" s="4" t="s">
        <v>633</v>
      </c>
      <c r="D606" s="4" t="s">
        <v>1029</v>
      </c>
      <c r="E606" s="4" t="s">
        <v>1042</v>
      </c>
      <c r="F606" s="4">
        <v>3110</v>
      </c>
      <c r="G606" s="8">
        <v>0.85</v>
      </c>
      <c r="H606" s="4">
        <f t="shared" si="9"/>
        <v>2643.5</v>
      </c>
      <c r="I606" s="4" t="s">
        <v>1051</v>
      </c>
      <c r="J606" s="6">
        <v>42109</v>
      </c>
      <c r="K606" s="10" t="s">
        <v>1045</v>
      </c>
      <c r="L606">
        <f>IF(Table1[[#This Row],[Sales stage]]&lt;&gt;"Won",Table1[[#This Row],[Close Date/Expected Close Date]]-Table1[[#This Row],[Reporting Date]],"")</f>
        <v>50</v>
      </c>
      <c r="M606" s="2"/>
    </row>
    <row r="607" spans="1:13">
      <c r="A607" s="9">
        <v>42059</v>
      </c>
      <c r="B607" s="7" t="s">
        <v>10</v>
      </c>
      <c r="C607" s="4" t="s">
        <v>634</v>
      </c>
      <c r="D607" s="4" t="s">
        <v>1032</v>
      </c>
      <c r="E607" s="4" t="s">
        <v>1049</v>
      </c>
      <c r="F607" s="4">
        <v>610</v>
      </c>
      <c r="G607" s="8">
        <v>0.75</v>
      </c>
      <c r="H607" s="4">
        <f t="shared" si="9"/>
        <v>457.5</v>
      </c>
      <c r="I607" s="4" t="s">
        <v>1052</v>
      </c>
      <c r="J607" s="6">
        <v>42102</v>
      </c>
      <c r="K607" s="10" t="s">
        <v>1044</v>
      </c>
      <c r="L607">
        <f>IF(Table1[[#This Row],[Sales stage]]&lt;&gt;"Won",Table1[[#This Row],[Close Date/Expected Close Date]]-Table1[[#This Row],[Reporting Date]],"")</f>
        <v>43</v>
      </c>
      <c r="M607" s="2"/>
    </row>
    <row r="608" spans="1:13">
      <c r="A608" s="9">
        <v>42059</v>
      </c>
      <c r="B608" s="7" t="s">
        <v>15</v>
      </c>
      <c r="C608" s="4" t="s">
        <v>635</v>
      </c>
      <c r="D608" s="4" t="s">
        <v>1035</v>
      </c>
      <c r="E608" s="4" t="s">
        <v>1039</v>
      </c>
      <c r="F608" s="4">
        <v>4990</v>
      </c>
      <c r="G608" s="8">
        <v>0.7</v>
      </c>
      <c r="H608" s="4">
        <f t="shared" si="9"/>
        <v>3493</v>
      </c>
      <c r="I608" s="4" t="s">
        <v>1051</v>
      </c>
      <c r="J608" s="6">
        <v>42152</v>
      </c>
      <c r="K608" s="10" t="s">
        <v>1046</v>
      </c>
      <c r="L608">
        <f>IF(Table1[[#This Row],[Sales stage]]&lt;&gt;"Won",Table1[[#This Row],[Close Date/Expected Close Date]]-Table1[[#This Row],[Reporting Date]],"")</f>
        <v>93</v>
      </c>
      <c r="M608" s="2"/>
    </row>
    <row r="609" spans="1:13">
      <c r="A609" s="9">
        <v>42059</v>
      </c>
      <c r="B609" s="7" t="s">
        <v>17</v>
      </c>
      <c r="C609" s="4" t="s">
        <v>636</v>
      </c>
      <c r="D609" s="4" t="s">
        <v>1037</v>
      </c>
      <c r="E609" s="4" t="s">
        <v>1039</v>
      </c>
      <c r="F609" s="4">
        <v>4950</v>
      </c>
      <c r="G609" s="8">
        <v>0.6</v>
      </c>
      <c r="H609" s="4">
        <f t="shared" si="9"/>
        <v>2970</v>
      </c>
      <c r="I609" s="4" t="s">
        <v>1052</v>
      </c>
      <c r="J609" s="6">
        <v>42141</v>
      </c>
      <c r="K609" s="10" t="s">
        <v>1044</v>
      </c>
      <c r="L609">
        <f>IF(Table1[[#This Row],[Sales stage]]&lt;&gt;"Won",Table1[[#This Row],[Close Date/Expected Close Date]]-Table1[[#This Row],[Reporting Date]],"")</f>
        <v>82</v>
      </c>
      <c r="M609" s="2"/>
    </row>
    <row r="610" spans="1:13">
      <c r="A610" s="9">
        <v>42059</v>
      </c>
      <c r="B610" s="7" t="s">
        <v>9</v>
      </c>
      <c r="C610" s="4" t="s">
        <v>637</v>
      </c>
      <c r="D610" s="4" t="s">
        <v>1029</v>
      </c>
      <c r="E610" s="4" t="s">
        <v>1049</v>
      </c>
      <c r="F610" s="4">
        <v>1580</v>
      </c>
      <c r="G610" s="8">
        <v>0.65</v>
      </c>
      <c r="H610" s="4">
        <f t="shared" si="9"/>
        <v>1027</v>
      </c>
      <c r="I610" s="4" t="s">
        <v>1052</v>
      </c>
      <c r="J610" s="6">
        <v>42124</v>
      </c>
      <c r="K610" s="10" t="s">
        <v>1044</v>
      </c>
      <c r="L610">
        <f>IF(Table1[[#This Row],[Sales stage]]&lt;&gt;"Won",Table1[[#This Row],[Close Date/Expected Close Date]]-Table1[[#This Row],[Reporting Date]],"")</f>
        <v>65</v>
      </c>
      <c r="M610" s="2"/>
    </row>
    <row r="611" spans="1:13">
      <c r="A611" s="9">
        <v>42059</v>
      </c>
      <c r="B611" s="7" t="s">
        <v>16</v>
      </c>
      <c r="C611" s="4" t="s">
        <v>638</v>
      </c>
      <c r="D611" s="4" t="s">
        <v>1032</v>
      </c>
      <c r="E611" s="4" t="s">
        <v>1039</v>
      </c>
      <c r="F611" s="4">
        <v>2670</v>
      </c>
      <c r="G611" s="8">
        <v>0.55000000000000004</v>
      </c>
      <c r="H611" s="4">
        <f t="shared" si="9"/>
        <v>1468.5000000000002</v>
      </c>
      <c r="I611" s="4" t="s">
        <v>1052</v>
      </c>
      <c r="J611" s="6">
        <v>42115</v>
      </c>
      <c r="K611" s="10" t="s">
        <v>1043</v>
      </c>
      <c r="L611">
        <f>IF(Table1[[#This Row],[Sales stage]]&lt;&gt;"Won",Table1[[#This Row],[Close Date/Expected Close Date]]-Table1[[#This Row],[Reporting Date]],"")</f>
        <v>56</v>
      </c>
      <c r="M611" s="2"/>
    </row>
    <row r="612" spans="1:13">
      <c r="A612" s="9">
        <v>42059</v>
      </c>
      <c r="B612" s="7" t="s">
        <v>27</v>
      </c>
      <c r="C612" s="4" t="s">
        <v>639</v>
      </c>
      <c r="D612" s="4" t="s">
        <v>1037</v>
      </c>
      <c r="E612" s="4" t="s">
        <v>1049</v>
      </c>
      <c r="F612" s="4">
        <v>4700</v>
      </c>
      <c r="G612" s="8">
        <v>0.85</v>
      </c>
      <c r="H612" s="4">
        <f t="shared" si="9"/>
        <v>3995</v>
      </c>
      <c r="I612" s="4" t="s">
        <v>1054</v>
      </c>
      <c r="J612" s="6">
        <v>42115</v>
      </c>
      <c r="K612" s="10" t="s">
        <v>1046</v>
      </c>
      <c r="L612">
        <f>IF(Table1[[#This Row],[Sales stage]]&lt;&gt;"Won",Table1[[#This Row],[Close Date/Expected Close Date]]-Table1[[#This Row],[Reporting Date]],"")</f>
        <v>56</v>
      </c>
      <c r="M612" s="2"/>
    </row>
    <row r="613" spans="1:13">
      <c r="A613" s="9">
        <v>42059</v>
      </c>
      <c r="B613" s="7" t="s">
        <v>27</v>
      </c>
      <c r="C613" s="4" t="s">
        <v>640</v>
      </c>
      <c r="D613" s="4" t="s">
        <v>1033</v>
      </c>
      <c r="E613" s="4" t="s">
        <v>1048</v>
      </c>
      <c r="F613" s="4">
        <v>1120</v>
      </c>
      <c r="G613" s="8">
        <v>0.6</v>
      </c>
      <c r="H613" s="4">
        <f t="shared" si="9"/>
        <v>672</v>
      </c>
      <c r="I613" s="4" t="s">
        <v>1053</v>
      </c>
      <c r="J613" s="6">
        <v>42094</v>
      </c>
      <c r="K613" s="10"/>
      <c r="L613" t="str">
        <f>IF(Table1[[#This Row],[Sales stage]]&lt;&gt;"Won",Table1[[#This Row],[Close Date/Expected Close Date]]-Table1[[#This Row],[Reporting Date]],"")</f>
        <v/>
      </c>
      <c r="M613" s="2"/>
    </row>
    <row r="614" spans="1:13">
      <c r="A614" s="9">
        <v>42060</v>
      </c>
      <c r="B614" s="7" t="s">
        <v>24</v>
      </c>
      <c r="C614" s="4" t="s">
        <v>641</v>
      </c>
      <c r="D614" s="4" t="s">
        <v>1037</v>
      </c>
      <c r="E614" s="4" t="s">
        <v>1039</v>
      </c>
      <c r="F614" s="4">
        <v>4490</v>
      </c>
      <c r="G614" s="8">
        <v>0.55000000000000004</v>
      </c>
      <c r="H614" s="4">
        <f t="shared" si="9"/>
        <v>2469.5</v>
      </c>
      <c r="I614" s="4" t="s">
        <v>1054</v>
      </c>
      <c r="J614" s="6">
        <v>42135</v>
      </c>
      <c r="K614" s="10" t="s">
        <v>1046</v>
      </c>
      <c r="L614">
        <f>IF(Table1[[#This Row],[Sales stage]]&lt;&gt;"Won",Table1[[#This Row],[Close Date/Expected Close Date]]-Table1[[#This Row],[Reporting Date]],"")</f>
        <v>75</v>
      </c>
      <c r="M614" s="2"/>
    </row>
    <row r="615" spans="1:13">
      <c r="A615" s="9">
        <v>42060</v>
      </c>
      <c r="B615" s="7" t="s">
        <v>25</v>
      </c>
      <c r="C615" s="4" t="s">
        <v>642</v>
      </c>
      <c r="D615" s="4" t="s">
        <v>1030</v>
      </c>
      <c r="E615" s="4" t="s">
        <v>1040</v>
      </c>
      <c r="F615" s="4">
        <v>4650</v>
      </c>
      <c r="G615" s="8">
        <v>0.65</v>
      </c>
      <c r="H615" s="4">
        <f t="shared" si="9"/>
        <v>3022.5</v>
      </c>
      <c r="I615" s="4" t="s">
        <v>1052</v>
      </c>
      <c r="J615" s="6">
        <v>42123</v>
      </c>
      <c r="K615" s="10" t="s">
        <v>1044</v>
      </c>
      <c r="L615">
        <f>IF(Table1[[#This Row],[Sales stage]]&lt;&gt;"Won",Table1[[#This Row],[Close Date/Expected Close Date]]-Table1[[#This Row],[Reporting Date]],"")</f>
        <v>63</v>
      </c>
      <c r="M615" s="2"/>
    </row>
    <row r="616" spans="1:13">
      <c r="A616" s="9">
        <v>42060</v>
      </c>
      <c r="B616" s="7" t="s">
        <v>16</v>
      </c>
      <c r="C616" s="4" t="s">
        <v>643</v>
      </c>
      <c r="D616" s="4" t="s">
        <v>1037</v>
      </c>
      <c r="E616" s="4" t="s">
        <v>1042</v>
      </c>
      <c r="F616" s="4">
        <v>2080</v>
      </c>
      <c r="G616" s="8">
        <v>0.6</v>
      </c>
      <c r="H616" s="4">
        <f t="shared" si="9"/>
        <v>1248</v>
      </c>
      <c r="I616" s="4" t="s">
        <v>1054</v>
      </c>
      <c r="J616" s="6">
        <v>42124</v>
      </c>
      <c r="K616" s="10" t="s">
        <v>1044</v>
      </c>
      <c r="L616">
        <f>IF(Table1[[#This Row],[Sales stage]]&lt;&gt;"Won",Table1[[#This Row],[Close Date/Expected Close Date]]-Table1[[#This Row],[Reporting Date]],"")</f>
        <v>64</v>
      </c>
      <c r="M616" s="2"/>
    </row>
    <row r="617" spans="1:13">
      <c r="A617" s="9">
        <v>42060</v>
      </c>
      <c r="B617" s="7" t="s">
        <v>21</v>
      </c>
      <c r="C617" s="4" t="s">
        <v>644</v>
      </c>
      <c r="D617" s="4" t="s">
        <v>1033</v>
      </c>
      <c r="E617" s="4" t="s">
        <v>1042</v>
      </c>
      <c r="F617" s="4">
        <v>4600</v>
      </c>
      <c r="G617" s="8">
        <v>0.65</v>
      </c>
      <c r="H617" s="4">
        <f t="shared" si="9"/>
        <v>2990</v>
      </c>
      <c r="I617" s="4" t="s">
        <v>1052</v>
      </c>
      <c r="J617" s="6">
        <v>42167</v>
      </c>
      <c r="K617" s="10" t="s">
        <v>1046</v>
      </c>
      <c r="L617">
        <f>IF(Table1[[#This Row],[Sales stage]]&lt;&gt;"Won",Table1[[#This Row],[Close Date/Expected Close Date]]-Table1[[#This Row],[Reporting Date]],"")</f>
        <v>107</v>
      </c>
      <c r="M617" s="2"/>
    </row>
    <row r="618" spans="1:13">
      <c r="A618" s="9">
        <v>42060</v>
      </c>
      <c r="B618" s="7" t="s">
        <v>14</v>
      </c>
      <c r="C618" s="4" t="s">
        <v>645</v>
      </c>
      <c r="D618" s="4" t="s">
        <v>1030</v>
      </c>
      <c r="E618" s="4" t="s">
        <v>1049</v>
      </c>
      <c r="F618" s="4">
        <v>2460</v>
      </c>
      <c r="G618" s="8">
        <v>0.8</v>
      </c>
      <c r="H618" s="4">
        <f t="shared" si="9"/>
        <v>1968</v>
      </c>
      <c r="I618" s="4" t="s">
        <v>1051</v>
      </c>
      <c r="J618" s="6">
        <v>42155</v>
      </c>
      <c r="K618" s="10"/>
      <c r="L618">
        <f>IF(Table1[[#This Row],[Sales stage]]&lt;&gt;"Won",Table1[[#This Row],[Close Date/Expected Close Date]]-Table1[[#This Row],[Reporting Date]],"")</f>
        <v>95</v>
      </c>
      <c r="M618" s="2"/>
    </row>
    <row r="619" spans="1:13">
      <c r="A619" s="9">
        <v>42060</v>
      </c>
      <c r="B619" s="7" t="s">
        <v>11</v>
      </c>
      <c r="C619" s="4" t="s">
        <v>646</v>
      </c>
      <c r="D619" s="4" t="s">
        <v>1032</v>
      </c>
      <c r="E619" s="4" t="s">
        <v>1049</v>
      </c>
      <c r="F619" s="4">
        <v>2610</v>
      </c>
      <c r="G619" s="8">
        <v>0.7</v>
      </c>
      <c r="H619" s="4">
        <f t="shared" si="9"/>
        <v>1826.9999999999998</v>
      </c>
      <c r="I619" s="4" t="s">
        <v>1052</v>
      </c>
      <c r="J619" s="6">
        <v>42111</v>
      </c>
      <c r="K619" s="10" t="s">
        <v>1045</v>
      </c>
      <c r="L619">
        <f>IF(Table1[[#This Row],[Sales stage]]&lt;&gt;"Won",Table1[[#This Row],[Close Date/Expected Close Date]]-Table1[[#This Row],[Reporting Date]],"")</f>
        <v>51</v>
      </c>
      <c r="M619" s="2"/>
    </row>
    <row r="620" spans="1:13">
      <c r="A620" s="9">
        <v>42061</v>
      </c>
      <c r="B620" s="7" t="s">
        <v>22</v>
      </c>
      <c r="C620" s="4" t="s">
        <v>647</v>
      </c>
      <c r="D620" s="4" t="s">
        <v>1029</v>
      </c>
      <c r="E620" s="4" t="s">
        <v>1039</v>
      </c>
      <c r="F620" s="4">
        <v>3820</v>
      </c>
      <c r="G620" s="8">
        <v>0.6</v>
      </c>
      <c r="H620" s="4">
        <f t="shared" si="9"/>
        <v>2292</v>
      </c>
      <c r="I620" s="4" t="s">
        <v>1054</v>
      </c>
      <c r="J620" s="6">
        <v>42182</v>
      </c>
      <c r="K620" s="10" t="s">
        <v>1046</v>
      </c>
      <c r="L620">
        <f>IF(Table1[[#This Row],[Sales stage]]&lt;&gt;"Won",Table1[[#This Row],[Close Date/Expected Close Date]]-Table1[[#This Row],[Reporting Date]],"")</f>
        <v>121</v>
      </c>
      <c r="M620" s="2"/>
    </row>
    <row r="621" spans="1:13">
      <c r="A621" s="9">
        <v>42061</v>
      </c>
      <c r="B621" s="7" t="s">
        <v>20</v>
      </c>
      <c r="C621" s="4" t="s">
        <v>648</v>
      </c>
      <c r="D621" s="4" t="s">
        <v>1033</v>
      </c>
      <c r="E621" s="4" t="s">
        <v>1040</v>
      </c>
      <c r="F621" s="4">
        <v>3020</v>
      </c>
      <c r="G621" s="8">
        <v>0.75</v>
      </c>
      <c r="H621" s="4">
        <f t="shared" si="9"/>
        <v>2265</v>
      </c>
      <c r="I621" s="4" t="s">
        <v>1052</v>
      </c>
      <c r="J621" s="6">
        <v>42116</v>
      </c>
      <c r="K621" s="10" t="s">
        <v>1043</v>
      </c>
      <c r="L621">
        <f>IF(Table1[[#This Row],[Sales stage]]&lt;&gt;"Won",Table1[[#This Row],[Close Date/Expected Close Date]]-Table1[[#This Row],[Reporting Date]],"")</f>
        <v>55</v>
      </c>
      <c r="M621" s="2"/>
    </row>
    <row r="622" spans="1:13">
      <c r="A622" s="9">
        <v>42061</v>
      </c>
      <c r="B622" s="7" t="s">
        <v>21</v>
      </c>
      <c r="C622" s="4" t="s">
        <v>649</v>
      </c>
      <c r="D622" s="4" t="s">
        <v>1031</v>
      </c>
      <c r="E622" s="4" t="s">
        <v>1040</v>
      </c>
      <c r="F622" s="4">
        <v>250</v>
      </c>
      <c r="G622" s="8">
        <v>0.6</v>
      </c>
      <c r="H622" s="4">
        <f t="shared" si="9"/>
        <v>150</v>
      </c>
      <c r="I622" s="2" t="s">
        <v>1053</v>
      </c>
      <c r="J622" s="6">
        <v>42127</v>
      </c>
      <c r="K622" s="10" t="s">
        <v>1043</v>
      </c>
      <c r="L622">
        <f>IF(Table1[[#This Row],[Sales stage]]&lt;&gt;"Won",Table1[[#This Row],[Close Date/Expected Close Date]]-Table1[[#This Row],[Reporting Date]],"")</f>
        <v>66</v>
      </c>
      <c r="M622" s="2"/>
    </row>
    <row r="623" spans="1:13">
      <c r="A623" s="9">
        <v>42061</v>
      </c>
      <c r="B623" s="7" t="s">
        <v>15</v>
      </c>
      <c r="C623" s="4" t="s">
        <v>650</v>
      </c>
      <c r="D623" s="4" t="s">
        <v>1029</v>
      </c>
      <c r="E623" s="4" t="s">
        <v>1040</v>
      </c>
      <c r="F623" s="4">
        <v>440</v>
      </c>
      <c r="G623" s="8">
        <v>0.7</v>
      </c>
      <c r="H623" s="4">
        <f t="shared" si="9"/>
        <v>308</v>
      </c>
      <c r="I623" s="2" t="s">
        <v>1053</v>
      </c>
      <c r="J623" s="6">
        <v>42130</v>
      </c>
      <c r="K623" s="10" t="s">
        <v>1043</v>
      </c>
      <c r="L623">
        <f>IF(Table1[[#This Row],[Sales stage]]&lt;&gt;"Won",Table1[[#This Row],[Close Date/Expected Close Date]]-Table1[[#This Row],[Reporting Date]],"")</f>
        <v>69</v>
      </c>
      <c r="M623" s="2"/>
    </row>
    <row r="624" spans="1:13">
      <c r="A624" s="9">
        <v>42061</v>
      </c>
      <c r="B624" s="7" t="s">
        <v>15</v>
      </c>
      <c r="C624" s="4" t="s">
        <v>651</v>
      </c>
      <c r="D624" s="4" t="s">
        <v>1033</v>
      </c>
      <c r="E624" s="4" t="s">
        <v>1040</v>
      </c>
      <c r="F624" s="4">
        <v>3660</v>
      </c>
      <c r="G624" s="8">
        <v>0.75</v>
      </c>
      <c r="H624" s="4">
        <f t="shared" si="9"/>
        <v>2745</v>
      </c>
      <c r="I624" s="4" t="s">
        <v>1052</v>
      </c>
      <c r="J624" s="6">
        <v>42170</v>
      </c>
      <c r="K624" s="10" t="s">
        <v>1045</v>
      </c>
      <c r="L624">
        <f>IF(Table1[[#This Row],[Sales stage]]&lt;&gt;"Won",Table1[[#This Row],[Close Date/Expected Close Date]]-Table1[[#This Row],[Reporting Date]],"")</f>
        <v>109</v>
      </c>
      <c r="M624" s="2"/>
    </row>
    <row r="625" spans="1:13">
      <c r="A625" s="9">
        <v>42061</v>
      </c>
      <c r="B625" s="7" t="s">
        <v>24</v>
      </c>
      <c r="C625" s="4" t="s">
        <v>652</v>
      </c>
      <c r="D625" s="4" t="s">
        <v>1032</v>
      </c>
      <c r="E625" s="4" t="s">
        <v>1049</v>
      </c>
      <c r="F625" s="4">
        <v>3080</v>
      </c>
      <c r="G625" s="8">
        <v>0.7</v>
      </c>
      <c r="H625" s="4">
        <f t="shared" si="9"/>
        <v>2156</v>
      </c>
      <c r="I625" s="4" t="s">
        <v>1052</v>
      </c>
      <c r="J625" s="6">
        <v>42141</v>
      </c>
      <c r="K625" s="10"/>
      <c r="L625">
        <f>IF(Table1[[#This Row],[Sales stage]]&lt;&gt;"Won",Table1[[#This Row],[Close Date/Expected Close Date]]-Table1[[#This Row],[Reporting Date]],"")</f>
        <v>80</v>
      </c>
      <c r="M625" s="2"/>
    </row>
    <row r="626" spans="1:13">
      <c r="A626" s="9">
        <v>42061</v>
      </c>
      <c r="B626" s="7" t="s">
        <v>24</v>
      </c>
      <c r="C626" s="4" t="s">
        <v>653</v>
      </c>
      <c r="D626" s="4" t="s">
        <v>1033</v>
      </c>
      <c r="E626" s="4" t="s">
        <v>1042</v>
      </c>
      <c r="F626" s="4">
        <v>1620</v>
      </c>
      <c r="G626" s="8">
        <v>0.85</v>
      </c>
      <c r="H626" s="4">
        <f t="shared" si="9"/>
        <v>1377</v>
      </c>
      <c r="I626" s="4" t="s">
        <v>1054</v>
      </c>
      <c r="J626" s="6">
        <v>42177</v>
      </c>
      <c r="K626" s="10"/>
      <c r="L626">
        <f>IF(Table1[[#This Row],[Sales stage]]&lt;&gt;"Won",Table1[[#This Row],[Close Date/Expected Close Date]]-Table1[[#This Row],[Reporting Date]],"")</f>
        <v>116</v>
      </c>
      <c r="M626" s="2"/>
    </row>
    <row r="627" spans="1:13">
      <c r="A627" s="9">
        <v>42061</v>
      </c>
      <c r="B627" s="7" t="s">
        <v>8</v>
      </c>
      <c r="C627" s="4" t="s">
        <v>654</v>
      </c>
      <c r="D627" s="4" t="s">
        <v>1032</v>
      </c>
      <c r="E627" s="4" t="s">
        <v>1040</v>
      </c>
      <c r="F627" s="4">
        <v>1860</v>
      </c>
      <c r="G627" s="8">
        <v>0.6</v>
      </c>
      <c r="H627" s="4">
        <f t="shared" si="9"/>
        <v>1116</v>
      </c>
      <c r="I627" s="4" t="s">
        <v>1054</v>
      </c>
      <c r="J627" s="6">
        <v>42113</v>
      </c>
      <c r="K627" s="10" t="s">
        <v>1043</v>
      </c>
      <c r="L627">
        <f>IF(Table1[[#This Row],[Sales stage]]&lt;&gt;"Won",Table1[[#This Row],[Close Date/Expected Close Date]]-Table1[[#This Row],[Reporting Date]],"")</f>
        <v>52</v>
      </c>
      <c r="M627" s="2"/>
    </row>
    <row r="628" spans="1:13">
      <c r="A628" s="9">
        <v>42062</v>
      </c>
      <c r="B628" s="7" t="s">
        <v>24</v>
      </c>
      <c r="C628" s="4" t="s">
        <v>655</v>
      </c>
      <c r="D628" s="4" t="s">
        <v>1031</v>
      </c>
      <c r="E628" s="4" t="s">
        <v>1039</v>
      </c>
      <c r="F628" s="4">
        <v>4290</v>
      </c>
      <c r="G628" s="8">
        <v>0.75</v>
      </c>
      <c r="H628" s="4">
        <f t="shared" si="9"/>
        <v>3217.5</v>
      </c>
      <c r="I628" s="4" t="s">
        <v>1054</v>
      </c>
      <c r="J628" s="6">
        <v>42128</v>
      </c>
      <c r="K628" s="10" t="s">
        <v>1043</v>
      </c>
      <c r="L628">
        <f>IF(Table1[[#This Row],[Sales stage]]&lt;&gt;"Won",Table1[[#This Row],[Close Date/Expected Close Date]]-Table1[[#This Row],[Reporting Date]],"")</f>
        <v>66</v>
      </c>
      <c r="M628" s="2"/>
    </row>
    <row r="629" spans="1:13">
      <c r="A629" s="9">
        <v>42062</v>
      </c>
      <c r="B629" s="7" t="s">
        <v>13</v>
      </c>
      <c r="C629" s="4" t="s">
        <v>656</v>
      </c>
      <c r="D629" s="4" t="s">
        <v>1033</v>
      </c>
      <c r="E629" s="4" t="s">
        <v>1049</v>
      </c>
      <c r="F629" s="4">
        <v>220</v>
      </c>
      <c r="G629" s="8">
        <v>0.65</v>
      </c>
      <c r="H629" s="4">
        <f t="shared" si="9"/>
        <v>143</v>
      </c>
      <c r="I629" s="4" t="s">
        <v>1051</v>
      </c>
      <c r="J629" s="6">
        <v>42114</v>
      </c>
      <c r="K629" s="10" t="s">
        <v>1044</v>
      </c>
      <c r="L629">
        <f>IF(Table1[[#This Row],[Sales stage]]&lt;&gt;"Won",Table1[[#This Row],[Close Date/Expected Close Date]]-Table1[[#This Row],[Reporting Date]],"")</f>
        <v>52</v>
      </c>
      <c r="M629" s="2"/>
    </row>
    <row r="630" spans="1:13">
      <c r="A630" s="9">
        <v>42062</v>
      </c>
      <c r="B630" s="7" t="s">
        <v>26</v>
      </c>
      <c r="C630" s="4" t="s">
        <v>657</v>
      </c>
      <c r="D630" s="4" t="s">
        <v>1037</v>
      </c>
      <c r="E630" s="4" t="s">
        <v>1039</v>
      </c>
      <c r="F630" s="4">
        <v>4260</v>
      </c>
      <c r="G630" s="8">
        <v>0.6</v>
      </c>
      <c r="H630" s="4">
        <f t="shared" si="9"/>
        <v>2556</v>
      </c>
      <c r="I630" s="4" t="s">
        <v>1052</v>
      </c>
      <c r="J630" s="6">
        <v>42168</v>
      </c>
      <c r="K630" s="10" t="s">
        <v>1045</v>
      </c>
      <c r="L630">
        <f>IF(Table1[[#This Row],[Sales stage]]&lt;&gt;"Won",Table1[[#This Row],[Close Date/Expected Close Date]]-Table1[[#This Row],[Reporting Date]],"")</f>
        <v>106</v>
      </c>
      <c r="M630" s="2"/>
    </row>
    <row r="631" spans="1:13">
      <c r="A631" s="9">
        <v>42062</v>
      </c>
      <c r="B631" s="7" t="s">
        <v>25</v>
      </c>
      <c r="C631" s="4" t="s">
        <v>658</v>
      </c>
      <c r="D631" s="4" t="s">
        <v>1036</v>
      </c>
      <c r="E631" s="4" t="s">
        <v>1039</v>
      </c>
      <c r="F631" s="4">
        <v>1990</v>
      </c>
      <c r="G631" s="8">
        <v>0.65</v>
      </c>
      <c r="H631" s="4">
        <f t="shared" si="9"/>
        <v>1293.5</v>
      </c>
      <c r="I631" s="4" t="s">
        <v>1052</v>
      </c>
      <c r="J631" s="6">
        <v>42142</v>
      </c>
      <c r="K631" s="10" t="s">
        <v>1044</v>
      </c>
      <c r="L631">
        <f>IF(Table1[[#This Row],[Sales stage]]&lt;&gt;"Won",Table1[[#This Row],[Close Date/Expected Close Date]]-Table1[[#This Row],[Reporting Date]],"")</f>
        <v>80</v>
      </c>
      <c r="M631" s="2"/>
    </row>
    <row r="632" spans="1:13">
      <c r="A632" s="9">
        <v>42062</v>
      </c>
      <c r="B632" s="7" t="s">
        <v>21</v>
      </c>
      <c r="C632" s="4" t="s">
        <v>659</v>
      </c>
      <c r="D632" s="4" t="s">
        <v>1030</v>
      </c>
      <c r="E632" s="4" t="s">
        <v>1049</v>
      </c>
      <c r="F632" s="4">
        <v>2030</v>
      </c>
      <c r="G632" s="8">
        <v>0.75</v>
      </c>
      <c r="H632" s="4">
        <f t="shared" si="9"/>
        <v>1522.5</v>
      </c>
      <c r="I632" s="4" t="s">
        <v>1052</v>
      </c>
      <c r="J632" s="6">
        <v>42101</v>
      </c>
      <c r="K632" s="10" t="s">
        <v>1045</v>
      </c>
      <c r="L632">
        <f>IF(Table1[[#This Row],[Sales stage]]&lt;&gt;"Won",Table1[[#This Row],[Close Date/Expected Close Date]]-Table1[[#This Row],[Reporting Date]],"")</f>
        <v>39</v>
      </c>
      <c r="M632" s="2"/>
    </row>
    <row r="633" spans="1:13">
      <c r="A633" s="9">
        <v>42062</v>
      </c>
      <c r="B633" s="7" t="s">
        <v>25</v>
      </c>
      <c r="C633" s="4" t="s">
        <v>660</v>
      </c>
      <c r="D633" s="4" t="s">
        <v>1033</v>
      </c>
      <c r="E633" s="4" t="s">
        <v>1040</v>
      </c>
      <c r="F633" s="4">
        <v>3890</v>
      </c>
      <c r="G633" s="8">
        <v>0.6</v>
      </c>
      <c r="H633" s="4">
        <f t="shared" si="9"/>
        <v>2334</v>
      </c>
      <c r="I633" s="4" t="s">
        <v>1051</v>
      </c>
      <c r="J633" s="6">
        <v>42128</v>
      </c>
      <c r="K633" s="10" t="s">
        <v>1044</v>
      </c>
      <c r="L633">
        <f>IF(Table1[[#This Row],[Sales stage]]&lt;&gt;"Won",Table1[[#This Row],[Close Date/Expected Close Date]]-Table1[[#This Row],[Reporting Date]],"")</f>
        <v>66</v>
      </c>
      <c r="M633" s="2"/>
    </row>
    <row r="634" spans="1:13">
      <c r="A634" s="9">
        <v>42062</v>
      </c>
      <c r="B634" s="7" t="s">
        <v>18</v>
      </c>
      <c r="C634" s="4" t="s">
        <v>661</v>
      </c>
      <c r="D634" s="4" t="s">
        <v>1035</v>
      </c>
      <c r="E634" s="4" t="s">
        <v>1040</v>
      </c>
      <c r="F634" s="4">
        <v>5000</v>
      </c>
      <c r="G634" s="8">
        <v>0.8</v>
      </c>
      <c r="H634" s="4">
        <f t="shared" si="9"/>
        <v>4000</v>
      </c>
      <c r="I634" s="4" t="s">
        <v>1052</v>
      </c>
      <c r="J634" s="6">
        <v>42110</v>
      </c>
      <c r="K634" s="10" t="s">
        <v>1044</v>
      </c>
      <c r="L634">
        <f>IF(Table1[[#This Row],[Sales stage]]&lt;&gt;"Won",Table1[[#This Row],[Close Date/Expected Close Date]]-Table1[[#This Row],[Reporting Date]],"")</f>
        <v>48</v>
      </c>
      <c r="M634" s="2"/>
    </row>
    <row r="635" spans="1:13">
      <c r="A635" s="9">
        <v>42062</v>
      </c>
      <c r="B635" s="7" t="s">
        <v>15</v>
      </c>
      <c r="C635" s="4" t="s">
        <v>662</v>
      </c>
      <c r="D635" s="4" t="s">
        <v>1032</v>
      </c>
      <c r="E635" s="4" t="s">
        <v>1049</v>
      </c>
      <c r="F635" s="4">
        <v>4450</v>
      </c>
      <c r="G635" s="8">
        <v>0.6</v>
      </c>
      <c r="H635" s="4">
        <f t="shared" si="9"/>
        <v>2670</v>
      </c>
      <c r="I635" s="4" t="s">
        <v>1052</v>
      </c>
      <c r="J635" s="6">
        <v>42172</v>
      </c>
      <c r="K635" s="10"/>
      <c r="L635">
        <f>IF(Table1[[#This Row],[Sales stage]]&lt;&gt;"Won",Table1[[#This Row],[Close Date/Expected Close Date]]-Table1[[#This Row],[Reporting Date]],"")</f>
        <v>110</v>
      </c>
      <c r="M635" s="2"/>
    </row>
    <row r="636" spans="1:13">
      <c r="A636" s="9">
        <v>42062</v>
      </c>
      <c r="B636" s="7" t="s">
        <v>8</v>
      </c>
      <c r="C636" s="4" t="s">
        <v>663</v>
      </c>
      <c r="D636" s="4" t="s">
        <v>1036</v>
      </c>
      <c r="E636" s="4" t="s">
        <v>1042</v>
      </c>
      <c r="F636" s="4">
        <v>1890</v>
      </c>
      <c r="G636" s="8">
        <v>0.85</v>
      </c>
      <c r="H636" s="4">
        <f t="shared" si="9"/>
        <v>1606.5</v>
      </c>
      <c r="I636" s="4" t="s">
        <v>1052</v>
      </c>
      <c r="J636" s="6">
        <v>42132</v>
      </c>
      <c r="K636" s="10" t="s">
        <v>1046</v>
      </c>
      <c r="L636">
        <f>IF(Table1[[#This Row],[Sales stage]]&lt;&gt;"Won",Table1[[#This Row],[Close Date/Expected Close Date]]-Table1[[#This Row],[Reporting Date]],"")</f>
        <v>70</v>
      </c>
      <c r="M636" s="2"/>
    </row>
    <row r="637" spans="1:13">
      <c r="A637" s="9">
        <v>42062</v>
      </c>
      <c r="B637" s="7" t="s">
        <v>25</v>
      </c>
      <c r="C637" s="4" t="s">
        <v>664</v>
      </c>
      <c r="D637" s="4" t="s">
        <v>1032</v>
      </c>
      <c r="E637" s="4" t="s">
        <v>1049</v>
      </c>
      <c r="F637" s="4">
        <v>2070</v>
      </c>
      <c r="G637" s="8">
        <v>0.7</v>
      </c>
      <c r="H637" s="4">
        <f t="shared" si="9"/>
        <v>1449</v>
      </c>
      <c r="I637" s="4" t="s">
        <v>1052</v>
      </c>
      <c r="J637" s="6">
        <v>42139</v>
      </c>
      <c r="K637" s="10" t="s">
        <v>1043</v>
      </c>
      <c r="L637">
        <f>IF(Table1[[#This Row],[Sales stage]]&lt;&gt;"Won",Table1[[#This Row],[Close Date/Expected Close Date]]-Table1[[#This Row],[Reporting Date]],"")</f>
        <v>77</v>
      </c>
      <c r="M637" s="2"/>
    </row>
    <row r="638" spans="1:13">
      <c r="A638" s="9">
        <v>42062</v>
      </c>
      <c r="B638" s="7" t="s">
        <v>13</v>
      </c>
      <c r="C638" s="4" t="s">
        <v>665</v>
      </c>
      <c r="D638" s="4" t="s">
        <v>1030</v>
      </c>
      <c r="E638" s="4" t="s">
        <v>1049</v>
      </c>
      <c r="F638" s="4">
        <v>1250</v>
      </c>
      <c r="G638" s="8">
        <v>0.55000000000000004</v>
      </c>
      <c r="H638" s="4">
        <f t="shared" si="9"/>
        <v>687.5</v>
      </c>
      <c r="I638" s="4" t="s">
        <v>1054</v>
      </c>
      <c r="J638" s="6">
        <v>42127</v>
      </c>
      <c r="K638" s="10"/>
      <c r="L638">
        <f>IF(Table1[[#This Row],[Sales stage]]&lt;&gt;"Won",Table1[[#This Row],[Close Date/Expected Close Date]]-Table1[[#This Row],[Reporting Date]],"")</f>
        <v>65</v>
      </c>
      <c r="M638" s="2"/>
    </row>
    <row r="639" spans="1:13">
      <c r="A639" s="9">
        <v>42062</v>
      </c>
      <c r="B639" s="7" t="s">
        <v>16</v>
      </c>
      <c r="C639" s="4" t="s">
        <v>666</v>
      </c>
      <c r="D639" s="4" t="s">
        <v>1038</v>
      </c>
      <c r="E639" s="4" t="s">
        <v>1042</v>
      </c>
      <c r="F639" s="4">
        <v>560</v>
      </c>
      <c r="G639" s="8">
        <v>0.75</v>
      </c>
      <c r="H639" s="4">
        <f t="shared" si="9"/>
        <v>420</v>
      </c>
      <c r="I639" s="4" t="s">
        <v>1054</v>
      </c>
      <c r="J639" s="6">
        <v>42109</v>
      </c>
      <c r="K639" s="10" t="s">
        <v>1043</v>
      </c>
      <c r="L639">
        <f>IF(Table1[[#This Row],[Sales stage]]&lt;&gt;"Won",Table1[[#This Row],[Close Date/Expected Close Date]]-Table1[[#This Row],[Reporting Date]],"")</f>
        <v>47</v>
      </c>
      <c r="M639" s="2"/>
    </row>
    <row r="640" spans="1:13">
      <c r="A640" s="9">
        <v>42062</v>
      </c>
      <c r="B640" s="7" t="s">
        <v>24</v>
      </c>
      <c r="C640" s="4" t="s">
        <v>667</v>
      </c>
      <c r="D640" s="4" t="s">
        <v>1037</v>
      </c>
      <c r="E640" s="4" t="s">
        <v>1040</v>
      </c>
      <c r="F640" s="4">
        <v>2230</v>
      </c>
      <c r="G640" s="8">
        <v>0.5</v>
      </c>
      <c r="H640" s="4">
        <f t="shared" si="9"/>
        <v>1115</v>
      </c>
      <c r="I640" s="4" t="s">
        <v>1052</v>
      </c>
      <c r="J640" s="6">
        <v>42098</v>
      </c>
      <c r="K640" s="10" t="s">
        <v>1045</v>
      </c>
      <c r="L640">
        <f>IF(Table1[[#This Row],[Sales stage]]&lt;&gt;"Won",Table1[[#This Row],[Close Date/Expected Close Date]]-Table1[[#This Row],[Reporting Date]],"")</f>
        <v>36</v>
      </c>
      <c r="M640" s="2"/>
    </row>
    <row r="641" spans="1:13">
      <c r="A641" s="9">
        <v>42062</v>
      </c>
      <c r="B641" s="7" t="s">
        <v>27</v>
      </c>
      <c r="C641" s="4" t="s">
        <v>668</v>
      </c>
      <c r="D641" s="4" t="s">
        <v>1032</v>
      </c>
      <c r="E641" s="4" t="s">
        <v>1040</v>
      </c>
      <c r="F641" s="4">
        <v>4430</v>
      </c>
      <c r="G641" s="8">
        <v>0.65</v>
      </c>
      <c r="H641" s="4">
        <f t="shared" si="9"/>
        <v>2879.5</v>
      </c>
      <c r="I641" s="4" t="s">
        <v>1052</v>
      </c>
      <c r="J641" s="6">
        <v>42131</v>
      </c>
      <c r="K641" s="10" t="s">
        <v>1045</v>
      </c>
      <c r="L641">
        <f>IF(Table1[[#This Row],[Sales stage]]&lt;&gt;"Won",Table1[[#This Row],[Close Date/Expected Close Date]]-Table1[[#This Row],[Reporting Date]],"")</f>
        <v>69</v>
      </c>
      <c r="M641" s="2"/>
    </row>
    <row r="642" spans="1:13">
      <c r="A642" s="9">
        <v>42062</v>
      </c>
      <c r="B642" s="7" t="s">
        <v>21</v>
      </c>
      <c r="C642" s="4" t="s">
        <v>669</v>
      </c>
      <c r="D642" s="4" t="s">
        <v>1029</v>
      </c>
      <c r="E642" s="4" t="s">
        <v>1042</v>
      </c>
      <c r="F642" s="4">
        <v>3080</v>
      </c>
      <c r="G642" s="8">
        <v>0.75</v>
      </c>
      <c r="H642" s="4">
        <f t="shared" si="9"/>
        <v>2310</v>
      </c>
      <c r="I642" s="4" t="s">
        <v>1054</v>
      </c>
      <c r="J642" s="6">
        <v>42132</v>
      </c>
      <c r="K642" s="10" t="s">
        <v>1044</v>
      </c>
      <c r="L642">
        <f>IF(Table1[[#This Row],[Sales stage]]&lt;&gt;"Won",Table1[[#This Row],[Close Date/Expected Close Date]]-Table1[[#This Row],[Reporting Date]],"")</f>
        <v>70</v>
      </c>
      <c r="M642" s="2"/>
    </row>
    <row r="643" spans="1:13">
      <c r="A643" s="9">
        <v>42062</v>
      </c>
      <c r="B643" s="7" t="s">
        <v>24</v>
      </c>
      <c r="C643" s="4" t="s">
        <v>670</v>
      </c>
      <c r="D643" s="4" t="s">
        <v>1036</v>
      </c>
      <c r="E643" s="4" t="s">
        <v>1049</v>
      </c>
      <c r="F643" s="4">
        <v>2880</v>
      </c>
      <c r="G643" s="8">
        <v>0.55000000000000004</v>
      </c>
      <c r="H643" s="4">
        <f t="shared" ref="H643:H706" si="10">F643*G643</f>
        <v>1584.0000000000002</v>
      </c>
      <c r="I643" s="4" t="s">
        <v>1052</v>
      </c>
      <c r="J643" s="6">
        <v>42161</v>
      </c>
      <c r="K643" s="10" t="s">
        <v>1045</v>
      </c>
      <c r="L643">
        <f>IF(Table1[[#This Row],[Sales stage]]&lt;&gt;"Won",Table1[[#This Row],[Close Date/Expected Close Date]]-Table1[[#This Row],[Reporting Date]],"")</f>
        <v>99</v>
      </c>
      <c r="M643" s="2"/>
    </row>
    <row r="644" spans="1:13">
      <c r="A644" s="9">
        <v>42063</v>
      </c>
      <c r="B644" s="7" t="s">
        <v>21</v>
      </c>
      <c r="C644" s="4" t="s">
        <v>671</v>
      </c>
      <c r="D644" s="4" t="s">
        <v>1035</v>
      </c>
      <c r="E644" s="4" t="s">
        <v>1048</v>
      </c>
      <c r="F644" s="4">
        <v>2160</v>
      </c>
      <c r="G644" s="8">
        <v>0.65</v>
      </c>
      <c r="H644" s="4">
        <f t="shared" si="10"/>
        <v>1404</v>
      </c>
      <c r="I644" s="4" t="s">
        <v>1052</v>
      </c>
      <c r="J644" s="6">
        <v>42088</v>
      </c>
      <c r="K644" s="10"/>
      <c r="L644" t="str">
        <f>IF(Table1[[#This Row],[Sales stage]]&lt;&gt;"Won",Table1[[#This Row],[Close Date/Expected Close Date]]-Table1[[#This Row],[Reporting Date]],"")</f>
        <v/>
      </c>
      <c r="M644" s="2"/>
    </row>
    <row r="645" spans="1:13">
      <c r="A645" s="9">
        <v>42063</v>
      </c>
      <c r="B645" s="7" t="s">
        <v>17</v>
      </c>
      <c r="C645" s="4" t="s">
        <v>672</v>
      </c>
      <c r="D645" s="4" t="s">
        <v>1034</v>
      </c>
      <c r="E645" s="4" t="s">
        <v>1039</v>
      </c>
      <c r="F645" s="4">
        <v>3450</v>
      </c>
      <c r="G645" s="8">
        <v>0.8</v>
      </c>
      <c r="H645" s="4">
        <f t="shared" si="10"/>
        <v>2760</v>
      </c>
      <c r="I645" s="4" t="s">
        <v>1051</v>
      </c>
      <c r="J645" s="6">
        <v>42098</v>
      </c>
      <c r="K645" s="10" t="s">
        <v>1044</v>
      </c>
      <c r="L645">
        <f>IF(Table1[[#This Row],[Sales stage]]&lt;&gt;"Won",Table1[[#This Row],[Close Date/Expected Close Date]]-Table1[[#This Row],[Reporting Date]],"")</f>
        <v>35</v>
      </c>
      <c r="M645" s="2"/>
    </row>
    <row r="646" spans="1:13">
      <c r="A646" s="9">
        <v>42063</v>
      </c>
      <c r="B646" s="7" t="s">
        <v>16</v>
      </c>
      <c r="C646" s="4" t="s">
        <v>673</v>
      </c>
      <c r="D646" s="4" t="s">
        <v>1035</v>
      </c>
      <c r="E646" s="4" t="s">
        <v>1039</v>
      </c>
      <c r="F646" s="4">
        <v>4630</v>
      </c>
      <c r="G646" s="8">
        <v>0.6</v>
      </c>
      <c r="H646" s="4">
        <f t="shared" si="10"/>
        <v>2778</v>
      </c>
      <c r="I646" s="4" t="s">
        <v>1052</v>
      </c>
      <c r="J646" s="6">
        <v>42144</v>
      </c>
      <c r="K646" s="10" t="s">
        <v>1044</v>
      </c>
      <c r="L646">
        <f>IF(Table1[[#This Row],[Sales stage]]&lt;&gt;"Won",Table1[[#This Row],[Close Date/Expected Close Date]]-Table1[[#This Row],[Reporting Date]],"")</f>
        <v>81</v>
      </c>
      <c r="M646" s="2"/>
    </row>
    <row r="647" spans="1:13">
      <c r="A647" s="9">
        <v>42063</v>
      </c>
      <c r="B647" s="7" t="s">
        <v>16</v>
      </c>
      <c r="C647" s="4" t="s">
        <v>674</v>
      </c>
      <c r="D647" s="4" t="s">
        <v>1030</v>
      </c>
      <c r="E647" s="4" t="s">
        <v>1040</v>
      </c>
      <c r="F647" s="4">
        <v>4910</v>
      </c>
      <c r="G647" s="8">
        <v>0.85</v>
      </c>
      <c r="H647" s="4">
        <f t="shared" si="10"/>
        <v>4173.5</v>
      </c>
      <c r="I647" s="4" t="s">
        <v>1052</v>
      </c>
      <c r="J647" s="6">
        <v>42152</v>
      </c>
      <c r="K647" s="10" t="s">
        <v>1043</v>
      </c>
      <c r="L647">
        <f>IF(Table1[[#This Row],[Sales stage]]&lt;&gt;"Won",Table1[[#This Row],[Close Date/Expected Close Date]]-Table1[[#This Row],[Reporting Date]],"")</f>
        <v>89</v>
      </c>
      <c r="M647" s="2"/>
    </row>
    <row r="648" spans="1:13">
      <c r="A648" s="9">
        <v>42063</v>
      </c>
      <c r="B648" s="7" t="s">
        <v>21</v>
      </c>
      <c r="C648" s="4" t="s">
        <v>675</v>
      </c>
      <c r="D648" s="4" t="s">
        <v>1037</v>
      </c>
      <c r="E648" s="4" t="s">
        <v>1049</v>
      </c>
      <c r="F648" s="4">
        <v>1550</v>
      </c>
      <c r="G648" s="8">
        <v>0.7</v>
      </c>
      <c r="H648" s="4">
        <f t="shared" si="10"/>
        <v>1085</v>
      </c>
      <c r="I648" s="4" t="s">
        <v>1051</v>
      </c>
      <c r="J648" s="6">
        <v>42134</v>
      </c>
      <c r="K648" s="10" t="s">
        <v>1043</v>
      </c>
      <c r="L648">
        <f>IF(Table1[[#This Row],[Sales stage]]&lt;&gt;"Won",Table1[[#This Row],[Close Date/Expected Close Date]]-Table1[[#This Row],[Reporting Date]],"")</f>
        <v>71</v>
      </c>
      <c r="M648" s="2"/>
    </row>
    <row r="649" spans="1:13">
      <c r="A649" s="9">
        <v>42063</v>
      </c>
      <c r="B649" s="7" t="s">
        <v>9</v>
      </c>
      <c r="C649" s="4" t="s">
        <v>676</v>
      </c>
      <c r="D649" s="4" t="s">
        <v>1034</v>
      </c>
      <c r="E649" s="4" t="s">
        <v>1049</v>
      </c>
      <c r="F649" s="4">
        <v>1820</v>
      </c>
      <c r="G649" s="8">
        <v>0.6</v>
      </c>
      <c r="H649" s="4">
        <f t="shared" si="10"/>
        <v>1092</v>
      </c>
      <c r="I649" s="4" t="s">
        <v>1052</v>
      </c>
      <c r="J649" s="6">
        <v>42164</v>
      </c>
      <c r="K649" s="10" t="s">
        <v>1044</v>
      </c>
      <c r="L649">
        <f>IF(Table1[[#This Row],[Sales stage]]&lt;&gt;"Won",Table1[[#This Row],[Close Date/Expected Close Date]]-Table1[[#This Row],[Reporting Date]],"")</f>
        <v>101</v>
      </c>
      <c r="M649" s="2"/>
    </row>
    <row r="650" spans="1:13">
      <c r="A650" s="9">
        <v>42063</v>
      </c>
      <c r="B650" s="7" t="s">
        <v>22</v>
      </c>
      <c r="C650" s="4" t="s">
        <v>677</v>
      </c>
      <c r="D650" s="4" t="s">
        <v>1033</v>
      </c>
      <c r="E650" s="4" t="s">
        <v>1048</v>
      </c>
      <c r="F650" s="4">
        <v>4040</v>
      </c>
      <c r="G650" s="8">
        <v>0.8</v>
      </c>
      <c r="H650" s="4">
        <f t="shared" si="10"/>
        <v>3232</v>
      </c>
      <c r="I650" s="4" t="s">
        <v>1054</v>
      </c>
      <c r="J650" s="6">
        <v>42080</v>
      </c>
      <c r="K650" s="10"/>
      <c r="L650" t="str">
        <f>IF(Table1[[#This Row],[Sales stage]]&lt;&gt;"Won",Table1[[#This Row],[Close Date/Expected Close Date]]-Table1[[#This Row],[Reporting Date]],"")</f>
        <v/>
      </c>
      <c r="M650" s="2"/>
    </row>
    <row r="651" spans="1:13">
      <c r="A651" s="9">
        <v>42063</v>
      </c>
      <c r="B651" s="7" t="s">
        <v>22</v>
      </c>
      <c r="C651" s="4" t="s">
        <v>678</v>
      </c>
      <c r="D651" s="4" t="s">
        <v>1033</v>
      </c>
      <c r="E651" s="4" t="s">
        <v>1049</v>
      </c>
      <c r="F651" s="4">
        <v>1580</v>
      </c>
      <c r="G651" s="8">
        <v>0.6</v>
      </c>
      <c r="H651" s="4">
        <f t="shared" si="10"/>
        <v>948</v>
      </c>
      <c r="I651" s="4" t="s">
        <v>1052</v>
      </c>
      <c r="J651" s="6">
        <v>42184</v>
      </c>
      <c r="K651" s="10" t="s">
        <v>1045</v>
      </c>
      <c r="L651">
        <f>IF(Table1[[#This Row],[Sales stage]]&lt;&gt;"Won",Table1[[#This Row],[Close Date/Expected Close Date]]-Table1[[#This Row],[Reporting Date]],"")</f>
        <v>121</v>
      </c>
      <c r="M651" s="2"/>
    </row>
    <row r="652" spans="1:13">
      <c r="A652" s="9">
        <v>42063</v>
      </c>
      <c r="B652" s="7" t="s">
        <v>15</v>
      </c>
      <c r="C652" s="4" t="s">
        <v>679</v>
      </c>
      <c r="D652" s="4" t="s">
        <v>1029</v>
      </c>
      <c r="E652" s="4" t="s">
        <v>1041</v>
      </c>
      <c r="F652" s="4">
        <v>260</v>
      </c>
      <c r="G652" s="8">
        <v>0.75</v>
      </c>
      <c r="H652" s="4">
        <f t="shared" si="10"/>
        <v>195</v>
      </c>
      <c r="I652" s="4" t="s">
        <v>1054</v>
      </c>
      <c r="J652" s="6">
        <v>42159</v>
      </c>
      <c r="K652" s="10"/>
      <c r="L652">
        <f>IF(Table1[[#This Row],[Sales stage]]&lt;&gt;"Won",Table1[[#This Row],[Close Date/Expected Close Date]]-Table1[[#This Row],[Reporting Date]],"")</f>
        <v>96</v>
      </c>
      <c r="M652" s="2"/>
    </row>
    <row r="653" spans="1:13">
      <c r="A653" s="9">
        <v>42063</v>
      </c>
      <c r="B653" s="7" t="s">
        <v>20</v>
      </c>
      <c r="C653" s="4" t="s">
        <v>680</v>
      </c>
      <c r="D653" s="4" t="s">
        <v>1032</v>
      </c>
      <c r="E653" s="4" t="s">
        <v>1039</v>
      </c>
      <c r="F653" s="4">
        <v>4030</v>
      </c>
      <c r="G653" s="8">
        <v>0.85</v>
      </c>
      <c r="H653" s="4">
        <f t="shared" si="10"/>
        <v>3425.5</v>
      </c>
      <c r="I653" s="4" t="s">
        <v>1052</v>
      </c>
      <c r="J653" s="6">
        <v>42146</v>
      </c>
      <c r="K653" s="10" t="s">
        <v>1045</v>
      </c>
      <c r="L653">
        <f>IF(Table1[[#This Row],[Sales stage]]&lt;&gt;"Won",Table1[[#This Row],[Close Date/Expected Close Date]]-Table1[[#This Row],[Reporting Date]],"")</f>
        <v>83</v>
      </c>
      <c r="M653" s="2"/>
    </row>
    <row r="654" spans="1:13">
      <c r="A654" s="9">
        <v>42063</v>
      </c>
      <c r="B654" s="7" t="s">
        <v>12</v>
      </c>
      <c r="C654" s="4" t="s">
        <v>681</v>
      </c>
      <c r="D654" s="4" t="s">
        <v>1034</v>
      </c>
      <c r="E654" s="4" t="s">
        <v>1039</v>
      </c>
      <c r="F654" s="4">
        <v>1630</v>
      </c>
      <c r="G654" s="8">
        <v>0.8</v>
      </c>
      <c r="H654" s="4">
        <f t="shared" si="10"/>
        <v>1304</v>
      </c>
      <c r="I654" s="4" t="s">
        <v>1052</v>
      </c>
      <c r="J654" s="6">
        <v>42170</v>
      </c>
      <c r="K654" s="10" t="s">
        <v>1044</v>
      </c>
      <c r="L654">
        <f>IF(Table1[[#This Row],[Sales stage]]&lt;&gt;"Won",Table1[[#This Row],[Close Date/Expected Close Date]]-Table1[[#This Row],[Reporting Date]],"")</f>
        <v>107</v>
      </c>
      <c r="M654" s="2"/>
    </row>
    <row r="655" spans="1:13">
      <c r="A655" s="9">
        <v>42063</v>
      </c>
      <c r="B655" s="7" t="s">
        <v>18</v>
      </c>
      <c r="C655" s="4" t="s">
        <v>682</v>
      </c>
      <c r="D655" s="4" t="s">
        <v>1034</v>
      </c>
      <c r="E655" s="4" t="s">
        <v>1049</v>
      </c>
      <c r="F655" s="4">
        <v>2510</v>
      </c>
      <c r="G655" s="8">
        <v>0.75</v>
      </c>
      <c r="H655" s="4">
        <f t="shared" si="10"/>
        <v>1882.5</v>
      </c>
      <c r="I655" s="4" t="s">
        <v>1052</v>
      </c>
      <c r="J655" s="6">
        <v>42172</v>
      </c>
      <c r="K655" s="10" t="s">
        <v>1045</v>
      </c>
      <c r="L655">
        <f>IF(Table1[[#This Row],[Sales stage]]&lt;&gt;"Won",Table1[[#This Row],[Close Date/Expected Close Date]]-Table1[[#This Row],[Reporting Date]],"")</f>
        <v>109</v>
      </c>
      <c r="M655" s="2"/>
    </row>
    <row r="656" spans="1:13">
      <c r="A656" s="9">
        <v>42063</v>
      </c>
      <c r="B656" s="7" t="s">
        <v>25</v>
      </c>
      <c r="C656" s="4" t="s">
        <v>683</v>
      </c>
      <c r="D656" s="4" t="s">
        <v>1038</v>
      </c>
      <c r="E656" s="4" t="s">
        <v>1040</v>
      </c>
      <c r="F656" s="4">
        <v>3770</v>
      </c>
      <c r="G656" s="8">
        <v>0.6</v>
      </c>
      <c r="H656" s="4">
        <f t="shared" si="10"/>
        <v>2262</v>
      </c>
      <c r="I656" s="4" t="s">
        <v>1054</v>
      </c>
      <c r="J656" s="6">
        <v>42115</v>
      </c>
      <c r="K656" s="10" t="s">
        <v>1044</v>
      </c>
      <c r="L656">
        <f>IF(Table1[[#This Row],[Sales stage]]&lt;&gt;"Won",Table1[[#This Row],[Close Date/Expected Close Date]]-Table1[[#This Row],[Reporting Date]],"")</f>
        <v>52</v>
      </c>
      <c r="M656" s="2"/>
    </row>
    <row r="657" spans="1:13">
      <c r="A657" s="9">
        <v>42064</v>
      </c>
      <c r="B657" s="7" t="s">
        <v>15</v>
      </c>
      <c r="C657" s="4" t="s">
        <v>684</v>
      </c>
      <c r="D657" s="4" t="s">
        <v>1037</v>
      </c>
      <c r="E657" s="4" t="s">
        <v>1040</v>
      </c>
      <c r="F657" s="4">
        <v>1500</v>
      </c>
      <c r="G657" s="8">
        <v>0.6</v>
      </c>
      <c r="H657" s="4">
        <f t="shared" si="10"/>
        <v>900</v>
      </c>
      <c r="I657" s="4" t="s">
        <v>1051</v>
      </c>
      <c r="J657" s="6">
        <v>42125</v>
      </c>
      <c r="K657" s="10" t="s">
        <v>1044</v>
      </c>
      <c r="L657">
        <f>IF(Table1[[#This Row],[Sales stage]]&lt;&gt;"Won",Table1[[#This Row],[Close Date/Expected Close Date]]-Table1[[#This Row],[Reporting Date]],"")</f>
        <v>61</v>
      </c>
      <c r="M657" s="2"/>
    </row>
    <row r="658" spans="1:13">
      <c r="A658" s="9">
        <v>42064</v>
      </c>
      <c r="B658" s="7" t="s">
        <v>16</v>
      </c>
      <c r="C658" s="4" t="s">
        <v>685</v>
      </c>
      <c r="D658" s="4" t="s">
        <v>1034</v>
      </c>
      <c r="E658" s="4" t="s">
        <v>1049</v>
      </c>
      <c r="F658" s="4">
        <v>2070</v>
      </c>
      <c r="G658" s="8">
        <v>0.85</v>
      </c>
      <c r="H658" s="4">
        <f t="shared" si="10"/>
        <v>1759.5</v>
      </c>
      <c r="I658" s="4" t="s">
        <v>1052</v>
      </c>
      <c r="J658" s="6">
        <v>42103</v>
      </c>
      <c r="K658" s="10" t="s">
        <v>1045</v>
      </c>
      <c r="L658">
        <f>IF(Table1[[#This Row],[Sales stage]]&lt;&gt;"Won",Table1[[#This Row],[Close Date/Expected Close Date]]-Table1[[#This Row],[Reporting Date]],"")</f>
        <v>39</v>
      </c>
      <c r="M658" s="2"/>
    </row>
    <row r="659" spans="1:13">
      <c r="A659" s="9">
        <v>42064</v>
      </c>
      <c r="B659" s="7" t="s">
        <v>18</v>
      </c>
      <c r="C659" s="4" t="s">
        <v>686</v>
      </c>
      <c r="D659" s="4" t="s">
        <v>1035</v>
      </c>
      <c r="E659" s="4" t="s">
        <v>1039</v>
      </c>
      <c r="F659" s="4">
        <v>440</v>
      </c>
      <c r="G659" s="8">
        <v>0.6</v>
      </c>
      <c r="H659" s="4">
        <f t="shared" si="10"/>
        <v>264</v>
      </c>
      <c r="I659" s="4" t="s">
        <v>1052</v>
      </c>
      <c r="J659" s="6">
        <v>42107</v>
      </c>
      <c r="K659" s="10" t="s">
        <v>1045</v>
      </c>
      <c r="L659">
        <f>IF(Table1[[#This Row],[Sales stage]]&lt;&gt;"Won",Table1[[#This Row],[Close Date/Expected Close Date]]-Table1[[#This Row],[Reporting Date]],"")</f>
        <v>43</v>
      </c>
      <c r="M659" s="2"/>
    </row>
    <row r="660" spans="1:13">
      <c r="A660" s="9">
        <v>42064</v>
      </c>
      <c r="B660" s="7" t="s">
        <v>19</v>
      </c>
      <c r="C660" s="4" t="s">
        <v>687</v>
      </c>
      <c r="D660" s="4" t="s">
        <v>1038</v>
      </c>
      <c r="E660" s="4" t="s">
        <v>1040</v>
      </c>
      <c r="F660" s="4">
        <v>4010</v>
      </c>
      <c r="G660" s="8">
        <v>0.55000000000000004</v>
      </c>
      <c r="H660" s="4">
        <f t="shared" si="10"/>
        <v>2205.5</v>
      </c>
      <c r="I660" s="4" t="s">
        <v>1052</v>
      </c>
      <c r="J660" s="6">
        <v>42113</v>
      </c>
      <c r="K660" s="10" t="s">
        <v>1044</v>
      </c>
      <c r="L660">
        <f>IF(Table1[[#This Row],[Sales stage]]&lt;&gt;"Won",Table1[[#This Row],[Close Date/Expected Close Date]]-Table1[[#This Row],[Reporting Date]],"")</f>
        <v>49</v>
      </c>
      <c r="M660" s="2"/>
    </row>
    <row r="661" spans="1:13">
      <c r="A661" s="9">
        <v>42064</v>
      </c>
      <c r="B661" s="7" t="s">
        <v>17</v>
      </c>
      <c r="C661" s="4" t="s">
        <v>688</v>
      </c>
      <c r="D661" s="4" t="s">
        <v>1034</v>
      </c>
      <c r="E661" s="4" t="s">
        <v>1039</v>
      </c>
      <c r="F661" s="4">
        <v>1390</v>
      </c>
      <c r="G661" s="8">
        <v>0.8</v>
      </c>
      <c r="H661" s="4">
        <f t="shared" si="10"/>
        <v>1112</v>
      </c>
      <c r="I661" s="4" t="s">
        <v>1052</v>
      </c>
      <c r="J661" s="6">
        <v>42139</v>
      </c>
      <c r="K661" s="10" t="s">
        <v>1045</v>
      </c>
      <c r="L661">
        <f>IF(Table1[[#This Row],[Sales stage]]&lt;&gt;"Won",Table1[[#This Row],[Close Date/Expected Close Date]]-Table1[[#This Row],[Reporting Date]],"")</f>
        <v>75</v>
      </c>
      <c r="M661" s="2"/>
    </row>
    <row r="662" spans="1:13">
      <c r="A662" s="9">
        <v>42064</v>
      </c>
      <c r="B662" s="7" t="s">
        <v>26</v>
      </c>
      <c r="C662" s="4" t="s">
        <v>689</v>
      </c>
      <c r="D662" s="4" t="s">
        <v>1036</v>
      </c>
      <c r="E662" s="4" t="s">
        <v>1040</v>
      </c>
      <c r="F662" s="4">
        <v>3550</v>
      </c>
      <c r="G662" s="8">
        <v>0.85</v>
      </c>
      <c r="H662" s="4">
        <f t="shared" si="10"/>
        <v>3017.5</v>
      </c>
      <c r="I662" s="4" t="s">
        <v>1051</v>
      </c>
      <c r="J662" s="6">
        <v>42147</v>
      </c>
      <c r="K662" s="10" t="s">
        <v>1044</v>
      </c>
      <c r="L662">
        <f>IF(Table1[[#This Row],[Sales stage]]&lt;&gt;"Won",Table1[[#This Row],[Close Date/Expected Close Date]]-Table1[[#This Row],[Reporting Date]],"")</f>
        <v>83</v>
      </c>
      <c r="M662" s="2"/>
    </row>
    <row r="663" spans="1:13">
      <c r="A663" s="9">
        <v>42064</v>
      </c>
      <c r="B663" s="7" t="s">
        <v>24</v>
      </c>
      <c r="C663" s="4" t="s">
        <v>690</v>
      </c>
      <c r="D663" s="4" t="s">
        <v>1037</v>
      </c>
      <c r="E663" s="4" t="s">
        <v>1049</v>
      </c>
      <c r="F663" s="4">
        <v>240</v>
      </c>
      <c r="G663" s="8">
        <v>0.65</v>
      </c>
      <c r="H663" s="4">
        <f t="shared" si="10"/>
        <v>156</v>
      </c>
      <c r="I663" s="4" t="s">
        <v>1054</v>
      </c>
      <c r="J663" s="6">
        <v>42151</v>
      </c>
      <c r="K663" s="10" t="s">
        <v>1043</v>
      </c>
      <c r="L663">
        <f>IF(Table1[[#This Row],[Sales stage]]&lt;&gt;"Won",Table1[[#This Row],[Close Date/Expected Close Date]]-Table1[[#This Row],[Reporting Date]],"")</f>
        <v>87</v>
      </c>
      <c r="M663" s="2"/>
    </row>
    <row r="664" spans="1:13">
      <c r="A664" s="9">
        <v>42064</v>
      </c>
      <c r="B664" s="7" t="s">
        <v>24</v>
      </c>
      <c r="C664" s="4" t="s">
        <v>691</v>
      </c>
      <c r="D664" s="4" t="s">
        <v>1034</v>
      </c>
      <c r="E664" s="4" t="s">
        <v>1042</v>
      </c>
      <c r="F664" s="4">
        <v>860</v>
      </c>
      <c r="G664" s="8">
        <v>0.65</v>
      </c>
      <c r="H664" s="4">
        <f t="shared" si="10"/>
        <v>559</v>
      </c>
      <c r="I664" s="4" t="s">
        <v>1052</v>
      </c>
      <c r="J664" s="6">
        <v>42108</v>
      </c>
      <c r="K664" s="10" t="s">
        <v>1043</v>
      </c>
      <c r="L664">
        <f>IF(Table1[[#This Row],[Sales stage]]&lt;&gt;"Won",Table1[[#This Row],[Close Date/Expected Close Date]]-Table1[[#This Row],[Reporting Date]],"")</f>
        <v>44</v>
      </c>
      <c r="M664" s="2"/>
    </row>
    <row r="665" spans="1:13">
      <c r="A665" s="9">
        <v>42064</v>
      </c>
      <c r="B665" s="7" t="s">
        <v>23</v>
      </c>
      <c r="C665" s="4" t="s">
        <v>692</v>
      </c>
      <c r="D665" s="4" t="s">
        <v>1035</v>
      </c>
      <c r="E665" s="4" t="s">
        <v>1040</v>
      </c>
      <c r="F665" s="4">
        <v>2620</v>
      </c>
      <c r="G665" s="8">
        <v>0.65</v>
      </c>
      <c r="H665" s="4">
        <f t="shared" si="10"/>
        <v>1703</v>
      </c>
      <c r="I665" s="4" t="s">
        <v>1051</v>
      </c>
      <c r="J665" s="6">
        <v>42127</v>
      </c>
      <c r="K665" s="10" t="s">
        <v>1044</v>
      </c>
      <c r="L665">
        <f>IF(Table1[[#This Row],[Sales stage]]&lt;&gt;"Won",Table1[[#This Row],[Close Date/Expected Close Date]]-Table1[[#This Row],[Reporting Date]],"")</f>
        <v>63</v>
      </c>
      <c r="M665" s="2"/>
    </row>
    <row r="666" spans="1:13">
      <c r="A666" s="9">
        <v>42064</v>
      </c>
      <c r="B666" s="7" t="s">
        <v>25</v>
      </c>
      <c r="C666" s="4" t="s">
        <v>693</v>
      </c>
      <c r="D666" s="4" t="s">
        <v>1031</v>
      </c>
      <c r="E666" s="4" t="s">
        <v>1039</v>
      </c>
      <c r="F666" s="4">
        <v>2630</v>
      </c>
      <c r="G666" s="8">
        <v>0.8</v>
      </c>
      <c r="H666" s="4">
        <f t="shared" si="10"/>
        <v>2104</v>
      </c>
      <c r="I666" s="4" t="s">
        <v>1052</v>
      </c>
      <c r="J666" s="6">
        <v>42166</v>
      </c>
      <c r="K666" s="10" t="s">
        <v>1043</v>
      </c>
      <c r="L666">
        <f>IF(Table1[[#This Row],[Sales stage]]&lt;&gt;"Won",Table1[[#This Row],[Close Date/Expected Close Date]]-Table1[[#This Row],[Reporting Date]],"")</f>
        <v>102</v>
      </c>
      <c r="M666" s="2"/>
    </row>
    <row r="667" spans="1:13">
      <c r="A667" s="9">
        <v>42065</v>
      </c>
      <c r="B667" s="7" t="s">
        <v>12</v>
      </c>
      <c r="C667" s="4" t="s">
        <v>694</v>
      </c>
      <c r="D667" s="4" t="s">
        <v>1035</v>
      </c>
      <c r="E667" s="4" t="s">
        <v>1039</v>
      </c>
      <c r="F667" s="4">
        <v>920</v>
      </c>
      <c r="G667" s="8">
        <v>0.55000000000000004</v>
      </c>
      <c r="H667" s="4">
        <f t="shared" si="10"/>
        <v>506.00000000000006</v>
      </c>
      <c r="I667" s="4" t="s">
        <v>1052</v>
      </c>
      <c r="J667" s="6">
        <v>42102</v>
      </c>
      <c r="K667" s="10" t="s">
        <v>1046</v>
      </c>
      <c r="L667">
        <f>IF(Table1[[#This Row],[Sales stage]]&lt;&gt;"Won",Table1[[#This Row],[Close Date/Expected Close Date]]-Table1[[#This Row],[Reporting Date]],"")</f>
        <v>37</v>
      </c>
      <c r="M667" s="2"/>
    </row>
    <row r="668" spans="1:13">
      <c r="A668" s="9">
        <v>42065</v>
      </c>
      <c r="B668" s="7" t="s">
        <v>26</v>
      </c>
      <c r="C668" s="4" t="s">
        <v>695</v>
      </c>
      <c r="D668" s="4" t="s">
        <v>1033</v>
      </c>
      <c r="E668" s="4" t="s">
        <v>1049</v>
      </c>
      <c r="F668" s="4">
        <v>4340</v>
      </c>
      <c r="G668" s="8">
        <v>0.8</v>
      </c>
      <c r="H668" s="4">
        <f t="shared" si="10"/>
        <v>3472</v>
      </c>
      <c r="I668" s="4" t="s">
        <v>1054</v>
      </c>
      <c r="J668" s="6">
        <v>42120</v>
      </c>
      <c r="K668" s="10" t="s">
        <v>1044</v>
      </c>
      <c r="L668">
        <f>IF(Table1[[#This Row],[Sales stage]]&lt;&gt;"Won",Table1[[#This Row],[Close Date/Expected Close Date]]-Table1[[#This Row],[Reporting Date]],"")</f>
        <v>55</v>
      </c>
      <c r="M668" s="2"/>
    </row>
    <row r="669" spans="1:13">
      <c r="A669" s="9">
        <v>42065</v>
      </c>
      <c r="B669" s="7" t="s">
        <v>13</v>
      </c>
      <c r="C669" s="4" t="s">
        <v>696</v>
      </c>
      <c r="D669" s="4" t="s">
        <v>1036</v>
      </c>
      <c r="E669" s="4" t="s">
        <v>1042</v>
      </c>
      <c r="F669" s="4">
        <v>1190</v>
      </c>
      <c r="G669" s="8">
        <v>0.85</v>
      </c>
      <c r="H669" s="4">
        <f t="shared" si="10"/>
        <v>1011.5</v>
      </c>
      <c r="I669" s="4" t="s">
        <v>1054</v>
      </c>
      <c r="J669" s="6">
        <v>42169</v>
      </c>
      <c r="K669" s="10" t="s">
        <v>1044</v>
      </c>
      <c r="L669">
        <f>IF(Table1[[#This Row],[Sales stage]]&lt;&gt;"Won",Table1[[#This Row],[Close Date/Expected Close Date]]-Table1[[#This Row],[Reporting Date]],"")</f>
        <v>104</v>
      </c>
      <c r="M669" s="2"/>
    </row>
    <row r="670" spans="1:13">
      <c r="A670" s="9">
        <v>42065</v>
      </c>
      <c r="B670" s="7" t="s">
        <v>9</v>
      </c>
      <c r="C670" s="4" t="s">
        <v>697</v>
      </c>
      <c r="D670" s="4" t="s">
        <v>1035</v>
      </c>
      <c r="E670" s="4" t="s">
        <v>1049</v>
      </c>
      <c r="F670" s="4">
        <v>550</v>
      </c>
      <c r="G670" s="8">
        <v>0.65</v>
      </c>
      <c r="H670" s="4">
        <f t="shared" si="10"/>
        <v>357.5</v>
      </c>
      <c r="I670" s="4" t="s">
        <v>1051</v>
      </c>
      <c r="J670" s="6">
        <v>42173</v>
      </c>
      <c r="K670" s="10" t="s">
        <v>1044</v>
      </c>
      <c r="L670">
        <f>IF(Table1[[#This Row],[Sales stage]]&lt;&gt;"Won",Table1[[#This Row],[Close Date/Expected Close Date]]-Table1[[#This Row],[Reporting Date]],"")</f>
        <v>108</v>
      </c>
      <c r="M670" s="2"/>
    </row>
    <row r="671" spans="1:13">
      <c r="A671" s="9">
        <v>42065</v>
      </c>
      <c r="B671" s="7" t="s">
        <v>26</v>
      </c>
      <c r="C671" s="4" t="s">
        <v>698</v>
      </c>
      <c r="D671" s="4" t="s">
        <v>1031</v>
      </c>
      <c r="E671" s="4" t="s">
        <v>1049</v>
      </c>
      <c r="F671" s="4">
        <v>2610</v>
      </c>
      <c r="G671" s="8">
        <v>0.6</v>
      </c>
      <c r="H671" s="4">
        <f t="shared" si="10"/>
        <v>1566</v>
      </c>
      <c r="I671" s="4" t="s">
        <v>1052</v>
      </c>
      <c r="J671" s="6">
        <v>42121</v>
      </c>
      <c r="K671" s="10" t="s">
        <v>1044</v>
      </c>
      <c r="L671">
        <f>IF(Table1[[#This Row],[Sales stage]]&lt;&gt;"Won",Table1[[#This Row],[Close Date/Expected Close Date]]-Table1[[#This Row],[Reporting Date]],"")</f>
        <v>56</v>
      </c>
      <c r="M671" s="2"/>
    </row>
    <row r="672" spans="1:13">
      <c r="A672" s="9">
        <v>42065</v>
      </c>
      <c r="B672" s="7" t="s">
        <v>23</v>
      </c>
      <c r="C672" s="4" t="s">
        <v>699</v>
      </c>
      <c r="D672" s="4" t="s">
        <v>1033</v>
      </c>
      <c r="E672" s="4" t="s">
        <v>1042</v>
      </c>
      <c r="F672" s="4">
        <v>1210</v>
      </c>
      <c r="G672" s="8">
        <v>0.7</v>
      </c>
      <c r="H672" s="4">
        <f t="shared" si="10"/>
        <v>847</v>
      </c>
      <c r="I672" s="4" t="s">
        <v>1052</v>
      </c>
      <c r="J672" s="6">
        <v>42149</v>
      </c>
      <c r="K672" s="10" t="s">
        <v>1044</v>
      </c>
      <c r="L672">
        <f>IF(Table1[[#This Row],[Sales stage]]&lt;&gt;"Won",Table1[[#This Row],[Close Date/Expected Close Date]]-Table1[[#This Row],[Reporting Date]],"")</f>
        <v>84</v>
      </c>
      <c r="M672" s="2"/>
    </row>
    <row r="673" spans="1:13">
      <c r="A673" s="9">
        <v>42065</v>
      </c>
      <c r="B673" s="7" t="s">
        <v>23</v>
      </c>
      <c r="C673" s="4" t="s">
        <v>700</v>
      </c>
      <c r="D673" s="4" t="s">
        <v>1034</v>
      </c>
      <c r="E673" s="4" t="s">
        <v>1040</v>
      </c>
      <c r="F673" s="4">
        <v>1190</v>
      </c>
      <c r="G673" s="8">
        <v>0.75</v>
      </c>
      <c r="H673" s="4">
        <f t="shared" si="10"/>
        <v>892.5</v>
      </c>
      <c r="I673" s="4" t="s">
        <v>1054</v>
      </c>
      <c r="J673" s="6">
        <v>42128</v>
      </c>
      <c r="K673" s="10" t="s">
        <v>1043</v>
      </c>
      <c r="L673">
        <f>IF(Table1[[#This Row],[Sales stage]]&lt;&gt;"Won",Table1[[#This Row],[Close Date/Expected Close Date]]-Table1[[#This Row],[Reporting Date]],"")</f>
        <v>63</v>
      </c>
      <c r="M673" s="2"/>
    </row>
    <row r="674" spans="1:13">
      <c r="A674" s="9">
        <v>42065</v>
      </c>
      <c r="B674" s="7" t="s">
        <v>22</v>
      </c>
      <c r="C674" s="4" t="s">
        <v>701</v>
      </c>
      <c r="D674" s="4" t="s">
        <v>1035</v>
      </c>
      <c r="E674" s="4" t="s">
        <v>1039</v>
      </c>
      <c r="F674" s="4">
        <v>600</v>
      </c>
      <c r="G674" s="8">
        <v>0.65</v>
      </c>
      <c r="H674" s="4">
        <f t="shared" si="10"/>
        <v>390</v>
      </c>
      <c r="I674" s="4" t="s">
        <v>1051</v>
      </c>
      <c r="J674" s="6">
        <v>42103</v>
      </c>
      <c r="K674" s="10" t="s">
        <v>1044</v>
      </c>
      <c r="L674">
        <f>IF(Table1[[#This Row],[Sales stage]]&lt;&gt;"Won",Table1[[#This Row],[Close Date/Expected Close Date]]-Table1[[#This Row],[Reporting Date]],"")</f>
        <v>38</v>
      </c>
      <c r="M674" s="2"/>
    </row>
    <row r="675" spans="1:13">
      <c r="A675" s="9">
        <v>42065</v>
      </c>
      <c r="B675" s="7" t="s">
        <v>26</v>
      </c>
      <c r="C675" s="4" t="s">
        <v>702</v>
      </c>
      <c r="D675" s="4" t="s">
        <v>1036</v>
      </c>
      <c r="E675" s="4" t="s">
        <v>1039</v>
      </c>
      <c r="F675" s="4">
        <v>1730</v>
      </c>
      <c r="G675" s="8">
        <v>0.55000000000000004</v>
      </c>
      <c r="H675" s="4">
        <f t="shared" si="10"/>
        <v>951.50000000000011</v>
      </c>
      <c r="I675" s="4" t="s">
        <v>1054</v>
      </c>
      <c r="J675" s="6">
        <v>42122</v>
      </c>
      <c r="K675" s="10" t="s">
        <v>1044</v>
      </c>
      <c r="L675">
        <f>IF(Table1[[#This Row],[Sales stage]]&lt;&gt;"Won",Table1[[#This Row],[Close Date/Expected Close Date]]-Table1[[#This Row],[Reporting Date]],"")</f>
        <v>57</v>
      </c>
      <c r="M675" s="2"/>
    </row>
    <row r="676" spans="1:13">
      <c r="A676" s="9">
        <v>42065</v>
      </c>
      <c r="B676" s="7" t="s">
        <v>9</v>
      </c>
      <c r="C676" s="4" t="s">
        <v>703</v>
      </c>
      <c r="D676" s="4" t="s">
        <v>1030</v>
      </c>
      <c r="E676" s="4" t="s">
        <v>1049</v>
      </c>
      <c r="F676" s="4">
        <v>110</v>
      </c>
      <c r="G676" s="8">
        <v>0.75</v>
      </c>
      <c r="H676" s="4">
        <f t="shared" si="10"/>
        <v>82.5</v>
      </c>
      <c r="I676" s="4" t="s">
        <v>1054</v>
      </c>
      <c r="J676" s="6">
        <v>42112</v>
      </c>
      <c r="K676" s="10" t="s">
        <v>1043</v>
      </c>
      <c r="L676">
        <f>IF(Table1[[#This Row],[Sales stage]]&lt;&gt;"Won",Table1[[#This Row],[Close Date/Expected Close Date]]-Table1[[#This Row],[Reporting Date]],"")</f>
        <v>47</v>
      </c>
      <c r="M676" s="2"/>
    </row>
    <row r="677" spans="1:13">
      <c r="A677" s="9">
        <v>42065</v>
      </c>
      <c r="B677" s="7" t="s">
        <v>21</v>
      </c>
      <c r="C677" s="4" t="s">
        <v>704</v>
      </c>
      <c r="D677" s="4" t="s">
        <v>1029</v>
      </c>
      <c r="E677" s="4" t="s">
        <v>1040</v>
      </c>
      <c r="F677" s="4">
        <v>3000</v>
      </c>
      <c r="G677" s="8">
        <v>0.6</v>
      </c>
      <c r="H677" s="4">
        <f t="shared" si="10"/>
        <v>1800</v>
      </c>
      <c r="I677" s="4" t="s">
        <v>1054</v>
      </c>
      <c r="J677" s="6">
        <v>42170</v>
      </c>
      <c r="K677" s="10" t="s">
        <v>1043</v>
      </c>
      <c r="L677">
        <f>IF(Table1[[#This Row],[Sales stage]]&lt;&gt;"Won",Table1[[#This Row],[Close Date/Expected Close Date]]-Table1[[#This Row],[Reporting Date]],"")</f>
        <v>105</v>
      </c>
      <c r="M677" s="2"/>
    </row>
    <row r="678" spans="1:13">
      <c r="A678" s="9">
        <v>42065</v>
      </c>
      <c r="B678" s="7" t="s">
        <v>15</v>
      </c>
      <c r="C678" s="4" t="s">
        <v>705</v>
      </c>
      <c r="D678" s="4" t="s">
        <v>1033</v>
      </c>
      <c r="E678" s="4" t="s">
        <v>1040</v>
      </c>
      <c r="F678" s="4">
        <v>1740</v>
      </c>
      <c r="G678" s="8">
        <v>0.65</v>
      </c>
      <c r="H678" s="4">
        <f t="shared" si="10"/>
        <v>1131</v>
      </c>
      <c r="I678" s="4" t="s">
        <v>1052</v>
      </c>
      <c r="J678" s="6">
        <v>42105</v>
      </c>
      <c r="K678" s="10" t="s">
        <v>1043</v>
      </c>
      <c r="L678">
        <f>IF(Table1[[#This Row],[Sales stage]]&lt;&gt;"Won",Table1[[#This Row],[Close Date/Expected Close Date]]-Table1[[#This Row],[Reporting Date]],"")</f>
        <v>40</v>
      </c>
      <c r="M678" s="2"/>
    </row>
    <row r="679" spans="1:13">
      <c r="A679" s="9">
        <v>42066</v>
      </c>
      <c r="B679" s="7" t="s">
        <v>25</v>
      </c>
      <c r="C679" s="4" t="s">
        <v>706</v>
      </c>
      <c r="D679" s="4" t="s">
        <v>1036</v>
      </c>
      <c r="E679" s="4" t="s">
        <v>1049</v>
      </c>
      <c r="F679" s="4">
        <v>1830</v>
      </c>
      <c r="G679" s="8">
        <v>0.75</v>
      </c>
      <c r="H679" s="4">
        <f t="shared" si="10"/>
        <v>1372.5</v>
      </c>
      <c r="I679" s="4" t="s">
        <v>1054</v>
      </c>
      <c r="J679" s="6">
        <v>42117</v>
      </c>
      <c r="K679" s="10" t="s">
        <v>1046</v>
      </c>
      <c r="L679">
        <f>IF(Table1[[#This Row],[Sales stage]]&lt;&gt;"Won",Table1[[#This Row],[Close Date/Expected Close Date]]-Table1[[#This Row],[Reporting Date]],"")</f>
        <v>51</v>
      </c>
      <c r="M679" s="2"/>
    </row>
    <row r="680" spans="1:13">
      <c r="A680" s="9">
        <v>42066</v>
      </c>
      <c r="B680" s="7" t="s">
        <v>22</v>
      </c>
      <c r="C680" s="4" t="s">
        <v>707</v>
      </c>
      <c r="D680" s="4" t="s">
        <v>1032</v>
      </c>
      <c r="E680" s="4" t="s">
        <v>1041</v>
      </c>
      <c r="F680" s="4">
        <v>1470</v>
      </c>
      <c r="G680" s="8">
        <v>0.55000000000000004</v>
      </c>
      <c r="H680" s="4">
        <f t="shared" si="10"/>
        <v>808.50000000000011</v>
      </c>
      <c r="I680" s="4" t="s">
        <v>1054</v>
      </c>
      <c r="J680" s="6">
        <v>42111</v>
      </c>
      <c r="K680" s="10"/>
      <c r="L680">
        <f>IF(Table1[[#This Row],[Sales stage]]&lt;&gt;"Won",Table1[[#This Row],[Close Date/Expected Close Date]]-Table1[[#This Row],[Reporting Date]],"")</f>
        <v>45</v>
      </c>
      <c r="M680" s="2"/>
    </row>
    <row r="681" spans="1:13">
      <c r="A681" s="9">
        <v>42066</v>
      </c>
      <c r="B681" s="7" t="s">
        <v>17</v>
      </c>
      <c r="C681" s="4" t="s">
        <v>708</v>
      </c>
      <c r="D681" s="4" t="s">
        <v>1036</v>
      </c>
      <c r="E681" s="4" t="s">
        <v>1049</v>
      </c>
      <c r="F681" s="4">
        <v>1560</v>
      </c>
      <c r="G681" s="8">
        <v>0.65</v>
      </c>
      <c r="H681" s="4">
        <f t="shared" si="10"/>
        <v>1014</v>
      </c>
      <c r="I681" s="4" t="s">
        <v>1051</v>
      </c>
      <c r="J681" s="6">
        <v>42106</v>
      </c>
      <c r="K681" s="10" t="s">
        <v>1044</v>
      </c>
      <c r="L681">
        <f>IF(Table1[[#This Row],[Sales stage]]&lt;&gt;"Won",Table1[[#This Row],[Close Date/Expected Close Date]]-Table1[[#This Row],[Reporting Date]],"")</f>
        <v>40</v>
      </c>
      <c r="M681" s="2"/>
    </row>
    <row r="682" spans="1:13">
      <c r="A682" s="9">
        <v>42066</v>
      </c>
      <c r="B682" s="7" t="s">
        <v>8</v>
      </c>
      <c r="C682" s="4" t="s">
        <v>709</v>
      </c>
      <c r="D682" s="4" t="s">
        <v>1030</v>
      </c>
      <c r="E682" s="4" t="s">
        <v>1042</v>
      </c>
      <c r="F682" s="4">
        <v>1790</v>
      </c>
      <c r="G682" s="8">
        <v>0.5</v>
      </c>
      <c r="H682" s="4">
        <f t="shared" si="10"/>
        <v>895</v>
      </c>
      <c r="I682" s="4" t="s">
        <v>1052</v>
      </c>
      <c r="J682" s="6">
        <v>42141</v>
      </c>
      <c r="K682" s="10" t="s">
        <v>1044</v>
      </c>
      <c r="L682">
        <f>IF(Table1[[#This Row],[Sales stage]]&lt;&gt;"Won",Table1[[#This Row],[Close Date/Expected Close Date]]-Table1[[#This Row],[Reporting Date]],"")</f>
        <v>75</v>
      </c>
      <c r="M682" s="2"/>
    </row>
    <row r="683" spans="1:13">
      <c r="A683" s="9">
        <v>42066</v>
      </c>
      <c r="B683" s="7" t="s">
        <v>19</v>
      </c>
      <c r="C683" s="4" t="s">
        <v>710</v>
      </c>
      <c r="D683" s="4" t="s">
        <v>1029</v>
      </c>
      <c r="E683" s="4" t="s">
        <v>1049</v>
      </c>
      <c r="F683" s="4">
        <v>540</v>
      </c>
      <c r="G683" s="8">
        <v>0.75</v>
      </c>
      <c r="H683" s="4">
        <f t="shared" si="10"/>
        <v>405</v>
      </c>
      <c r="I683" s="4" t="s">
        <v>1052</v>
      </c>
      <c r="J683" s="6">
        <v>42171</v>
      </c>
      <c r="K683" s="10" t="s">
        <v>1044</v>
      </c>
      <c r="L683">
        <f>IF(Table1[[#This Row],[Sales stage]]&lt;&gt;"Won",Table1[[#This Row],[Close Date/Expected Close Date]]-Table1[[#This Row],[Reporting Date]],"")</f>
        <v>105</v>
      </c>
      <c r="M683" s="2"/>
    </row>
    <row r="684" spans="1:13">
      <c r="A684" s="9">
        <v>42066</v>
      </c>
      <c r="B684" s="7" t="s">
        <v>26</v>
      </c>
      <c r="C684" s="4" t="s">
        <v>711</v>
      </c>
      <c r="D684" s="4" t="s">
        <v>1038</v>
      </c>
      <c r="E684" s="4" t="s">
        <v>1041</v>
      </c>
      <c r="F684" s="4">
        <v>1190</v>
      </c>
      <c r="G684" s="8">
        <v>0.7</v>
      </c>
      <c r="H684" s="4">
        <f t="shared" si="10"/>
        <v>833</v>
      </c>
      <c r="I684" s="4" t="s">
        <v>1052</v>
      </c>
      <c r="J684" s="6">
        <v>42111</v>
      </c>
      <c r="K684" s="10"/>
      <c r="L684">
        <f>IF(Table1[[#This Row],[Sales stage]]&lt;&gt;"Won",Table1[[#This Row],[Close Date/Expected Close Date]]-Table1[[#This Row],[Reporting Date]],"")</f>
        <v>45</v>
      </c>
      <c r="M684" s="2"/>
    </row>
    <row r="685" spans="1:13">
      <c r="A685" s="9">
        <v>42066</v>
      </c>
      <c r="B685" s="7" t="s">
        <v>19</v>
      </c>
      <c r="C685" s="4" t="s">
        <v>712</v>
      </c>
      <c r="D685" s="4" t="s">
        <v>1031</v>
      </c>
      <c r="E685" s="4" t="s">
        <v>1042</v>
      </c>
      <c r="F685" s="4">
        <v>3100</v>
      </c>
      <c r="G685" s="8">
        <v>0.85</v>
      </c>
      <c r="H685" s="4">
        <f t="shared" si="10"/>
        <v>2635</v>
      </c>
      <c r="I685" s="4" t="s">
        <v>1052</v>
      </c>
      <c r="J685" s="6">
        <v>42163</v>
      </c>
      <c r="K685" s="10" t="s">
        <v>1043</v>
      </c>
      <c r="L685">
        <f>IF(Table1[[#This Row],[Sales stage]]&lt;&gt;"Won",Table1[[#This Row],[Close Date/Expected Close Date]]-Table1[[#This Row],[Reporting Date]],"")</f>
        <v>97</v>
      </c>
      <c r="M685" s="2"/>
    </row>
    <row r="686" spans="1:13">
      <c r="A686" s="9">
        <v>42066</v>
      </c>
      <c r="B686" s="7" t="s">
        <v>24</v>
      </c>
      <c r="C686" s="4" t="s">
        <v>713</v>
      </c>
      <c r="D686" s="4" t="s">
        <v>1038</v>
      </c>
      <c r="E686" s="4" t="s">
        <v>1040</v>
      </c>
      <c r="F686" s="4">
        <v>1950</v>
      </c>
      <c r="G686" s="8">
        <v>0.85</v>
      </c>
      <c r="H686" s="4">
        <f t="shared" si="10"/>
        <v>1657.5</v>
      </c>
      <c r="I686" s="4" t="s">
        <v>1054</v>
      </c>
      <c r="J686" s="6">
        <v>42181</v>
      </c>
      <c r="K686" s="10" t="s">
        <v>1046</v>
      </c>
      <c r="L686">
        <f>IF(Table1[[#This Row],[Sales stage]]&lt;&gt;"Won",Table1[[#This Row],[Close Date/Expected Close Date]]-Table1[[#This Row],[Reporting Date]],"")</f>
        <v>115</v>
      </c>
      <c r="M686" s="2"/>
    </row>
    <row r="687" spans="1:13">
      <c r="A687" s="9">
        <v>42066</v>
      </c>
      <c r="B687" s="7" t="s">
        <v>14</v>
      </c>
      <c r="C687" s="4" t="s">
        <v>714</v>
      </c>
      <c r="D687" s="4" t="s">
        <v>1029</v>
      </c>
      <c r="E687" s="4" t="s">
        <v>1049</v>
      </c>
      <c r="F687" s="4">
        <v>4030</v>
      </c>
      <c r="G687" s="8">
        <v>0.55000000000000004</v>
      </c>
      <c r="H687" s="4">
        <f t="shared" si="10"/>
        <v>2216.5</v>
      </c>
      <c r="I687" s="4" t="s">
        <v>1051</v>
      </c>
      <c r="J687" s="6">
        <v>42142</v>
      </c>
      <c r="K687" s="10" t="s">
        <v>1044</v>
      </c>
      <c r="L687">
        <f>IF(Table1[[#This Row],[Sales stage]]&lt;&gt;"Won",Table1[[#This Row],[Close Date/Expected Close Date]]-Table1[[#This Row],[Reporting Date]],"")</f>
        <v>76</v>
      </c>
      <c r="M687" s="2"/>
    </row>
    <row r="688" spans="1:13">
      <c r="A688" s="9">
        <v>42066</v>
      </c>
      <c r="B688" s="7" t="s">
        <v>20</v>
      </c>
      <c r="C688" s="4" t="s">
        <v>715</v>
      </c>
      <c r="D688" s="4" t="s">
        <v>1038</v>
      </c>
      <c r="E688" s="4" t="s">
        <v>1039</v>
      </c>
      <c r="F688" s="4">
        <v>1910</v>
      </c>
      <c r="G688" s="8">
        <v>0.85</v>
      </c>
      <c r="H688" s="4">
        <f t="shared" si="10"/>
        <v>1623.5</v>
      </c>
      <c r="I688" s="4" t="s">
        <v>1052</v>
      </c>
      <c r="J688" s="6">
        <v>42180</v>
      </c>
      <c r="K688" s="10"/>
      <c r="L688">
        <f>IF(Table1[[#This Row],[Sales stage]]&lt;&gt;"Won",Table1[[#This Row],[Close Date/Expected Close Date]]-Table1[[#This Row],[Reporting Date]],"")</f>
        <v>114</v>
      </c>
      <c r="M688" s="2"/>
    </row>
    <row r="689" spans="1:13">
      <c r="A689" s="9">
        <v>42066</v>
      </c>
      <c r="B689" s="7" t="s">
        <v>18</v>
      </c>
      <c r="C689" s="4" t="s">
        <v>716</v>
      </c>
      <c r="D689" s="4" t="s">
        <v>1032</v>
      </c>
      <c r="E689" s="4" t="s">
        <v>1049</v>
      </c>
      <c r="F689" s="4">
        <v>620</v>
      </c>
      <c r="G689" s="8">
        <v>0.65</v>
      </c>
      <c r="H689" s="4">
        <f t="shared" si="10"/>
        <v>403</v>
      </c>
      <c r="I689" s="4" t="s">
        <v>1054</v>
      </c>
      <c r="J689" s="6">
        <v>42181</v>
      </c>
      <c r="K689" s="10" t="s">
        <v>1046</v>
      </c>
      <c r="L689">
        <f>IF(Table1[[#This Row],[Sales stage]]&lt;&gt;"Won",Table1[[#This Row],[Close Date/Expected Close Date]]-Table1[[#This Row],[Reporting Date]],"")</f>
        <v>115</v>
      </c>
      <c r="M689" s="2"/>
    </row>
    <row r="690" spans="1:13">
      <c r="A690" s="9">
        <v>42067</v>
      </c>
      <c r="B690" s="7" t="s">
        <v>13</v>
      </c>
      <c r="C690" s="4" t="s">
        <v>717</v>
      </c>
      <c r="D690" s="4" t="s">
        <v>1034</v>
      </c>
      <c r="E690" s="4" t="s">
        <v>1041</v>
      </c>
      <c r="F690" s="4">
        <v>4310</v>
      </c>
      <c r="G690" s="8">
        <v>0.85</v>
      </c>
      <c r="H690" s="4">
        <f t="shared" si="10"/>
        <v>3663.5</v>
      </c>
      <c r="I690" s="4" t="s">
        <v>1052</v>
      </c>
      <c r="J690" s="6">
        <v>42148</v>
      </c>
      <c r="K690" s="10"/>
      <c r="L690">
        <f>IF(Table1[[#This Row],[Sales stage]]&lt;&gt;"Won",Table1[[#This Row],[Close Date/Expected Close Date]]-Table1[[#This Row],[Reporting Date]],"")</f>
        <v>81</v>
      </c>
      <c r="M690" s="2"/>
    </row>
    <row r="691" spans="1:13">
      <c r="A691" s="9">
        <v>42067</v>
      </c>
      <c r="B691" s="7" t="s">
        <v>11</v>
      </c>
      <c r="C691" s="4" t="s">
        <v>718</v>
      </c>
      <c r="D691" s="4" t="s">
        <v>1037</v>
      </c>
      <c r="E691" s="4" t="s">
        <v>1042</v>
      </c>
      <c r="F691" s="4">
        <v>1890</v>
      </c>
      <c r="G691" s="8">
        <v>0.6</v>
      </c>
      <c r="H691" s="4">
        <f t="shared" si="10"/>
        <v>1134</v>
      </c>
      <c r="I691" s="4" t="s">
        <v>1052</v>
      </c>
      <c r="J691" s="6">
        <v>42103</v>
      </c>
      <c r="K691" s="10" t="s">
        <v>1043</v>
      </c>
      <c r="L691">
        <f>IF(Table1[[#This Row],[Sales stage]]&lt;&gt;"Won",Table1[[#This Row],[Close Date/Expected Close Date]]-Table1[[#This Row],[Reporting Date]],"")</f>
        <v>36</v>
      </c>
      <c r="M691" s="2"/>
    </row>
    <row r="692" spans="1:13">
      <c r="A692" s="9">
        <v>42067</v>
      </c>
      <c r="B692" s="7" t="s">
        <v>23</v>
      </c>
      <c r="C692" s="4" t="s">
        <v>719</v>
      </c>
      <c r="D692" s="4" t="s">
        <v>1031</v>
      </c>
      <c r="E692" s="4" t="s">
        <v>1042</v>
      </c>
      <c r="F692" s="4">
        <v>1380</v>
      </c>
      <c r="G692" s="8">
        <v>0.65</v>
      </c>
      <c r="H692" s="4">
        <f t="shared" si="10"/>
        <v>897</v>
      </c>
      <c r="I692" s="4" t="s">
        <v>1052</v>
      </c>
      <c r="J692" s="6">
        <v>42158</v>
      </c>
      <c r="K692" s="10" t="s">
        <v>1046</v>
      </c>
      <c r="L692">
        <f>IF(Table1[[#This Row],[Sales stage]]&lt;&gt;"Won",Table1[[#This Row],[Close Date/Expected Close Date]]-Table1[[#This Row],[Reporting Date]],"")</f>
        <v>91</v>
      </c>
      <c r="M692" s="2"/>
    </row>
    <row r="693" spans="1:13">
      <c r="A693" s="9">
        <v>42067</v>
      </c>
      <c r="B693" s="7" t="s">
        <v>14</v>
      </c>
      <c r="C693" s="4" t="s">
        <v>720</v>
      </c>
      <c r="D693" s="4" t="s">
        <v>1035</v>
      </c>
      <c r="E693" s="4" t="s">
        <v>1042</v>
      </c>
      <c r="F693" s="4">
        <v>1170</v>
      </c>
      <c r="G693" s="8">
        <v>0.65</v>
      </c>
      <c r="H693" s="4">
        <f t="shared" si="10"/>
        <v>760.5</v>
      </c>
      <c r="I693" s="4" t="s">
        <v>1052</v>
      </c>
      <c r="J693" s="6">
        <v>42171</v>
      </c>
      <c r="K693" s="10" t="s">
        <v>1044</v>
      </c>
      <c r="L693">
        <f>IF(Table1[[#This Row],[Sales stage]]&lt;&gt;"Won",Table1[[#This Row],[Close Date/Expected Close Date]]-Table1[[#This Row],[Reporting Date]],"")</f>
        <v>104</v>
      </c>
      <c r="M693" s="2"/>
    </row>
    <row r="694" spans="1:13">
      <c r="A694" s="9">
        <v>42067</v>
      </c>
      <c r="B694" s="7" t="s">
        <v>26</v>
      </c>
      <c r="C694" s="4" t="s">
        <v>721</v>
      </c>
      <c r="D694" s="4" t="s">
        <v>1032</v>
      </c>
      <c r="E694" s="4" t="s">
        <v>1042</v>
      </c>
      <c r="F694" s="4">
        <v>3960</v>
      </c>
      <c r="G694" s="8">
        <v>0.65</v>
      </c>
      <c r="H694" s="4">
        <f t="shared" si="10"/>
        <v>2574</v>
      </c>
      <c r="I694" s="4" t="s">
        <v>1052</v>
      </c>
      <c r="J694" s="6">
        <v>42121</v>
      </c>
      <c r="K694" s="10" t="s">
        <v>1045</v>
      </c>
      <c r="L694">
        <f>IF(Table1[[#This Row],[Sales stage]]&lt;&gt;"Won",Table1[[#This Row],[Close Date/Expected Close Date]]-Table1[[#This Row],[Reporting Date]],"")</f>
        <v>54</v>
      </c>
      <c r="M694" s="2"/>
    </row>
    <row r="695" spans="1:13">
      <c r="A695" s="9">
        <v>42067</v>
      </c>
      <c r="B695" s="7" t="s">
        <v>15</v>
      </c>
      <c r="C695" s="4" t="s">
        <v>722</v>
      </c>
      <c r="D695" s="4" t="s">
        <v>1029</v>
      </c>
      <c r="E695" s="4" t="s">
        <v>1039</v>
      </c>
      <c r="F695" s="4">
        <v>4300</v>
      </c>
      <c r="G695" s="8">
        <v>0.5</v>
      </c>
      <c r="H695" s="4">
        <f t="shared" si="10"/>
        <v>2150</v>
      </c>
      <c r="I695" s="4" t="s">
        <v>1052</v>
      </c>
      <c r="J695" s="6">
        <v>42125</v>
      </c>
      <c r="K695" s="10" t="s">
        <v>1043</v>
      </c>
      <c r="L695">
        <f>IF(Table1[[#This Row],[Sales stage]]&lt;&gt;"Won",Table1[[#This Row],[Close Date/Expected Close Date]]-Table1[[#This Row],[Reporting Date]],"")</f>
        <v>58</v>
      </c>
      <c r="M695" s="2"/>
    </row>
    <row r="696" spans="1:13">
      <c r="A696" s="9">
        <v>42067</v>
      </c>
      <c r="B696" s="7" t="s">
        <v>27</v>
      </c>
      <c r="C696" s="4" t="s">
        <v>723</v>
      </c>
      <c r="D696" s="4" t="s">
        <v>1031</v>
      </c>
      <c r="E696" s="4" t="s">
        <v>1040</v>
      </c>
      <c r="F696" s="4">
        <v>1460</v>
      </c>
      <c r="G696" s="8">
        <v>0.85</v>
      </c>
      <c r="H696" s="4">
        <f t="shared" si="10"/>
        <v>1241</v>
      </c>
      <c r="I696" s="4" t="s">
        <v>1052</v>
      </c>
      <c r="J696" s="6">
        <v>42169</v>
      </c>
      <c r="K696" s="10" t="s">
        <v>1043</v>
      </c>
      <c r="L696">
        <f>IF(Table1[[#This Row],[Sales stage]]&lt;&gt;"Won",Table1[[#This Row],[Close Date/Expected Close Date]]-Table1[[#This Row],[Reporting Date]],"")</f>
        <v>102</v>
      </c>
      <c r="M696" s="2"/>
    </row>
    <row r="697" spans="1:13">
      <c r="A697" s="9">
        <v>42067</v>
      </c>
      <c r="B697" s="7" t="s">
        <v>9</v>
      </c>
      <c r="C697" s="4" t="s">
        <v>724</v>
      </c>
      <c r="D697" s="4" t="s">
        <v>1035</v>
      </c>
      <c r="E697" s="4" t="s">
        <v>1049</v>
      </c>
      <c r="F697" s="4">
        <v>490</v>
      </c>
      <c r="G697" s="8">
        <v>0.85</v>
      </c>
      <c r="H697" s="4">
        <f t="shared" si="10"/>
        <v>416.5</v>
      </c>
      <c r="I697" s="2" t="s">
        <v>1053</v>
      </c>
      <c r="J697" s="6">
        <v>42141</v>
      </c>
      <c r="K697" s="10" t="s">
        <v>1043</v>
      </c>
      <c r="L697">
        <f>IF(Table1[[#This Row],[Sales stage]]&lt;&gt;"Won",Table1[[#This Row],[Close Date/Expected Close Date]]-Table1[[#This Row],[Reporting Date]],"")</f>
        <v>74</v>
      </c>
      <c r="M697" s="2"/>
    </row>
    <row r="698" spans="1:13">
      <c r="A698" s="9">
        <v>42067</v>
      </c>
      <c r="B698" s="7" t="s">
        <v>23</v>
      </c>
      <c r="C698" s="4" t="s">
        <v>725</v>
      </c>
      <c r="D698" s="4" t="s">
        <v>1031</v>
      </c>
      <c r="E698" s="4" t="s">
        <v>1049</v>
      </c>
      <c r="F698" s="4">
        <v>1310</v>
      </c>
      <c r="G698" s="8">
        <v>0.7</v>
      </c>
      <c r="H698" s="4">
        <f t="shared" si="10"/>
        <v>916.99999999999989</v>
      </c>
      <c r="I698" s="4" t="s">
        <v>1052</v>
      </c>
      <c r="J698" s="6">
        <v>42148</v>
      </c>
      <c r="K698" s="10" t="s">
        <v>1043</v>
      </c>
      <c r="L698">
        <f>IF(Table1[[#This Row],[Sales stage]]&lt;&gt;"Won",Table1[[#This Row],[Close Date/Expected Close Date]]-Table1[[#This Row],[Reporting Date]],"")</f>
        <v>81</v>
      </c>
      <c r="M698" s="2"/>
    </row>
    <row r="699" spans="1:13">
      <c r="A699" s="9">
        <v>42067</v>
      </c>
      <c r="B699" s="7" t="s">
        <v>26</v>
      </c>
      <c r="C699" s="4" t="s">
        <v>726</v>
      </c>
      <c r="D699" s="4" t="s">
        <v>1038</v>
      </c>
      <c r="E699" s="4" t="s">
        <v>1040</v>
      </c>
      <c r="F699" s="4">
        <v>3460</v>
      </c>
      <c r="G699" s="8">
        <v>0.7</v>
      </c>
      <c r="H699" s="4">
        <f t="shared" si="10"/>
        <v>2422</v>
      </c>
      <c r="I699" s="4" t="s">
        <v>1052</v>
      </c>
      <c r="J699" s="6">
        <v>42171</v>
      </c>
      <c r="K699" s="10" t="s">
        <v>1046</v>
      </c>
      <c r="L699">
        <f>IF(Table1[[#This Row],[Sales stage]]&lt;&gt;"Won",Table1[[#This Row],[Close Date/Expected Close Date]]-Table1[[#This Row],[Reporting Date]],"")</f>
        <v>104</v>
      </c>
      <c r="M699" s="2"/>
    </row>
    <row r="700" spans="1:13">
      <c r="A700" s="9">
        <v>42067</v>
      </c>
      <c r="B700" s="7" t="s">
        <v>14</v>
      </c>
      <c r="C700" s="4" t="s">
        <v>727</v>
      </c>
      <c r="D700" s="4" t="s">
        <v>1031</v>
      </c>
      <c r="E700" s="4" t="s">
        <v>1039</v>
      </c>
      <c r="F700" s="4">
        <v>2690</v>
      </c>
      <c r="G700" s="8">
        <v>0.65</v>
      </c>
      <c r="H700" s="4">
        <f t="shared" si="10"/>
        <v>1748.5</v>
      </c>
      <c r="I700" s="4" t="s">
        <v>1051</v>
      </c>
      <c r="J700" s="6">
        <v>42110</v>
      </c>
      <c r="K700" s="10" t="s">
        <v>1045</v>
      </c>
      <c r="L700">
        <f>IF(Table1[[#This Row],[Sales stage]]&lt;&gt;"Won",Table1[[#This Row],[Close Date/Expected Close Date]]-Table1[[#This Row],[Reporting Date]],"")</f>
        <v>43</v>
      </c>
      <c r="M700" s="2"/>
    </row>
    <row r="701" spans="1:13">
      <c r="A701" s="9">
        <v>42067</v>
      </c>
      <c r="B701" s="7" t="s">
        <v>19</v>
      </c>
      <c r="C701" s="4" t="s">
        <v>728</v>
      </c>
      <c r="D701" s="4" t="s">
        <v>1032</v>
      </c>
      <c r="E701" s="4" t="s">
        <v>1040</v>
      </c>
      <c r="F701" s="4">
        <v>1600</v>
      </c>
      <c r="G701" s="8">
        <v>0.8</v>
      </c>
      <c r="H701" s="4">
        <f t="shared" si="10"/>
        <v>1280</v>
      </c>
      <c r="I701" s="4" t="s">
        <v>1054</v>
      </c>
      <c r="J701" s="6">
        <v>42163</v>
      </c>
      <c r="K701" s="10" t="s">
        <v>1044</v>
      </c>
      <c r="L701">
        <f>IF(Table1[[#This Row],[Sales stage]]&lt;&gt;"Won",Table1[[#This Row],[Close Date/Expected Close Date]]-Table1[[#This Row],[Reporting Date]],"")</f>
        <v>96</v>
      </c>
      <c r="M701" s="2"/>
    </row>
    <row r="702" spans="1:13">
      <c r="A702" s="9">
        <v>42068</v>
      </c>
      <c r="B702" s="7" t="s">
        <v>26</v>
      </c>
      <c r="C702" s="4" t="s">
        <v>729</v>
      </c>
      <c r="D702" s="4" t="s">
        <v>1037</v>
      </c>
      <c r="E702" s="4" t="s">
        <v>1049</v>
      </c>
      <c r="F702" s="4">
        <v>4960</v>
      </c>
      <c r="G702" s="8">
        <v>0.55000000000000004</v>
      </c>
      <c r="H702" s="4">
        <f t="shared" si="10"/>
        <v>2728</v>
      </c>
      <c r="I702" s="4" t="s">
        <v>1051</v>
      </c>
      <c r="J702" s="6">
        <v>42130</v>
      </c>
      <c r="K702" s="10" t="s">
        <v>1044</v>
      </c>
      <c r="L702">
        <f>IF(Table1[[#This Row],[Sales stage]]&lt;&gt;"Won",Table1[[#This Row],[Close Date/Expected Close Date]]-Table1[[#This Row],[Reporting Date]],"")</f>
        <v>62</v>
      </c>
      <c r="M702" s="2"/>
    </row>
    <row r="703" spans="1:13">
      <c r="A703" s="9">
        <v>42068</v>
      </c>
      <c r="B703" s="7" t="s">
        <v>24</v>
      </c>
      <c r="C703" s="4" t="s">
        <v>730</v>
      </c>
      <c r="D703" s="4" t="s">
        <v>1029</v>
      </c>
      <c r="E703" s="4" t="s">
        <v>1049</v>
      </c>
      <c r="F703" s="4">
        <v>2050</v>
      </c>
      <c r="G703" s="8">
        <v>0.6</v>
      </c>
      <c r="H703" s="4">
        <f t="shared" si="10"/>
        <v>1230</v>
      </c>
      <c r="I703" s="4" t="s">
        <v>1054</v>
      </c>
      <c r="J703" s="6">
        <v>42145</v>
      </c>
      <c r="K703" s="10" t="s">
        <v>1044</v>
      </c>
      <c r="L703">
        <f>IF(Table1[[#This Row],[Sales stage]]&lt;&gt;"Won",Table1[[#This Row],[Close Date/Expected Close Date]]-Table1[[#This Row],[Reporting Date]],"")</f>
        <v>77</v>
      </c>
      <c r="M703" s="2"/>
    </row>
    <row r="704" spans="1:13">
      <c r="A704" s="9">
        <v>42068</v>
      </c>
      <c r="B704" s="7" t="s">
        <v>22</v>
      </c>
      <c r="C704" s="4" t="s">
        <v>731</v>
      </c>
      <c r="D704" s="4" t="s">
        <v>1032</v>
      </c>
      <c r="E704" s="4" t="s">
        <v>1039</v>
      </c>
      <c r="F704" s="4">
        <v>4800</v>
      </c>
      <c r="G704" s="8">
        <v>0.55000000000000004</v>
      </c>
      <c r="H704" s="4">
        <f t="shared" si="10"/>
        <v>2640</v>
      </c>
      <c r="I704" s="4" t="s">
        <v>1051</v>
      </c>
      <c r="J704" s="6">
        <v>42171</v>
      </c>
      <c r="K704" s="10" t="s">
        <v>1044</v>
      </c>
      <c r="L704">
        <f>IF(Table1[[#This Row],[Sales stage]]&lt;&gt;"Won",Table1[[#This Row],[Close Date/Expected Close Date]]-Table1[[#This Row],[Reporting Date]],"")</f>
        <v>103</v>
      </c>
      <c r="M704" s="2"/>
    </row>
    <row r="705" spans="1:13">
      <c r="A705" s="9">
        <v>42068</v>
      </c>
      <c r="B705" s="7" t="s">
        <v>13</v>
      </c>
      <c r="C705" s="4" t="s">
        <v>732</v>
      </c>
      <c r="D705" s="4" t="s">
        <v>1034</v>
      </c>
      <c r="E705" s="4" t="s">
        <v>1049</v>
      </c>
      <c r="F705" s="4">
        <v>790</v>
      </c>
      <c r="G705" s="8">
        <v>0.7</v>
      </c>
      <c r="H705" s="4">
        <f t="shared" si="10"/>
        <v>553</v>
      </c>
      <c r="I705" s="4" t="s">
        <v>1051</v>
      </c>
      <c r="J705" s="6">
        <v>42158</v>
      </c>
      <c r="K705" s="10" t="s">
        <v>1043</v>
      </c>
      <c r="L705">
        <f>IF(Table1[[#This Row],[Sales stage]]&lt;&gt;"Won",Table1[[#This Row],[Close Date/Expected Close Date]]-Table1[[#This Row],[Reporting Date]],"")</f>
        <v>90</v>
      </c>
      <c r="M705" s="2"/>
    </row>
    <row r="706" spans="1:13">
      <c r="A706" s="9">
        <v>42068</v>
      </c>
      <c r="B706" s="7" t="s">
        <v>18</v>
      </c>
      <c r="C706" s="4" t="s">
        <v>733</v>
      </c>
      <c r="D706" s="4" t="s">
        <v>1033</v>
      </c>
      <c r="E706" s="4" t="s">
        <v>1040</v>
      </c>
      <c r="F706" s="4">
        <v>4540</v>
      </c>
      <c r="G706" s="8">
        <v>0.6</v>
      </c>
      <c r="H706" s="4">
        <f t="shared" si="10"/>
        <v>2724</v>
      </c>
      <c r="I706" s="4" t="s">
        <v>1054</v>
      </c>
      <c r="J706" s="6">
        <v>42108</v>
      </c>
      <c r="K706" s="10" t="s">
        <v>1046</v>
      </c>
      <c r="L706">
        <f>IF(Table1[[#This Row],[Sales stage]]&lt;&gt;"Won",Table1[[#This Row],[Close Date/Expected Close Date]]-Table1[[#This Row],[Reporting Date]],"")</f>
        <v>40</v>
      </c>
      <c r="M706" s="2"/>
    </row>
    <row r="707" spans="1:13">
      <c r="A707" s="9">
        <v>42068</v>
      </c>
      <c r="B707" s="7" t="s">
        <v>25</v>
      </c>
      <c r="C707" s="4" t="s">
        <v>734</v>
      </c>
      <c r="D707" s="4" t="s">
        <v>1029</v>
      </c>
      <c r="E707" s="4" t="s">
        <v>1049</v>
      </c>
      <c r="F707" s="4">
        <v>1290</v>
      </c>
      <c r="G707" s="8">
        <v>0.7</v>
      </c>
      <c r="H707" s="4">
        <f t="shared" ref="H707:H770" si="11">F707*G707</f>
        <v>902.99999999999989</v>
      </c>
      <c r="I707" s="4" t="s">
        <v>1054</v>
      </c>
      <c r="J707" s="6">
        <v>42160</v>
      </c>
      <c r="K707" s="10"/>
      <c r="L707">
        <f>IF(Table1[[#This Row],[Sales stage]]&lt;&gt;"Won",Table1[[#This Row],[Close Date/Expected Close Date]]-Table1[[#This Row],[Reporting Date]],"")</f>
        <v>92</v>
      </c>
      <c r="M707" s="2"/>
    </row>
    <row r="708" spans="1:13">
      <c r="A708" s="9">
        <v>42068</v>
      </c>
      <c r="B708" s="7" t="s">
        <v>23</v>
      </c>
      <c r="C708" s="4" t="s">
        <v>735</v>
      </c>
      <c r="D708" s="4" t="s">
        <v>1032</v>
      </c>
      <c r="E708" s="4" t="s">
        <v>1039</v>
      </c>
      <c r="F708" s="4">
        <v>3180</v>
      </c>
      <c r="G708" s="8">
        <v>0.55000000000000004</v>
      </c>
      <c r="H708" s="4">
        <f t="shared" si="11"/>
        <v>1749.0000000000002</v>
      </c>
      <c r="I708" s="4" t="s">
        <v>1052</v>
      </c>
      <c r="J708" s="6">
        <v>42107</v>
      </c>
      <c r="K708" s="10" t="s">
        <v>1043</v>
      </c>
      <c r="L708">
        <f>IF(Table1[[#This Row],[Sales stage]]&lt;&gt;"Won",Table1[[#This Row],[Close Date/Expected Close Date]]-Table1[[#This Row],[Reporting Date]],"")</f>
        <v>39</v>
      </c>
      <c r="M708" s="2"/>
    </row>
    <row r="709" spans="1:13">
      <c r="A709" s="9">
        <v>42068</v>
      </c>
      <c r="B709" s="7" t="s">
        <v>21</v>
      </c>
      <c r="C709" s="4" t="s">
        <v>736</v>
      </c>
      <c r="D709" s="4" t="s">
        <v>1035</v>
      </c>
      <c r="E709" s="4" t="s">
        <v>1049</v>
      </c>
      <c r="F709" s="4">
        <v>2360</v>
      </c>
      <c r="G709" s="8">
        <v>0.7</v>
      </c>
      <c r="H709" s="4">
        <f t="shared" si="11"/>
        <v>1652</v>
      </c>
      <c r="I709" s="4" t="s">
        <v>1052</v>
      </c>
      <c r="J709" s="6">
        <v>42175</v>
      </c>
      <c r="K709" s="10"/>
      <c r="L709">
        <f>IF(Table1[[#This Row],[Sales stage]]&lt;&gt;"Won",Table1[[#This Row],[Close Date/Expected Close Date]]-Table1[[#This Row],[Reporting Date]],"")</f>
        <v>107</v>
      </c>
      <c r="M709" s="2"/>
    </row>
    <row r="710" spans="1:13">
      <c r="A710" s="9">
        <v>42068</v>
      </c>
      <c r="B710" s="7" t="s">
        <v>13</v>
      </c>
      <c r="C710" s="4" t="s">
        <v>737</v>
      </c>
      <c r="D710" s="4" t="s">
        <v>1035</v>
      </c>
      <c r="E710" s="4" t="s">
        <v>1040</v>
      </c>
      <c r="F710" s="4">
        <v>4500</v>
      </c>
      <c r="G710" s="8">
        <v>0.6</v>
      </c>
      <c r="H710" s="4">
        <f t="shared" si="11"/>
        <v>2700</v>
      </c>
      <c r="I710" s="4" t="s">
        <v>1054</v>
      </c>
      <c r="J710" s="6">
        <v>42116</v>
      </c>
      <c r="K710" s="10" t="s">
        <v>1043</v>
      </c>
      <c r="L710">
        <f>IF(Table1[[#This Row],[Sales stage]]&lt;&gt;"Won",Table1[[#This Row],[Close Date/Expected Close Date]]-Table1[[#This Row],[Reporting Date]],"")</f>
        <v>48</v>
      </c>
      <c r="M710" s="2"/>
    </row>
    <row r="711" spans="1:13">
      <c r="A711" s="9">
        <v>42068</v>
      </c>
      <c r="B711" s="7" t="s">
        <v>18</v>
      </c>
      <c r="C711" s="4" t="s">
        <v>738</v>
      </c>
      <c r="D711" s="4" t="s">
        <v>1037</v>
      </c>
      <c r="E711" s="4" t="s">
        <v>1049</v>
      </c>
      <c r="F711" s="4">
        <v>3670</v>
      </c>
      <c r="G711" s="8">
        <v>0.6</v>
      </c>
      <c r="H711" s="4">
        <f t="shared" si="11"/>
        <v>2202</v>
      </c>
      <c r="I711" s="4" t="s">
        <v>1052</v>
      </c>
      <c r="J711" s="6">
        <v>42143</v>
      </c>
      <c r="K711" s="10" t="s">
        <v>1043</v>
      </c>
      <c r="L711">
        <f>IF(Table1[[#This Row],[Sales stage]]&lt;&gt;"Won",Table1[[#This Row],[Close Date/Expected Close Date]]-Table1[[#This Row],[Reporting Date]],"")</f>
        <v>75</v>
      </c>
      <c r="M711" s="2"/>
    </row>
    <row r="712" spans="1:13">
      <c r="A712" s="9">
        <v>42068</v>
      </c>
      <c r="B712" s="7" t="s">
        <v>18</v>
      </c>
      <c r="C712" s="4" t="s">
        <v>739</v>
      </c>
      <c r="D712" s="4" t="s">
        <v>1036</v>
      </c>
      <c r="E712" s="4" t="s">
        <v>1049</v>
      </c>
      <c r="F712" s="4">
        <v>3600</v>
      </c>
      <c r="G712" s="8">
        <v>0.8</v>
      </c>
      <c r="H712" s="4">
        <f t="shared" si="11"/>
        <v>2880</v>
      </c>
      <c r="I712" s="4" t="s">
        <v>1054</v>
      </c>
      <c r="J712" s="6">
        <v>42096</v>
      </c>
      <c r="K712" s="10"/>
      <c r="L712">
        <f>IF(Table1[[#This Row],[Sales stage]]&lt;&gt;"Won",Table1[[#This Row],[Close Date/Expected Close Date]]-Table1[[#This Row],[Reporting Date]],"")</f>
        <v>28</v>
      </c>
      <c r="M712" s="2"/>
    </row>
    <row r="713" spans="1:13">
      <c r="A713" s="9">
        <v>42068</v>
      </c>
      <c r="B713" s="7" t="s">
        <v>24</v>
      </c>
      <c r="C713" s="4" t="s">
        <v>740</v>
      </c>
      <c r="D713" s="4" t="s">
        <v>1037</v>
      </c>
      <c r="E713" s="4" t="s">
        <v>1039</v>
      </c>
      <c r="F713" s="4">
        <v>3370</v>
      </c>
      <c r="G713" s="8">
        <v>0.7</v>
      </c>
      <c r="H713" s="4">
        <f t="shared" si="11"/>
        <v>2359</v>
      </c>
      <c r="I713" s="4" t="s">
        <v>1052</v>
      </c>
      <c r="J713" s="6">
        <v>42128</v>
      </c>
      <c r="K713" s="10" t="s">
        <v>1046</v>
      </c>
      <c r="L713">
        <f>IF(Table1[[#This Row],[Sales stage]]&lt;&gt;"Won",Table1[[#This Row],[Close Date/Expected Close Date]]-Table1[[#This Row],[Reporting Date]],"")</f>
        <v>60</v>
      </c>
      <c r="M713" s="2"/>
    </row>
    <row r="714" spans="1:13">
      <c r="A714" s="9">
        <v>42068</v>
      </c>
      <c r="B714" s="7" t="s">
        <v>20</v>
      </c>
      <c r="C714" s="4" t="s">
        <v>741</v>
      </c>
      <c r="D714" s="4" t="s">
        <v>1029</v>
      </c>
      <c r="E714" s="4" t="s">
        <v>1049</v>
      </c>
      <c r="F714" s="4">
        <v>2510</v>
      </c>
      <c r="G714" s="8">
        <v>0.7</v>
      </c>
      <c r="H714" s="4">
        <f t="shared" si="11"/>
        <v>1757</v>
      </c>
      <c r="I714" s="4" t="s">
        <v>1054</v>
      </c>
      <c r="J714" s="6">
        <v>42133</v>
      </c>
      <c r="K714" s="10" t="s">
        <v>1043</v>
      </c>
      <c r="L714">
        <f>IF(Table1[[#This Row],[Sales stage]]&lt;&gt;"Won",Table1[[#This Row],[Close Date/Expected Close Date]]-Table1[[#This Row],[Reporting Date]],"")</f>
        <v>65</v>
      </c>
      <c r="M714" s="2"/>
    </row>
    <row r="715" spans="1:13">
      <c r="A715" s="9">
        <v>42068</v>
      </c>
      <c r="B715" s="7" t="s">
        <v>18</v>
      </c>
      <c r="C715" s="4" t="s">
        <v>742</v>
      </c>
      <c r="D715" s="4" t="s">
        <v>1030</v>
      </c>
      <c r="E715" s="4" t="s">
        <v>1049</v>
      </c>
      <c r="F715" s="4">
        <v>3600</v>
      </c>
      <c r="G715" s="8">
        <v>0.65</v>
      </c>
      <c r="H715" s="4">
        <f t="shared" si="11"/>
        <v>2340</v>
      </c>
      <c r="I715" s="4" t="s">
        <v>1052</v>
      </c>
      <c r="J715" s="6">
        <v>42158</v>
      </c>
      <c r="K715" s="10" t="s">
        <v>1044</v>
      </c>
      <c r="L715">
        <f>IF(Table1[[#This Row],[Sales stage]]&lt;&gt;"Won",Table1[[#This Row],[Close Date/Expected Close Date]]-Table1[[#This Row],[Reporting Date]],"")</f>
        <v>90</v>
      </c>
      <c r="M715" s="2"/>
    </row>
    <row r="716" spans="1:13">
      <c r="A716" s="9">
        <v>42068</v>
      </c>
      <c r="B716" s="7" t="s">
        <v>20</v>
      </c>
      <c r="C716" s="4" t="s">
        <v>743</v>
      </c>
      <c r="D716" s="4" t="s">
        <v>1030</v>
      </c>
      <c r="E716" s="4" t="s">
        <v>1039</v>
      </c>
      <c r="F716" s="4">
        <v>110</v>
      </c>
      <c r="G716" s="8">
        <v>0.85</v>
      </c>
      <c r="H716" s="4">
        <f t="shared" si="11"/>
        <v>93.5</v>
      </c>
      <c r="I716" s="4" t="s">
        <v>1054</v>
      </c>
      <c r="J716" s="6">
        <v>42098</v>
      </c>
      <c r="K716" s="10"/>
      <c r="L716">
        <f>IF(Table1[[#This Row],[Sales stage]]&lt;&gt;"Won",Table1[[#This Row],[Close Date/Expected Close Date]]-Table1[[#This Row],[Reporting Date]],"")</f>
        <v>30</v>
      </c>
      <c r="M716" s="2"/>
    </row>
    <row r="717" spans="1:13">
      <c r="A717" s="9">
        <v>42068</v>
      </c>
      <c r="B717" s="7" t="s">
        <v>17</v>
      </c>
      <c r="C717" s="4" t="s">
        <v>744</v>
      </c>
      <c r="D717" s="4" t="s">
        <v>1035</v>
      </c>
      <c r="E717" s="4" t="s">
        <v>1040</v>
      </c>
      <c r="F717" s="4">
        <v>870</v>
      </c>
      <c r="G717" s="8">
        <v>0.85</v>
      </c>
      <c r="H717" s="4">
        <f t="shared" si="11"/>
        <v>739.5</v>
      </c>
      <c r="I717" s="4" t="s">
        <v>1051</v>
      </c>
      <c r="J717" s="6">
        <v>42181</v>
      </c>
      <c r="K717" s="10" t="s">
        <v>1044</v>
      </c>
      <c r="L717">
        <f>IF(Table1[[#This Row],[Sales stage]]&lt;&gt;"Won",Table1[[#This Row],[Close Date/Expected Close Date]]-Table1[[#This Row],[Reporting Date]],"")</f>
        <v>113</v>
      </c>
      <c r="M717" s="2"/>
    </row>
    <row r="718" spans="1:13">
      <c r="A718" s="9">
        <v>42068</v>
      </c>
      <c r="B718" s="7" t="s">
        <v>24</v>
      </c>
      <c r="C718" s="4" t="s">
        <v>745</v>
      </c>
      <c r="D718" s="4" t="s">
        <v>1034</v>
      </c>
      <c r="E718" s="4" t="s">
        <v>1039</v>
      </c>
      <c r="F718" s="4">
        <v>1500</v>
      </c>
      <c r="G718" s="8">
        <v>0.85</v>
      </c>
      <c r="H718" s="4">
        <f t="shared" si="11"/>
        <v>1275</v>
      </c>
      <c r="I718" s="4" t="s">
        <v>1054</v>
      </c>
      <c r="J718" s="6">
        <v>42130</v>
      </c>
      <c r="K718" s="10" t="s">
        <v>1044</v>
      </c>
      <c r="L718">
        <f>IF(Table1[[#This Row],[Sales stage]]&lt;&gt;"Won",Table1[[#This Row],[Close Date/Expected Close Date]]-Table1[[#This Row],[Reporting Date]],"")</f>
        <v>62</v>
      </c>
      <c r="M718" s="2"/>
    </row>
    <row r="719" spans="1:13">
      <c r="A719" s="9">
        <v>42068</v>
      </c>
      <c r="B719" s="7" t="s">
        <v>13</v>
      </c>
      <c r="C719" s="4" t="s">
        <v>746</v>
      </c>
      <c r="D719" s="4" t="s">
        <v>1031</v>
      </c>
      <c r="E719" s="4" t="s">
        <v>1049</v>
      </c>
      <c r="F719" s="4">
        <v>1830</v>
      </c>
      <c r="G719" s="8">
        <v>0.65</v>
      </c>
      <c r="H719" s="4">
        <f t="shared" si="11"/>
        <v>1189.5</v>
      </c>
      <c r="I719" s="4" t="s">
        <v>1054</v>
      </c>
      <c r="J719" s="6">
        <v>42103</v>
      </c>
      <c r="K719" s="10"/>
      <c r="L719">
        <f>IF(Table1[[#This Row],[Sales stage]]&lt;&gt;"Won",Table1[[#This Row],[Close Date/Expected Close Date]]-Table1[[#This Row],[Reporting Date]],"")</f>
        <v>35</v>
      </c>
      <c r="M719" s="2"/>
    </row>
    <row r="720" spans="1:13">
      <c r="A720" s="9">
        <v>42069</v>
      </c>
      <c r="B720" s="7" t="s">
        <v>25</v>
      </c>
      <c r="C720" s="4" t="s">
        <v>747</v>
      </c>
      <c r="D720" s="4" t="s">
        <v>1035</v>
      </c>
      <c r="E720" s="4" t="s">
        <v>1048</v>
      </c>
      <c r="F720" s="4">
        <v>1630</v>
      </c>
      <c r="G720" s="8">
        <v>0.7</v>
      </c>
      <c r="H720" s="4">
        <f t="shared" si="11"/>
        <v>1141</v>
      </c>
      <c r="I720" s="4" t="s">
        <v>1052</v>
      </c>
      <c r="J720" s="6">
        <v>42085</v>
      </c>
      <c r="K720" s="10"/>
      <c r="L720" t="str">
        <f>IF(Table1[[#This Row],[Sales stage]]&lt;&gt;"Won",Table1[[#This Row],[Close Date/Expected Close Date]]-Table1[[#This Row],[Reporting Date]],"")</f>
        <v/>
      </c>
      <c r="M720" s="2"/>
    </row>
    <row r="721" spans="1:13">
      <c r="A721" s="9">
        <v>42069</v>
      </c>
      <c r="B721" s="7" t="s">
        <v>27</v>
      </c>
      <c r="C721" s="4" t="s">
        <v>748</v>
      </c>
      <c r="D721" s="4" t="s">
        <v>1032</v>
      </c>
      <c r="E721" s="4" t="s">
        <v>1039</v>
      </c>
      <c r="F721" s="4">
        <v>1990</v>
      </c>
      <c r="G721" s="8">
        <v>0.6</v>
      </c>
      <c r="H721" s="4">
        <f t="shared" si="11"/>
        <v>1194</v>
      </c>
      <c r="I721" s="4" t="s">
        <v>1051</v>
      </c>
      <c r="J721" s="6">
        <v>42112</v>
      </c>
      <c r="K721" s="10" t="s">
        <v>1044</v>
      </c>
      <c r="L721">
        <f>IF(Table1[[#This Row],[Sales stage]]&lt;&gt;"Won",Table1[[#This Row],[Close Date/Expected Close Date]]-Table1[[#This Row],[Reporting Date]],"")</f>
        <v>43</v>
      </c>
      <c r="M721" s="2"/>
    </row>
    <row r="722" spans="1:13">
      <c r="A722" s="9">
        <v>42069</v>
      </c>
      <c r="B722" s="7" t="s">
        <v>15</v>
      </c>
      <c r="C722" s="4" t="s">
        <v>749</v>
      </c>
      <c r="D722" s="4" t="s">
        <v>1035</v>
      </c>
      <c r="E722" s="4" t="s">
        <v>1049</v>
      </c>
      <c r="F722" s="4">
        <v>4270</v>
      </c>
      <c r="G722" s="8">
        <v>0.5</v>
      </c>
      <c r="H722" s="4">
        <f t="shared" si="11"/>
        <v>2135</v>
      </c>
      <c r="I722" s="4" t="s">
        <v>1052</v>
      </c>
      <c r="J722" s="6">
        <v>42124</v>
      </c>
      <c r="K722" s="10" t="s">
        <v>1046</v>
      </c>
      <c r="L722">
        <f>IF(Table1[[#This Row],[Sales stage]]&lt;&gt;"Won",Table1[[#This Row],[Close Date/Expected Close Date]]-Table1[[#This Row],[Reporting Date]],"")</f>
        <v>55</v>
      </c>
      <c r="M722" s="2"/>
    </row>
    <row r="723" spans="1:13">
      <c r="A723" s="9">
        <v>42069</v>
      </c>
      <c r="B723" s="7" t="s">
        <v>22</v>
      </c>
      <c r="C723" s="4" t="s">
        <v>750</v>
      </c>
      <c r="D723" s="4" t="s">
        <v>1037</v>
      </c>
      <c r="E723" s="4" t="s">
        <v>1040</v>
      </c>
      <c r="F723" s="4">
        <v>4320</v>
      </c>
      <c r="G723" s="8">
        <v>0.55000000000000004</v>
      </c>
      <c r="H723" s="4">
        <f t="shared" si="11"/>
        <v>2376</v>
      </c>
      <c r="I723" s="4" t="s">
        <v>1052</v>
      </c>
      <c r="J723" s="6">
        <v>42178</v>
      </c>
      <c r="K723" s="10" t="s">
        <v>1045</v>
      </c>
      <c r="L723">
        <f>IF(Table1[[#This Row],[Sales stage]]&lt;&gt;"Won",Table1[[#This Row],[Close Date/Expected Close Date]]-Table1[[#This Row],[Reporting Date]],"")</f>
        <v>109</v>
      </c>
      <c r="M723" s="2"/>
    </row>
    <row r="724" spans="1:13">
      <c r="A724" s="9">
        <v>42069</v>
      </c>
      <c r="B724" s="7" t="s">
        <v>20</v>
      </c>
      <c r="C724" s="4" t="s">
        <v>751</v>
      </c>
      <c r="D724" s="4" t="s">
        <v>1032</v>
      </c>
      <c r="E724" s="4" t="s">
        <v>1049</v>
      </c>
      <c r="F724" s="4">
        <v>590</v>
      </c>
      <c r="G724" s="8">
        <v>0.65</v>
      </c>
      <c r="H724" s="4">
        <f t="shared" si="11"/>
        <v>383.5</v>
      </c>
      <c r="I724" s="4" t="s">
        <v>1051</v>
      </c>
      <c r="J724" s="6">
        <v>42141</v>
      </c>
      <c r="K724" s="10" t="s">
        <v>1046</v>
      </c>
      <c r="L724">
        <f>IF(Table1[[#This Row],[Sales stage]]&lt;&gt;"Won",Table1[[#This Row],[Close Date/Expected Close Date]]-Table1[[#This Row],[Reporting Date]],"")</f>
        <v>72</v>
      </c>
      <c r="M724" s="2"/>
    </row>
    <row r="725" spans="1:13">
      <c r="A725" s="9">
        <v>42069</v>
      </c>
      <c r="B725" s="7" t="s">
        <v>8</v>
      </c>
      <c r="C725" s="4" t="s">
        <v>752</v>
      </c>
      <c r="D725" s="4" t="s">
        <v>1034</v>
      </c>
      <c r="E725" s="4" t="s">
        <v>1049</v>
      </c>
      <c r="F725" s="4">
        <v>1200</v>
      </c>
      <c r="G725" s="8">
        <v>0.85</v>
      </c>
      <c r="H725" s="4">
        <f t="shared" si="11"/>
        <v>1020</v>
      </c>
      <c r="I725" s="4" t="s">
        <v>1052</v>
      </c>
      <c r="J725" s="6">
        <v>42170</v>
      </c>
      <c r="K725" s="10" t="s">
        <v>1044</v>
      </c>
      <c r="L725">
        <f>IF(Table1[[#This Row],[Sales stage]]&lt;&gt;"Won",Table1[[#This Row],[Close Date/Expected Close Date]]-Table1[[#This Row],[Reporting Date]],"")</f>
        <v>101</v>
      </c>
      <c r="M725" s="2"/>
    </row>
    <row r="726" spans="1:13">
      <c r="A726" s="9">
        <v>42069</v>
      </c>
      <c r="B726" s="7" t="s">
        <v>19</v>
      </c>
      <c r="C726" s="4" t="s">
        <v>753</v>
      </c>
      <c r="D726" s="4" t="s">
        <v>1030</v>
      </c>
      <c r="E726" s="4" t="s">
        <v>1040</v>
      </c>
      <c r="F726" s="4">
        <v>1920</v>
      </c>
      <c r="G726" s="8">
        <v>0.55000000000000004</v>
      </c>
      <c r="H726" s="4">
        <f t="shared" si="11"/>
        <v>1056</v>
      </c>
      <c r="I726" s="4" t="s">
        <v>1051</v>
      </c>
      <c r="J726" s="6">
        <v>42119</v>
      </c>
      <c r="K726" s="10" t="s">
        <v>1046</v>
      </c>
      <c r="L726">
        <f>IF(Table1[[#This Row],[Sales stage]]&lt;&gt;"Won",Table1[[#This Row],[Close Date/Expected Close Date]]-Table1[[#This Row],[Reporting Date]],"")</f>
        <v>50</v>
      </c>
      <c r="M726" s="2"/>
    </row>
    <row r="727" spans="1:13">
      <c r="A727" s="9">
        <v>42069</v>
      </c>
      <c r="B727" s="7" t="s">
        <v>18</v>
      </c>
      <c r="C727" s="4" t="s">
        <v>754</v>
      </c>
      <c r="D727" s="4" t="s">
        <v>1038</v>
      </c>
      <c r="E727" s="4" t="s">
        <v>1039</v>
      </c>
      <c r="F727" s="4">
        <v>250</v>
      </c>
      <c r="G727" s="8">
        <v>0.6</v>
      </c>
      <c r="H727" s="4">
        <f t="shared" si="11"/>
        <v>150</v>
      </c>
      <c r="I727" s="4" t="s">
        <v>1052</v>
      </c>
      <c r="J727" s="6">
        <v>42127</v>
      </c>
      <c r="K727" s="10" t="s">
        <v>1044</v>
      </c>
      <c r="L727">
        <f>IF(Table1[[#This Row],[Sales stage]]&lt;&gt;"Won",Table1[[#This Row],[Close Date/Expected Close Date]]-Table1[[#This Row],[Reporting Date]],"")</f>
        <v>58</v>
      </c>
      <c r="M727" s="2"/>
    </row>
    <row r="728" spans="1:13">
      <c r="A728" s="9">
        <v>42069</v>
      </c>
      <c r="B728" s="7" t="s">
        <v>22</v>
      </c>
      <c r="C728" s="4" t="s">
        <v>755</v>
      </c>
      <c r="D728" s="4" t="s">
        <v>1036</v>
      </c>
      <c r="E728" s="4" t="s">
        <v>1040</v>
      </c>
      <c r="F728" s="4">
        <v>3360</v>
      </c>
      <c r="G728" s="8">
        <v>0.8</v>
      </c>
      <c r="H728" s="4">
        <f t="shared" si="11"/>
        <v>2688</v>
      </c>
      <c r="I728" s="4" t="s">
        <v>1052</v>
      </c>
      <c r="J728" s="6">
        <v>42096</v>
      </c>
      <c r="K728" s="10" t="s">
        <v>1043</v>
      </c>
      <c r="L728">
        <f>IF(Table1[[#This Row],[Sales stage]]&lt;&gt;"Won",Table1[[#This Row],[Close Date/Expected Close Date]]-Table1[[#This Row],[Reporting Date]],"")</f>
        <v>27</v>
      </c>
      <c r="M728" s="2"/>
    </row>
    <row r="729" spans="1:13">
      <c r="A729" s="9">
        <v>42069</v>
      </c>
      <c r="B729" s="7" t="s">
        <v>9</v>
      </c>
      <c r="C729" s="4" t="s">
        <v>756</v>
      </c>
      <c r="D729" s="4" t="s">
        <v>1030</v>
      </c>
      <c r="E729" s="4" t="s">
        <v>1042</v>
      </c>
      <c r="F729" s="4">
        <v>4450</v>
      </c>
      <c r="G729" s="8">
        <v>0.75</v>
      </c>
      <c r="H729" s="4">
        <f t="shared" si="11"/>
        <v>3337.5</v>
      </c>
      <c r="I729" s="4" t="s">
        <v>1051</v>
      </c>
      <c r="J729" s="6">
        <v>42179</v>
      </c>
      <c r="K729" s="10" t="s">
        <v>1043</v>
      </c>
      <c r="L729">
        <f>IF(Table1[[#This Row],[Sales stage]]&lt;&gt;"Won",Table1[[#This Row],[Close Date/Expected Close Date]]-Table1[[#This Row],[Reporting Date]],"")</f>
        <v>110</v>
      </c>
      <c r="M729" s="2"/>
    </row>
    <row r="730" spans="1:13">
      <c r="A730" s="9">
        <v>42070</v>
      </c>
      <c r="B730" s="7" t="s">
        <v>21</v>
      </c>
      <c r="C730" s="4" t="s">
        <v>757</v>
      </c>
      <c r="D730" s="4" t="s">
        <v>1032</v>
      </c>
      <c r="E730" s="4" t="s">
        <v>1048</v>
      </c>
      <c r="F730" s="4">
        <v>4050</v>
      </c>
      <c r="G730" s="8">
        <v>0.7</v>
      </c>
      <c r="H730" s="4">
        <f t="shared" si="11"/>
        <v>2835</v>
      </c>
      <c r="I730" s="4" t="s">
        <v>1054</v>
      </c>
      <c r="J730" s="6">
        <v>42090</v>
      </c>
      <c r="K730" s="10"/>
      <c r="L730" t="str">
        <f>IF(Table1[[#This Row],[Sales stage]]&lt;&gt;"Won",Table1[[#This Row],[Close Date/Expected Close Date]]-Table1[[#This Row],[Reporting Date]],"")</f>
        <v/>
      </c>
      <c r="M730" s="2"/>
    </row>
    <row r="731" spans="1:13">
      <c r="A731" s="9">
        <v>42070</v>
      </c>
      <c r="B731" s="7" t="s">
        <v>17</v>
      </c>
      <c r="C731" s="4" t="s">
        <v>758</v>
      </c>
      <c r="D731" s="4" t="s">
        <v>1031</v>
      </c>
      <c r="E731" s="4" t="s">
        <v>1049</v>
      </c>
      <c r="F731" s="4">
        <v>3430</v>
      </c>
      <c r="G731" s="8">
        <v>0.85</v>
      </c>
      <c r="H731" s="4">
        <f t="shared" si="11"/>
        <v>2915.5</v>
      </c>
      <c r="I731" s="4" t="s">
        <v>1052</v>
      </c>
      <c r="J731" s="6">
        <v>42143</v>
      </c>
      <c r="K731" s="10" t="s">
        <v>1045</v>
      </c>
      <c r="L731">
        <f>IF(Table1[[#This Row],[Sales stage]]&lt;&gt;"Won",Table1[[#This Row],[Close Date/Expected Close Date]]-Table1[[#This Row],[Reporting Date]],"")</f>
        <v>73</v>
      </c>
      <c r="M731" s="2"/>
    </row>
    <row r="732" spans="1:13">
      <c r="A732" s="9">
        <v>42070</v>
      </c>
      <c r="B732" s="7" t="s">
        <v>10</v>
      </c>
      <c r="C732" s="4" t="s">
        <v>759</v>
      </c>
      <c r="D732" s="4" t="s">
        <v>1036</v>
      </c>
      <c r="E732" s="4" t="s">
        <v>1040</v>
      </c>
      <c r="F732" s="4">
        <v>4310</v>
      </c>
      <c r="G732" s="8">
        <v>0.55000000000000004</v>
      </c>
      <c r="H732" s="4">
        <f t="shared" si="11"/>
        <v>2370.5</v>
      </c>
      <c r="I732" s="4" t="s">
        <v>1051</v>
      </c>
      <c r="J732" s="6">
        <v>42126</v>
      </c>
      <c r="K732" s="10" t="s">
        <v>1045</v>
      </c>
      <c r="L732">
        <f>IF(Table1[[#This Row],[Sales stage]]&lt;&gt;"Won",Table1[[#This Row],[Close Date/Expected Close Date]]-Table1[[#This Row],[Reporting Date]],"")</f>
        <v>56</v>
      </c>
      <c r="M732" s="2"/>
    </row>
    <row r="733" spans="1:13">
      <c r="A733" s="9">
        <v>42070</v>
      </c>
      <c r="B733" s="7" t="s">
        <v>12</v>
      </c>
      <c r="C733" s="4" t="s">
        <v>760</v>
      </c>
      <c r="D733" s="4" t="s">
        <v>1038</v>
      </c>
      <c r="E733" s="4" t="s">
        <v>1039</v>
      </c>
      <c r="F733" s="4">
        <v>1740</v>
      </c>
      <c r="G733" s="8">
        <v>0.55000000000000004</v>
      </c>
      <c r="H733" s="4">
        <f t="shared" si="11"/>
        <v>957.00000000000011</v>
      </c>
      <c r="I733" s="4" t="s">
        <v>1051</v>
      </c>
      <c r="J733" s="6">
        <v>42105</v>
      </c>
      <c r="K733" s="10" t="s">
        <v>1045</v>
      </c>
      <c r="L733">
        <f>IF(Table1[[#This Row],[Sales stage]]&lt;&gt;"Won",Table1[[#This Row],[Close Date/Expected Close Date]]-Table1[[#This Row],[Reporting Date]],"")</f>
        <v>35</v>
      </c>
      <c r="M733" s="2"/>
    </row>
    <row r="734" spans="1:13">
      <c r="A734" s="9">
        <v>42070</v>
      </c>
      <c r="B734" s="7" t="s">
        <v>12</v>
      </c>
      <c r="C734" s="4" t="s">
        <v>761</v>
      </c>
      <c r="D734" s="4" t="s">
        <v>1029</v>
      </c>
      <c r="E734" s="4" t="s">
        <v>1042</v>
      </c>
      <c r="F734" s="4">
        <v>1960</v>
      </c>
      <c r="G734" s="8">
        <v>0.5</v>
      </c>
      <c r="H734" s="4">
        <f t="shared" si="11"/>
        <v>980</v>
      </c>
      <c r="I734" s="4" t="s">
        <v>1051</v>
      </c>
      <c r="J734" s="6">
        <v>42110</v>
      </c>
      <c r="K734" s="10" t="s">
        <v>1043</v>
      </c>
      <c r="L734">
        <f>IF(Table1[[#This Row],[Sales stage]]&lt;&gt;"Won",Table1[[#This Row],[Close Date/Expected Close Date]]-Table1[[#This Row],[Reporting Date]],"")</f>
        <v>40</v>
      </c>
      <c r="M734" s="2"/>
    </row>
    <row r="735" spans="1:13">
      <c r="A735" s="9">
        <v>42070</v>
      </c>
      <c r="B735" s="7" t="s">
        <v>20</v>
      </c>
      <c r="C735" s="4" t="s">
        <v>762</v>
      </c>
      <c r="D735" s="4" t="s">
        <v>1038</v>
      </c>
      <c r="E735" s="4" t="s">
        <v>1049</v>
      </c>
      <c r="F735" s="4">
        <v>1640</v>
      </c>
      <c r="G735" s="8">
        <v>0.6</v>
      </c>
      <c r="H735" s="4">
        <f t="shared" si="11"/>
        <v>984</v>
      </c>
      <c r="I735" s="4" t="s">
        <v>1054</v>
      </c>
      <c r="J735" s="6">
        <v>42191</v>
      </c>
      <c r="K735" s="10"/>
      <c r="L735">
        <f>IF(Table1[[#This Row],[Sales stage]]&lt;&gt;"Won",Table1[[#This Row],[Close Date/Expected Close Date]]-Table1[[#This Row],[Reporting Date]],"")</f>
        <v>121</v>
      </c>
      <c r="M735" s="2"/>
    </row>
    <row r="736" spans="1:13">
      <c r="A736" s="9">
        <v>42070</v>
      </c>
      <c r="B736" s="7" t="s">
        <v>26</v>
      </c>
      <c r="C736" s="4" t="s">
        <v>763</v>
      </c>
      <c r="D736" s="4" t="s">
        <v>1035</v>
      </c>
      <c r="E736" s="4" t="s">
        <v>1039</v>
      </c>
      <c r="F736" s="4">
        <v>1720</v>
      </c>
      <c r="G736" s="8">
        <v>0.65</v>
      </c>
      <c r="H736" s="4">
        <f t="shared" si="11"/>
        <v>1118</v>
      </c>
      <c r="I736" s="4" t="s">
        <v>1051</v>
      </c>
      <c r="J736" s="6">
        <v>42121</v>
      </c>
      <c r="K736" s="10" t="s">
        <v>1044</v>
      </c>
      <c r="L736">
        <f>IF(Table1[[#This Row],[Sales stage]]&lt;&gt;"Won",Table1[[#This Row],[Close Date/Expected Close Date]]-Table1[[#This Row],[Reporting Date]],"")</f>
        <v>51</v>
      </c>
      <c r="M736" s="2"/>
    </row>
    <row r="737" spans="1:13">
      <c r="A737" s="9">
        <v>42070</v>
      </c>
      <c r="B737" s="7" t="s">
        <v>16</v>
      </c>
      <c r="C737" s="4" t="s">
        <v>764</v>
      </c>
      <c r="D737" s="4" t="s">
        <v>1029</v>
      </c>
      <c r="E737" s="4" t="s">
        <v>1049</v>
      </c>
      <c r="F737" s="4">
        <v>1600</v>
      </c>
      <c r="G737" s="8">
        <v>0.6</v>
      </c>
      <c r="H737" s="4">
        <f t="shared" si="11"/>
        <v>960</v>
      </c>
      <c r="I737" s="4" t="s">
        <v>1051</v>
      </c>
      <c r="J737" s="6">
        <v>42165</v>
      </c>
      <c r="K737" s="10" t="s">
        <v>1046</v>
      </c>
      <c r="L737">
        <f>IF(Table1[[#This Row],[Sales stage]]&lt;&gt;"Won",Table1[[#This Row],[Close Date/Expected Close Date]]-Table1[[#This Row],[Reporting Date]],"")</f>
        <v>95</v>
      </c>
      <c r="M737" s="2"/>
    </row>
    <row r="738" spans="1:13">
      <c r="A738" s="9">
        <v>42070</v>
      </c>
      <c r="B738" s="7" t="s">
        <v>15</v>
      </c>
      <c r="C738" s="4" t="s">
        <v>765</v>
      </c>
      <c r="D738" s="4" t="s">
        <v>1034</v>
      </c>
      <c r="E738" s="4" t="s">
        <v>1040</v>
      </c>
      <c r="F738" s="4">
        <v>3400</v>
      </c>
      <c r="G738" s="8">
        <v>0.8</v>
      </c>
      <c r="H738" s="4">
        <f t="shared" si="11"/>
        <v>2720</v>
      </c>
      <c r="I738" s="4" t="s">
        <v>1051</v>
      </c>
      <c r="J738" s="6">
        <v>42150</v>
      </c>
      <c r="K738" s="10"/>
      <c r="L738">
        <f>IF(Table1[[#This Row],[Sales stage]]&lt;&gt;"Won",Table1[[#This Row],[Close Date/Expected Close Date]]-Table1[[#This Row],[Reporting Date]],"")</f>
        <v>80</v>
      </c>
      <c r="M738" s="2"/>
    </row>
    <row r="739" spans="1:13">
      <c r="A739" s="9">
        <v>42070</v>
      </c>
      <c r="B739" s="7" t="s">
        <v>8</v>
      </c>
      <c r="C739" s="4" t="s">
        <v>766</v>
      </c>
      <c r="D739" s="4" t="s">
        <v>1030</v>
      </c>
      <c r="E739" s="4" t="s">
        <v>1042</v>
      </c>
      <c r="F739" s="4">
        <v>1750</v>
      </c>
      <c r="G739" s="8">
        <v>0.65</v>
      </c>
      <c r="H739" s="4">
        <f t="shared" si="11"/>
        <v>1137.5</v>
      </c>
      <c r="I739" s="4" t="s">
        <v>1051</v>
      </c>
      <c r="J739" s="6">
        <v>42150</v>
      </c>
      <c r="K739" s="10" t="s">
        <v>1043</v>
      </c>
      <c r="L739">
        <f>IF(Table1[[#This Row],[Sales stage]]&lt;&gt;"Won",Table1[[#This Row],[Close Date/Expected Close Date]]-Table1[[#This Row],[Reporting Date]],"")</f>
        <v>80</v>
      </c>
      <c r="M739" s="2"/>
    </row>
    <row r="740" spans="1:13">
      <c r="A740" s="9">
        <v>42070</v>
      </c>
      <c r="B740" s="7" t="s">
        <v>21</v>
      </c>
      <c r="C740" s="4" t="s">
        <v>767</v>
      </c>
      <c r="D740" s="4" t="s">
        <v>1033</v>
      </c>
      <c r="E740" s="4" t="s">
        <v>1049</v>
      </c>
      <c r="F740" s="4">
        <v>900</v>
      </c>
      <c r="G740" s="8">
        <v>0.8</v>
      </c>
      <c r="H740" s="4">
        <f t="shared" si="11"/>
        <v>720</v>
      </c>
      <c r="I740" s="4" t="s">
        <v>1052</v>
      </c>
      <c r="J740" s="6">
        <v>42141</v>
      </c>
      <c r="K740" s="10" t="s">
        <v>1043</v>
      </c>
      <c r="L740">
        <f>IF(Table1[[#This Row],[Sales stage]]&lt;&gt;"Won",Table1[[#This Row],[Close Date/Expected Close Date]]-Table1[[#This Row],[Reporting Date]],"")</f>
        <v>71</v>
      </c>
      <c r="M740" s="2"/>
    </row>
    <row r="741" spans="1:13">
      <c r="A741" s="9">
        <v>42070</v>
      </c>
      <c r="B741" s="7" t="s">
        <v>15</v>
      </c>
      <c r="C741" s="4" t="s">
        <v>768</v>
      </c>
      <c r="D741" s="4" t="s">
        <v>1032</v>
      </c>
      <c r="E741" s="4" t="s">
        <v>1041</v>
      </c>
      <c r="F741" s="4">
        <v>2030</v>
      </c>
      <c r="G741" s="8">
        <v>0.75</v>
      </c>
      <c r="H741" s="4">
        <f t="shared" si="11"/>
        <v>1522.5</v>
      </c>
      <c r="I741" s="4" t="s">
        <v>1054</v>
      </c>
      <c r="J741" s="6">
        <v>42170</v>
      </c>
      <c r="K741" s="10"/>
      <c r="L741">
        <f>IF(Table1[[#This Row],[Sales stage]]&lt;&gt;"Won",Table1[[#This Row],[Close Date/Expected Close Date]]-Table1[[#This Row],[Reporting Date]],"")</f>
        <v>100</v>
      </c>
      <c r="M741" s="2"/>
    </row>
    <row r="742" spans="1:13">
      <c r="A742" s="9">
        <v>42071</v>
      </c>
      <c r="B742" s="7" t="s">
        <v>25</v>
      </c>
      <c r="C742" s="4" t="s">
        <v>769</v>
      </c>
      <c r="D742" s="4" t="s">
        <v>1031</v>
      </c>
      <c r="E742" s="4" t="s">
        <v>1040</v>
      </c>
      <c r="F742" s="4">
        <v>4480</v>
      </c>
      <c r="G742" s="8">
        <v>0.7</v>
      </c>
      <c r="H742" s="4">
        <f t="shared" si="11"/>
        <v>3136</v>
      </c>
      <c r="I742" s="4" t="s">
        <v>1052</v>
      </c>
      <c r="J742" s="6">
        <v>42100</v>
      </c>
      <c r="K742" s="10" t="s">
        <v>1044</v>
      </c>
      <c r="L742">
        <f>IF(Table1[[#This Row],[Sales stage]]&lt;&gt;"Won",Table1[[#This Row],[Close Date/Expected Close Date]]-Table1[[#This Row],[Reporting Date]],"")</f>
        <v>29</v>
      </c>
      <c r="M742" s="2"/>
    </row>
    <row r="743" spans="1:13">
      <c r="A743" s="9">
        <v>42071</v>
      </c>
      <c r="B743" s="7" t="s">
        <v>19</v>
      </c>
      <c r="C743" s="4" t="s">
        <v>770</v>
      </c>
      <c r="D743" s="4" t="s">
        <v>1031</v>
      </c>
      <c r="E743" s="4" t="s">
        <v>1049</v>
      </c>
      <c r="F743" s="4">
        <v>4510</v>
      </c>
      <c r="G743" s="8">
        <v>0.65</v>
      </c>
      <c r="H743" s="4">
        <f t="shared" si="11"/>
        <v>2931.5</v>
      </c>
      <c r="I743" s="4" t="s">
        <v>1051</v>
      </c>
      <c r="J743" s="6">
        <v>42133</v>
      </c>
      <c r="K743" s="10" t="s">
        <v>1043</v>
      </c>
      <c r="L743">
        <f>IF(Table1[[#This Row],[Sales stage]]&lt;&gt;"Won",Table1[[#This Row],[Close Date/Expected Close Date]]-Table1[[#This Row],[Reporting Date]],"")</f>
        <v>62</v>
      </c>
      <c r="M743" s="2"/>
    </row>
    <row r="744" spans="1:13">
      <c r="A744" s="9">
        <v>42071</v>
      </c>
      <c r="B744" s="7" t="s">
        <v>20</v>
      </c>
      <c r="C744" s="4" t="s">
        <v>771</v>
      </c>
      <c r="D744" s="4" t="s">
        <v>1032</v>
      </c>
      <c r="E744" s="4" t="s">
        <v>1039</v>
      </c>
      <c r="F744" s="4">
        <v>1370</v>
      </c>
      <c r="G744" s="8">
        <v>0.85</v>
      </c>
      <c r="H744" s="4">
        <f t="shared" si="11"/>
        <v>1164.5</v>
      </c>
      <c r="I744" s="4" t="s">
        <v>1052</v>
      </c>
      <c r="J744" s="6">
        <v>42139</v>
      </c>
      <c r="K744" s="10" t="s">
        <v>1044</v>
      </c>
      <c r="L744">
        <f>IF(Table1[[#This Row],[Sales stage]]&lt;&gt;"Won",Table1[[#This Row],[Close Date/Expected Close Date]]-Table1[[#This Row],[Reporting Date]],"")</f>
        <v>68</v>
      </c>
      <c r="M744" s="2"/>
    </row>
    <row r="745" spans="1:13">
      <c r="A745" s="9">
        <v>42071</v>
      </c>
      <c r="B745" s="7" t="s">
        <v>15</v>
      </c>
      <c r="C745" s="4" t="s">
        <v>772</v>
      </c>
      <c r="D745" s="4" t="s">
        <v>1038</v>
      </c>
      <c r="E745" s="4" t="s">
        <v>1049</v>
      </c>
      <c r="F745" s="4">
        <v>2730</v>
      </c>
      <c r="G745" s="8">
        <v>0.8</v>
      </c>
      <c r="H745" s="4">
        <f t="shared" si="11"/>
        <v>2184</v>
      </c>
      <c r="I745" s="4" t="s">
        <v>1054</v>
      </c>
      <c r="J745" s="6">
        <v>42112</v>
      </c>
      <c r="K745" s="10" t="s">
        <v>1045</v>
      </c>
      <c r="L745">
        <f>IF(Table1[[#This Row],[Sales stage]]&lt;&gt;"Won",Table1[[#This Row],[Close Date/Expected Close Date]]-Table1[[#This Row],[Reporting Date]],"")</f>
        <v>41</v>
      </c>
      <c r="M745" s="2"/>
    </row>
    <row r="746" spans="1:13">
      <c r="A746" s="9">
        <v>42071</v>
      </c>
      <c r="B746" s="7" t="s">
        <v>27</v>
      </c>
      <c r="C746" s="4" t="s">
        <v>773</v>
      </c>
      <c r="D746" s="4" t="s">
        <v>1031</v>
      </c>
      <c r="E746" s="4" t="s">
        <v>1039</v>
      </c>
      <c r="F746" s="4">
        <v>2900</v>
      </c>
      <c r="G746" s="8">
        <v>0.65</v>
      </c>
      <c r="H746" s="4">
        <f t="shared" si="11"/>
        <v>1885</v>
      </c>
      <c r="I746" s="4" t="s">
        <v>1054</v>
      </c>
      <c r="J746" s="6">
        <v>42171</v>
      </c>
      <c r="K746" s="10" t="s">
        <v>1043</v>
      </c>
      <c r="L746">
        <f>IF(Table1[[#This Row],[Sales stage]]&lt;&gt;"Won",Table1[[#This Row],[Close Date/Expected Close Date]]-Table1[[#This Row],[Reporting Date]],"")</f>
        <v>100</v>
      </c>
      <c r="M746" s="2"/>
    </row>
    <row r="747" spans="1:13">
      <c r="A747" s="9">
        <v>42071</v>
      </c>
      <c r="B747" s="7" t="s">
        <v>18</v>
      </c>
      <c r="C747" s="4" t="s">
        <v>774</v>
      </c>
      <c r="D747" s="4" t="s">
        <v>1036</v>
      </c>
      <c r="E747" s="4" t="s">
        <v>1040</v>
      </c>
      <c r="F747" s="4">
        <v>2360</v>
      </c>
      <c r="G747" s="8">
        <v>0.7</v>
      </c>
      <c r="H747" s="4">
        <f t="shared" si="11"/>
        <v>1652</v>
      </c>
      <c r="I747" s="4" t="s">
        <v>1054</v>
      </c>
      <c r="J747" s="6">
        <v>42173</v>
      </c>
      <c r="K747" s="10" t="s">
        <v>1044</v>
      </c>
      <c r="L747">
        <f>IF(Table1[[#This Row],[Sales stage]]&lt;&gt;"Won",Table1[[#This Row],[Close Date/Expected Close Date]]-Table1[[#This Row],[Reporting Date]],"")</f>
        <v>102</v>
      </c>
      <c r="M747" s="2"/>
    </row>
    <row r="748" spans="1:13">
      <c r="A748" s="9">
        <v>42071</v>
      </c>
      <c r="B748" s="7" t="s">
        <v>22</v>
      </c>
      <c r="C748" s="4" t="s">
        <v>775</v>
      </c>
      <c r="D748" s="4" t="s">
        <v>1032</v>
      </c>
      <c r="E748" s="4" t="s">
        <v>1049</v>
      </c>
      <c r="F748" s="4">
        <v>4290</v>
      </c>
      <c r="G748" s="8">
        <v>0.85</v>
      </c>
      <c r="H748" s="4">
        <f t="shared" si="11"/>
        <v>3646.5</v>
      </c>
      <c r="I748" s="4" t="s">
        <v>1052</v>
      </c>
      <c r="J748" s="6">
        <v>42160</v>
      </c>
      <c r="K748" s="10" t="s">
        <v>1044</v>
      </c>
      <c r="L748">
        <f>IF(Table1[[#This Row],[Sales stage]]&lt;&gt;"Won",Table1[[#This Row],[Close Date/Expected Close Date]]-Table1[[#This Row],[Reporting Date]],"")</f>
        <v>89</v>
      </c>
      <c r="M748" s="2"/>
    </row>
    <row r="749" spans="1:13">
      <c r="A749" s="9">
        <v>42071</v>
      </c>
      <c r="B749" s="7" t="s">
        <v>18</v>
      </c>
      <c r="C749" s="4" t="s">
        <v>776</v>
      </c>
      <c r="D749" s="4" t="s">
        <v>1035</v>
      </c>
      <c r="E749" s="4" t="s">
        <v>1049</v>
      </c>
      <c r="F749" s="4">
        <v>770</v>
      </c>
      <c r="G749" s="8">
        <v>0.75</v>
      </c>
      <c r="H749" s="4">
        <f t="shared" si="11"/>
        <v>577.5</v>
      </c>
      <c r="I749" s="4" t="s">
        <v>1051</v>
      </c>
      <c r="J749" s="6">
        <v>42131</v>
      </c>
      <c r="K749" s="10" t="s">
        <v>1046</v>
      </c>
      <c r="L749">
        <f>IF(Table1[[#This Row],[Sales stage]]&lt;&gt;"Won",Table1[[#This Row],[Close Date/Expected Close Date]]-Table1[[#This Row],[Reporting Date]],"")</f>
        <v>60</v>
      </c>
      <c r="M749" s="2"/>
    </row>
    <row r="750" spans="1:13">
      <c r="A750" s="9">
        <v>42071</v>
      </c>
      <c r="B750" s="7" t="s">
        <v>11</v>
      </c>
      <c r="C750" s="4" t="s">
        <v>777</v>
      </c>
      <c r="D750" s="4" t="s">
        <v>1037</v>
      </c>
      <c r="E750" s="4" t="s">
        <v>1049</v>
      </c>
      <c r="F750" s="4">
        <v>710</v>
      </c>
      <c r="G750" s="8">
        <v>0.6</v>
      </c>
      <c r="H750" s="4">
        <f t="shared" si="11"/>
        <v>426</v>
      </c>
      <c r="I750" s="4" t="s">
        <v>1054</v>
      </c>
      <c r="J750" s="6">
        <v>42103</v>
      </c>
      <c r="K750" s="10" t="s">
        <v>1043</v>
      </c>
      <c r="L750">
        <f>IF(Table1[[#This Row],[Sales stage]]&lt;&gt;"Won",Table1[[#This Row],[Close Date/Expected Close Date]]-Table1[[#This Row],[Reporting Date]],"")</f>
        <v>32</v>
      </c>
      <c r="M750" s="2"/>
    </row>
    <row r="751" spans="1:13">
      <c r="A751" s="9">
        <v>42071</v>
      </c>
      <c r="B751" s="7" t="s">
        <v>9</v>
      </c>
      <c r="C751" s="4" t="s">
        <v>778</v>
      </c>
      <c r="D751" s="4" t="s">
        <v>1035</v>
      </c>
      <c r="E751" s="4" t="s">
        <v>1049</v>
      </c>
      <c r="F751" s="4">
        <v>750</v>
      </c>
      <c r="G751" s="8">
        <v>0.8</v>
      </c>
      <c r="H751" s="4">
        <f t="shared" si="11"/>
        <v>600</v>
      </c>
      <c r="I751" s="4" t="s">
        <v>1052</v>
      </c>
      <c r="J751" s="6">
        <v>42134</v>
      </c>
      <c r="K751" s="10" t="s">
        <v>1043</v>
      </c>
      <c r="L751">
        <f>IF(Table1[[#This Row],[Sales stage]]&lt;&gt;"Won",Table1[[#This Row],[Close Date/Expected Close Date]]-Table1[[#This Row],[Reporting Date]],"")</f>
        <v>63</v>
      </c>
      <c r="M751" s="2"/>
    </row>
    <row r="752" spans="1:13">
      <c r="A752" s="9">
        <v>42072</v>
      </c>
      <c r="B752" s="7" t="s">
        <v>26</v>
      </c>
      <c r="C752" s="4" t="s">
        <v>779</v>
      </c>
      <c r="D752" s="4" t="s">
        <v>1030</v>
      </c>
      <c r="E752" s="4" t="s">
        <v>1040</v>
      </c>
      <c r="F752" s="4">
        <v>4490</v>
      </c>
      <c r="G752" s="8">
        <v>0.55000000000000004</v>
      </c>
      <c r="H752" s="4">
        <f t="shared" si="11"/>
        <v>2469.5</v>
      </c>
      <c r="I752" s="4" t="s">
        <v>1052</v>
      </c>
      <c r="J752" s="6">
        <v>42102</v>
      </c>
      <c r="K752" s="10" t="s">
        <v>1044</v>
      </c>
      <c r="L752">
        <f>IF(Table1[[#This Row],[Sales stage]]&lt;&gt;"Won",Table1[[#This Row],[Close Date/Expected Close Date]]-Table1[[#This Row],[Reporting Date]],"")</f>
        <v>30</v>
      </c>
      <c r="M752" s="2"/>
    </row>
    <row r="753" spans="1:13">
      <c r="A753" s="9">
        <v>42072</v>
      </c>
      <c r="B753" s="7" t="s">
        <v>26</v>
      </c>
      <c r="C753" s="4" t="s">
        <v>780</v>
      </c>
      <c r="D753" s="4" t="s">
        <v>1035</v>
      </c>
      <c r="E753" s="4" t="s">
        <v>1042</v>
      </c>
      <c r="F753" s="4">
        <v>3660</v>
      </c>
      <c r="G753" s="8">
        <v>0.8</v>
      </c>
      <c r="H753" s="4">
        <f t="shared" si="11"/>
        <v>2928</v>
      </c>
      <c r="I753" s="4" t="s">
        <v>1051</v>
      </c>
      <c r="J753" s="6">
        <v>42161</v>
      </c>
      <c r="K753" s="10" t="s">
        <v>1043</v>
      </c>
      <c r="L753">
        <f>IF(Table1[[#This Row],[Sales stage]]&lt;&gt;"Won",Table1[[#This Row],[Close Date/Expected Close Date]]-Table1[[#This Row],[Reporting Date]],"")</f>
        <v>89</v>
      </c>
      <c r="M753" s="2"/>
    </row>
    <row r="754" spans="1:13">
      <c r="A754" s="9">
        <v>42072</v>
      </c>
      <c r="B754" s="7" t="s">
        <v>15</v>
      </c>
      <c r="C754" s="4" t="s">
        <v>781</v>
      </c>
      <c r="D754" s="4" t="s">
        <v>1029</v>
      </c>
      <c r="E754" s="4" t="s">
        <v>1042</v>
      </c>
      <c r="F754" s="4">
        <v>1260</v>
      </c>
      <c r="G754" s="8">
        <v>0.6</v>
      </c>
      <c r="H754" s="4">
        <f t="shared" si="11"/>
        <v>756</v>
      </c>
      <c r="I754" s="4" t="s">
        <v>1052</v>
      </c>
      <c r="J754" s="6">
        <v>42129</v>
      </c>
      <c r="K754" s="10"/>
      <c r="L754">
        <f>IF(Table1[[#This Row],[Sales stage]]&lt;&gt;"Won",Table1[[#This Row],[Close Date/Expected Close Date]]-Table1[[#This Row],[Reporting Date]],"")</f>
        <v>57</v>
      </c>
      <c r="M754" s="2"/>
    </row>
    <row r="755" spans="1:13">
      <c r="A755" s="9">
        <v>42072</v>
      </c>
      <c r="B755" s="7" t="s">
        <v>18</v>
      </c>
      <c r="C755" s="4" t="s">
        <v>782</v>
      </c>
      <c r="D755" s="4" t="s">
        <v>1029</v>
      </c>
      <c r="E755" s="4" t="s">
        <v>1040</v>
      </c>
      <c r="F755" s="4">
        <v>3030</v>
      </c>
      <c r="G755" s="8">
        <v>0.75</v>
      </c>
      <c r="H755" s="4">
        <f t="shared" si="11"/>
        <v>2272.5</v>
      </c>
      <c r="I755" s="4" t="s">
        <v>1054</v>
      </c>
      <c r="J755" s="6">
        <v>42139</v>
      </c>
      <c r="K755" s="10" t="s">
        <v>1043</v>
      </c>
      <c r="L755">
        <f>IF(Table1[[#This Row],[Sales stage]]&lt;&gt;"Won",Table1[[#This Row],[Close Date/Expected Close Date]]-Table1[[#This Row],[Reporting Date]],"")</f>
        <v>67</v>
      </c>
      <c r="M755" s="2"/>
    </row>
    <row r="756" spans="1:13">
      <c r="A756" s="9">
        <v>42072</v>
      </c>
      <c r="B756" s="7" t="s">
        <v>12</v>
      </c>
      <c r="C756" s="4" t="s">
        <v>783</v>
      </c>
      <c r="D756" s="4" t="s">
        <v>1033</v>
      </c>
      <c r="E756" s="4" t="s">
        <v>1039</v>
      </c>
      <c r="F756" s="4">
        <v>2670</v>
      </c>
      <c r="G756" s="8">
        <v>0.8</v>
      </c>
      <c r="H756" s="4">
        <f t="shared" si="11"/>
        <v>2136</v>
      </c>
      <c r="I756" s="4" t="s">
        <v>1054</v>
      </c>
      <c r="J756" s="6">
        <v>42162</v>
      </c>
      <c r="K756" s="10" t="s">
        <v>1045</v>
      </c>
      <c r="L756">
        <f>IF(Table1[[#This Row],[Sales stage]]&lt;&gt;"Won",Table1[[#This Row],[Close Date/Expected Close Date]]-Table1[[#This Row],[Reporting Date]],"")</f>
        <v>90</v>
      </c>
      <c r="M756" s="2"/>
    </row>
    <row r="757" spans="1:13">
      <c r="A757" s="9">
        <v>42072</v>
      </c>
      <c r="B757" s="7" t="s">
        <v>19</v>
      </c>
      <c r="C757" s="4" t="s">
        <v>784</v>
      </c>
      <c r="D757" s="4" t="s">
        <v>1032</v>
      </c>
      <c r="E757" s="4" t="s">
        <v>1040</v>
      </c>
      <c r="F757" s="4">
        <v>3570</v>
      </c>
      <c r="G757" s="8">
        <v>0.75</v>
      </c>
      <c r="H757" s="4">
        <f t="shared" si="11"/>
        <v>2677.5</v>
      </c>
      <c r="I757" s="4" t="s">
        <v>1054</v>
      </c>
      <c r="J757" s="6">
        <v>42145</v>
      </c>
      <c r="K757" s="10"/>
      <c r="L757">
        <f>IF(Table1[[#This Row],[Sales stage]]&lt;&gt;"Won",Table1[[#This Row],[Close Date/Expected Close Date]]-Table1[[#This Row],[Reporting Date]],"")</f>
        <v>73</v>
      </c>
      <c r="M757" s="2"/>
    </row>
    <row r="758" spans="1:13">
      <c r="A758" s="9">
        <v>42072</v>
      </c>
      <c r="B758" s="7" t="s">
        <v>24</v>
      </c>
      <c r="C758" s="4" t="s">
        <v>785</v>
      </c>
      <c r="D758" s="4" t="s">
        <v>1038</v>
      </c>
      <c r="E758" s="4" t="s">
        <v>1042</v>
      </c>
      <c r="F758" s="4">
        <v>1770</v>
      </c>
      <c r="G758" s="8">
        <v>0.85</v>
      </c>
      <c r="H758" s="4">
        <f t="shared" si="11"/>
        <v>1504.5</v>
      </c>
      <c r="I758" s="4" t="s">
        <v>1054</v>
      </c>
      <c r="J758" s="6">
        <v>42098</v>
      </c>
      <c r="K758" s="10" t="s">
        <v>1046</v>
      </c>
      <c r="L758">
        <f>IF(Table1[[#This Row],[Sales stage]]&lt;&gt;"Won",Table1[[#This Row],[Close Date/Expected Close Date]]-Table1[[#This Row],[Reporting Date]],"")</f>
        <v>26</v>
      </c>
      <c r="M758" s="2"/>
    </row>
    <row r="759" spans="1:13">
      <c r="A759" s="9">
        <v>42072</v>
      </c>
      <c r="B759" s="7" t="s">
        <v>27</v>
      </c>
      <c r="C759" s="4" t="s">
        <v>786</v>
      </c>
      <c r="D759" s="4" t="s">
        <v>1037</v>
      </c>
      <c r="E759" s="4" t="s">
        <v>1039</v>
      </c>
      <c r="F759" s="4">
        <v>2650</v>
      </c>
      <c r="G759" s="8">
        <v>0.6</v>
      </c>
      <c r="H759" s="4">
        <f t="shared" si="11"/>
        <v>1590</v>
      </c>
      <c r="I759" s="4" t="s">
        <v>1052</v>
      </c>
      <c r="J759" s="6">
        <v>42178</v>
      </c>
      <c r="K759" s="10" t="s">
        <v>1045</v>
      </c>
      <c r="L759">
        <f>IF(Table1[[#This Row],[Sales stage]]&lt;&gt;"Won",Table1[[#This Row],[Close Date/Expected Close Date]]-Table1[[#This Row],[Reporting Date]],"")</f>
        <v>106</v>
      </c>
      <c r="M759" s="2"/>
    </row>
    <row r="760" spans="1:13">
      <c r="A760" s="9">
        <v>42072</v>
      </c>
      <c r="B760" s="7" t="s">
        <v>22</v>
      </c>
      <c r="C760" s="4" t="s">
        <v>787</v>
      </c>
      <c r="D760" s="4" t="s">
        <v>1033</v>
      </c>
      <c r="E760" s="4" t="s">
        <v>1049</v>
      </c>
      <c r="F760" s="4">
        <v>390</v>
      </c>
      <c r="G760" s="8">
        <v>0.7</v>
      </c>
      <c r="H760" s="4">
        <f t="shared" si="11"/>
        <v>273</v>
      </c>
      <c r="I760" s="2" t="s">
        <v>1053</v>
      </c>
      <c r="J760" s="6">
        <v>42125</v>
      </c>
      <c r="K760" s="10" t="s">
        <v>1045</v>
      </c>
      <c r="L760">
        <f>IF(Table1[[#This Row],[Sales stage]]&lt;&gt;"Won",Table1[[#This Row],[Close Date/Expected Close Date]]-Table1[[#This Row],[Reporting Date]],"")</f>
        <v>53</v>
      </c>
      <c r="M760" s="2"/>
    </row>
    <row r="761" spans="1:13">
      <c r="A761" s="9">
        <v>42072</v>
      </c>
      <c r="B761" s="7" t="s">
        <v>26</v>
      </c>
      <c r="C761" s="4" t="s">
        <v>788</v>
      </c>
      <c r="D761" s="4" t="s">
        <v>1032</v>
      </c>
      <c r="E761" s="4" t="s">
        <v>1049</v>
      </c>
      <c r="F761" s="4">
        <v>3150</v>
      </c>
      <c r="G761" s="8">
        <v>0.65</v>
      </c>
      <c r="H761" s="4">
        <f t="shared" si="11"/>
        <v>2047.5</v>
      </c>
      <c r="I761" s="4" t="s">
        <v>1054</v>
      </c>
      <c r="J761" s="6">
        <v>42145</v>
      </c>
      <c r="K761" s="10" t="s">
        <v>1044</v>
      </c>
      <c r="L761">
        <f>IF(Table1[[#This Row],[Sales stage]]&lt;&gt;"Won",Table1[[#This Row],[Close Date/Expected Close Date]]-Table1[[#This Row],[Reporting Date]],"")</f>
        <v>73</v>
      </c>
      <c r="M761" s="2"/>
    </row>
    <row r="762" spans="1:13">
      <c r="A762" s="9">
        <v>42073</v>
      </c>
      <c r="B762" s="7" t="s">
        <v>20</v>
      </c>
      <c r="C762" s="4" t="s">
        <v>789</v>
      </c>
      <c r="D762" s="4" t="s">
        <v>1030</v>
      </c>
      <c r="E762" s="4" t="s">
        <v>1040</v>
      </c>
      <c r="F762" s="4">
        <v>3650</v>
      </c>
      <c r="G762" s="8">
        <v>0.5</v>
      </c>
      <c r="H762" s="4">
        <f t="shared" si="11"/>
        <v>1825</v>
      </c>
      <c r="I762" s="4" t="s">
        <v>1052</v>
      </c>
      <c r="J762" s="6">
        <v>42157</v>
      </c>
      <c r="K762" s="10"/>
      <c r="L762">
        <f>IF(Table1[[#This Row],[Sales stage]]&lt;&gt;"Won",Table1[[#This Row],[Close Date/Expected Close Date]]-Table1[[#This Row],[Reporting Date]],"")</f>
        <v>84</v>
      </c>
      <c r="M762" s="2"/>
    </row>
    <row r="763" spans="1:13">
      <c r="A763" s="9">
        <v>42073</v>
      </c>
      <c r="B763" s="7" t="s">
        <v>15</v>
      </c>
      <c r="C763" s="4" t="s">
        <v>790</v>
      </c>
      <c r="D763" s="4" t="s">
        <v>1036</v>
      </c>
      <c r="E763" s="4" t="s">
        <v>1049</v>
      </c>
      <c r="F763" s="4">
        <v>1280</v>
      </c>
      <c r="G763" s="8">
        <v>0.75</v>
      </c>
      <c r="H763" s="4">
        <f t="shared" si="11"/>
        <v>960</v>
      </c>
      <c r="I763" s="4" t="s">
        <v>1052</v>
      </c>
      <c r="J763" s="6">
        <v>42132</v>
      </c>
      <c r="K763" s="10" t="s">
        <v>1046</v>
      </c>
      <c r="L763">
        <f>IF(Table1[[#This Row],[Sales stage]]&lt;&gt;"Won",Table1[[#This Row],[Close Date/Expected Close Date]]-Table1[[#This Row],[Reporting Date]],"")</f>
        <v>59</v>
      </c>
      <c r="M763" s="2"/>
    </row>
    <row r="764" spans="1:13">
      <c r="A764" s="9">
        <v>42073</v>
      </c>
      <c r="B764" s="7" t="s">
        <v>24</v>
      </c>
      <c r="C764" s="4" t="s">
        <v>791</v>
      </c>
      <c r="D764" s="4" t="s">
        <v>1031</v>
      </c>
      <c r="E764" s="4" t="s">
        <v>1049</v>
      </c>
      <c r="F764" s="4">
        <v>2260</v>
      </c>
      <c r="G764" s="8">
        <v>0.65</v>
      </c>
      <c r="H764" s="4">
        <f t="shared" si="11"/>
        <v>1469</v>
      </c>
      <c r="I764" s="4" t="s">
        <v>1052</v>
      </c>
      <c r="J764" s="6">
        <v>42164</v>
      </c>
      <c r="K764" s="10" t="s">
        <v>1043</v>
      </c>
      <c r="L764">
        <f>IF(Table1[[#This Row],[Sales stage]]&lt;&gt;"Won",Table1[[#This Row],[Close Date/Expected Close Date]]-Table1[[#This Row],[Reporting Date]],"")</f>
        <v>91</v>
      </c>
      <c r="M764" s="2"/>
    </row>
    <row r="765" spans="1:13">
      <c r="A765" s="9">
        <v>42073</v>
      </c>
      <c r="B765" s="7" t="s">
        <v>21</v>
      </c>
      <c r="C765" s="4" t="s">
        <v>792</v>
      </c>
      <c r="D765" s="4" t="s">
        <v>1031</v>
      </c>
      <c r="E765" s="4" t="s">
        <v>1040</v>
      </c>
      <c r="F765" s="4">
        <v>4390</v>
      </c>
      <c r="G765" s="8">
        <v>0.6</v>
      </c>
      <c r="H765" s="4">
        <f t="shared" si="11"/>
        <v>2634</v>
      </c>
      <c r="I765" s="4" t="s">
        <v>1054</v>
      </c>
      <c r="J765" s="6">
        <v>42126</v>
      </c>
      <c r="K765" s="10" t="s">
        <v>1045</v>
      </c>
      <c r="L765">
        <f>IF(Table1[[#This Row],[Sales stage]]&lt;&gt;"Won",Table1[[#This Row],[Close Date/Expected Close Date]]-Table1[[#This Row],[Reporting Date]],"")</f>
        <v>53</v>
      </c>
      <c r="M765" s="2"/>
    </row>
    <row r="766" spans="1:13">
      <c r="A766" s="9">
        <v>42073</v>
      </c>
      <c r="B766" s="7" t="s">
        <v>22</v>
      </c>
      <c r="C766" s="4" t="s">
        <v>793</v>
      </c>
      <c r="D766" s="4" t="s">
        <v>1038</v>
      </c>
      <c r="E766" s="4" t="s">
        <v>1040</v>
      </c>
      <c r="F766" s="4">
        <v>3120</v>
      </c>
      <c r="G766" s="8">
        <v>0.75</v>
      </c>
      <c r="H766" s="4">
        <f t="shared" si="11"/>
        <v>2340</v>
      </c>
      <c r="I766" s="4" t="s">
        <v>1054</v>
      </c>
      <c r="J766" s="6">
        <v>42136</v>
      </c>
      <c r="K766" s="10" t="s">
        <v>1043</v>
      </c>
      <c r="L766">
        <f>IF(Table1[[#This Row],[Sales stage]]&lt;&gt;"Won",Table1[[#This Row],[Close Date/Expected Close Date]]-Table1[[#This Row],[Reporting Date]],"")</f>
        <v>63</v>
      </c>
      <c r="M766" s="2"/>
    </row>
    <row r="767" spans="1:13">
      <c r="A767" s="9">
        <v>42073</v>
      </c>
      <c r="B767" s="7" t="s">
        <v>10</v>
      </c>
      <c r="C767" s="4" t="s">
        <v>794</v>
      </c>
      <c r="D767" s="4" t="s">
        <v>1034</v>
      </c>
      <c r="E767" s="4" t="s">
        <v>1049</v>
      </c>
      <c r="F767" s="4">
        <v>1450</v>
      </c>
      <c r="G767" s="8">
        <v>0.7</v>
      </c>
      <c r="H767" s="4">
        <f t="shared" si="11"/>
        <v>1014.9999999999999</v>
      </c>
      <c r="I767" s="4" t="s">
        <v>1051</v>
      </c>
      <c r="J767" s="6">
        <v>42141</v>
      </c>
      <c r="K767" s="10" t="s">
        <v>1044</v>
      </c>
      <c r="L767">
        <f>IF(Table1[[#This Row],[Sales stage]]&lt;&gt;"Won",Table1[[#This Row],[Close Date/Expected Close Date]]-Table1[[#This Row],[Reporting Date]],"")</f>
        <v>68</v>
      </c>
      <c r="M767" s="2"/>
    </row>
    <row r="768" spans="1:13">
      <c r="A768" s="9">
        <v>42073</v>
      </c>
      <c r="B768" s="7" t="s">
        <v>16</v>
      </c>
      <c r="C768" s="4" t="s">
        <v>795</v>
      </c>
      <c r="D768" s="4" t="s">
        <v>1033</v>
      </c>
      <c r="E768" s="4" t="s">
        <v>1042</v>
      </c>
      <c r="F768" s="4">
        <v>4920</v>
      </c>
      <c r="G768" s="8">
        <v>0.75</v>
      </c>
      <c r="H768" s="4">
        <f t="shared" si="11"/>
        <v>3690</v>
      </c>
      <c r="I768" s="4" t="s">
        <v>1054</v>
      </c>
      <c r="J768" s="6">
        <v>42102</v>
      </c>
      <c r="K768" s="10" t="s">
        <v>1044</v>
      </c>
      <c r="L768">
        <f>IF(Table1[[#This Row],[Sales stage]]&lt;&gt;"Won",Table1[[#This Row],[Close Date/Expected Close Date]]-Table1[[#This Row],[Reporting Date]],"")</f>
        <v>29</v>
      </c>
      <c r="M768" s="2"/>
    </row>
    <row r="769" spans="1:13">
      <c r="A769" s="9">
        <v>42073</v>
      </c>
      <c r="B769" s="7" t="s">
        <v>25</v>
      </c>
      <c r="C769" s="4" t="s">
        <v>796</v>
      </c>
      <c r="D769" s="4" t="s">
        <v>1029</v>
      </c>
      <c r="E769" s="4" t="s">
        <v>1049</v>
      </c>
      <c r="F769" s="4">
        <v>930</v>
      </c>
      <c r="G769" s="8">
        <v>0.7</v>
      </c>
      <c r="H769" s="4">
        <f t="shared" si="11"/>
        <v>651</v>
      </c>
      <c r="I769" s="4" t="s">
        <v>1052</v>
      </c>
      <c r="J769" s="6">
        <v>42178</v>
      </c>
      <c r="K769" s="10" t="s">
        <v>1045</v>
      </c>
      <c r="L769">
        <f>IF(Table1[[#This Row],[Sales stage]]&lt;&gt;"Won",Table1[[#This Row],[Close Date/Expected Close Date]]-Table1[[#This Row],[Reporting Date]],"")</f>
        <v>105</v>
      </c>
      <c r="M769" s="2"/>
    </row>
    <row r="770" spans="1:13">
      <c r="A770" s="9">
        <v>42073</v>
      </c>
      <c r="B770" s="7" t="s">
        <v>12</v>
      </c>
      <c r="C770" s="4" t="s">
        <v>797</v>
      </c>
      <c r="D770" s="4" t="s">
        <v>1029</v>
      </c>
      <c r="E770" s="4" t="s">
        <v>1049</v>
      </c>
      <c r="F770" s="4">
        <v>4180</v>
      </c>
      <c r="G770" s="8">
        <v>0.7</v>
      </c>
      <c r="H770" s="4">
        <f t="shared" si="11"/>
        <v>2926</v>
      </c>
      <c r="I770" s="4" t="s">
        <v>1051</v>
      </c>
      <c r="J770" s="6">
        <v>42179</v>
      </c>
      <c r="K770" s="10" t="s">
        <v>1045</v>
      </c>
      <c r="L770">
        <f>IF(Table1[[#This Row],[Sales stage]]&lt;&gt;"Won",Table1[[#This Row],[Close Date/Expected Close Date]]-Table1[[#This Row],[Reporting Date]],"")</f>
        <v>106</v>
      </c>
      <c r="M770" s="2"/>
    </row>
    <row r="771" spans="1:13">
      <c r="A771" s="9">
        <v>42073</v>
      </c>
      <c r="B771" s="7" t="s">
        <v>24</v>
      </c>
      <c r="C771" s="4" t="s">
        <v>798</v>
      </c>
      <c r="D771" s="4" t="s">
        <v>1031</v>
      </c>
      <c r="E771" s="4" t="s">
        <v>1039</v>
      </c>
      <c r="F771" s="4">
        <v>4820</v>
      </c>
      <c r="G771" s="8">
        <v>0.6</v>
      </c>
      <c r="H771" s="4">
        <f t="shared" ref="H771:H834" si="12">F771*G771</f>
        <v>2892</v>
      </c>
      <c r="I771" s="4" t="s">
        <v>1052</v>
      </c>
      <c r="J771" s="6">
        <v>42137</v>
      </c>
      <c r="K771" s="10" t="s">
        <v>1044</v>
      </c>
      <c r="L771">
        <f>IF(Table1[[#This Row],[Sales stage]]&lt;&gt;"Won",Table1[[#This Row],[Close Date/Expected Close Date]]-Table1[[#This Row],[Reporting Date]],"")</f>
        <v>64</v>
      </c>
      <c r="M771" s="2"/>
    </row>
    <row r="772" spans="1:13">
      <c r="A772" s="9">
        <v>42073</v>
      </c>
      <c r="B772" s="7" t="s">
        <v>21</v>
      </c>
      <c r="C772" s="4" t="s">
        <v>799</v>
      </c>
      <c r="D772" s="4" t="s">
        <v>1038</v>
      </c>
      <c r="E772" s="4" t="s">
        <v>1041</v>
      </c>
      <c r="F772" s="4">
        <v>4650</v>
      </c>
      <c r="G772" s="8">
        <v>0.8</v>
      </c>
      <c r="H772" s="4">
        <f t="shared" si="12"/>
        <v>3720</v>
      </c>
      <c r="I772" s="4" t="s">
        <v>1052</v>
      </c>
      <c r="J772" s="6">
        <v>42132</v>
      </c>
      <c r="K772" s="10"/>
      <c r="L772">
        <f>IF(Table1[[#This Row],[Sales stage]]&lt;&gt;"Won",Table1[[#This Row],[Close Date/Expected Close Date]]-Table1[[#This Row],[Reporting Date]],"")</f>
        <v>59</v>
      </c>
      <c r="M772" s="2"/>
    </row>
    <row r="773" spans="1:13">
      <c r="A773" s="9">
        <v>42073</v>
      </c>
      <c r="B773" s="7" t="s">
        <v>9</v>
      </c>
      <c r="C773" s="4" t="s">
        <v>800</v>
      </c>
      <c r="D773" s="4" t="s">
        <v>1031</v>
      </c>
      <c r="E773" s="4" t="s">
        <v>1049</v>
      </c>
      <c r="F773" s="4">
        <v>1600</v>
      </c>
      <c r="G773" s="8">
        <v>0.55000000000000004</v>
      </c>
      <c r="H773" s="4">
        <f t="shared" si="12"/>
        <v>880.00000000000011</v>
      </c>
      <c r="I773" s="4" t="s">
        <v>1052</v>
      </c>
      <c r="J773" s="6">
        <v>42156</v>
      </c>
      <c r="K773" s="10" t="s">
        <v>1046</v>
      </c>
      <c r="L773">
        <f>IF(Table1[[#This Row],[Sales stage]]&lt;&gt;"Won",Table1[[#This Row],[Close Date/Expected Close Date]]-Table1[[#This Row],[Reporting Date]],"")</f>
        <v>83</v>
      </c>
      <c r="M773" s="2"/>
    </row>
    <row r="774" spans="1:13">
      <c r="A774" s="9">
        <v>42074</v>
      </c>
      <c r="B774" s="7" t="s">
        <v>16</v>
      </c>
      <c r="C774" s="4" t="s">
        <v>801</v>
      </c>
      <c r="D774" s="4" t="s">
        <v>1037</v>
      </c>
      <c r="E774" s="4" t="s">
        <v>1039</v>
      </c>
      <c r="F774" s="4">
        <v>4310</v>
      </c>
      <c r="G774" s="8">
        <v>0.85</v>
      </c>
      <c r="H774" s="4">
        <f t="shared" si="12"/>
        <v>3663.5</v>
      </c>
      <c r="I774" s="4" t="s">
        <v>1052</v>
      </c>
      <c r="J774" s="6">
        <v>42136</v>
      </c>
      <c r="K774" s="10" t="s">
        <v>1044</v>
      </c>
      <c r="L774">
        <f>IF(Table1[[#This Row],[Sales stage]]&lt;&gt;"Won",Table1[[#This Row],[Close Date/Expected Close Date]]-Table1[[#This Row],[Reporting Date]],"")</f>
        <v>62</v>
      </c>
      <c r="M774" s="2"/>
    </row>
    <row r="775" spans="1:13">
      <c r="A775" s="9">
        <v>42074</v>
      </c>
      <c r="B775" s="7" t="s">
        <v>14</v>
      </c>
      <c r="C775" s="4" t="s">
        <v>802</v>
      </c>
      <c r="D775" s="4" t="s">
        <v>1036</v>
      </c>
      <c r="E775" s="4" t="s">
        <v>1049</v>
      </c>
      <c r="F775" s="4">
        <v>1490</v>
      </c>
      <c r="G775" s="8">
        <v>0.6</v>
      </c>
      <c r="H775" s="4">
        <f t="shared" si="12"/>
        <v>894</v>
      </c>
      <c r="I775" s="4" t="s">
        <v>1054</v>
      </c>
      <c r="J775" s="6">
        <v>42180</v>
      </c>
      <c r="K775" s="10" t="s">
        <v>1043</v>
      </c>
      <c r="L775">
        <f>IF(Table1[[#This Row],[Sales stage]]&lt;&gt;"Won",Table1[[#This Row],[Close Date/Expected Close Date]]-Table1[[#This Row],[Reporting Date]],"")</f>
        <v>106</v>
      </c>
      <c r="M775" s="2"/>
    </row>
    <row r="776" spans="1:13">
      <c r="A776" s="9">
        <v>42074</v>
      </c>
      <c r="B776" s="7" t="s">
        <v>26</v>
      </c>
      <c r="C776" s="4" t="s">
        <v>803</v>
      </c>
      <c r="D776" s="4" t="s">
        <v>1029</v>
      </c>
      <c r="E776" s="4" t="s">
        <v>1049</v>
      </c>
      <c r="F776" s="4">
        <v>2530</v>
      </c>
      <c r="G776" s="8">
        <v>0.75</v>
      </c>
      <c r="H776" s="4">
        <f t="shared" si="12"/>
        <v>1897.5</v>
      </c>
      <c r="I776" s="4" t="s">
        <v>1052</v>
      </c>
      <c r="J776" s="6">
        <v>42183</v>
      </c>
      <c r="K776" s="10" t="s">
        <v>1043</v>
      </c>
      <c r="L776">
        <f>IF(Table1[[#This Row],[Sales stage]]&lt;&gt;"Won",Table1[[#This Row],[Close Date/Expected Close Date]]-Table1[[#This Row],[Reporting Date]],"")</f>
        <v>109</v>
      </c>
      <c r="M776" s="2"/>
    </row>
    <row r="777" spans="1:13">
      <c r="A777" s="9">
        <v>42074</v>
      </c>
      <c r="B777" s="7" t="s">
        <v>18</v>
      </c>
      <c r="C777" s="4" t="s">
        <v>804</v>
      </c>
      <c r="D777" s="4" t="s">
        <v>1036</v>
      </c>
      <c r="E777" s="4" t="s">
        <v>1049</v>
      </c>
      <c r="F777" s="4">
        <v>430</v>
      </c>
      <c r="G777" s="8">
        <v>0.55000000000000004</v>
      </c>
      <c r="H777" s="4">
        <f t="shared" si="12"/>
        <v>236.50000000000003</v>
      </c>
      <c r="I777" s="4" t="s">
        <v>1054</v>
      </c>
      <c r="J777" s="6">
        <v>42112</v>
      </c>
      <c r="K777" s="10"/>
      <c r="L777">
        <f>IF(Table1[[#This Row],[Sales stage]]&lt;&gt;"Won",Table1[[#This Row],[Close Date/Expected Close Date]]-Table1[[#This Row],[Reporting Date]],"")</f>
        <v>38</v>
      </c>
      <c r="M777" s="2"/>
    </row>
    <row r="778" spans="1:13">
      <c r="A778" s="9">
        <v>42074</v>
      </c>
      <c r="B778" s="7" t="s">
        <v>14</v>
      </c>
      <c r="C778" s="4" t="s">
        <v>805</v>
      </c>
      <c r="D778" s="4" t="s">
        <v>1032</v>
      </c>
      <c r="E778" s="4" t="s">
        <v>1049</v>
      </c>
      <c r="F778" s="4">
        <v>4790</v>
      </c>
      <c r="G778" s="8">
        <v>0.75</v>
      </c>
      <c r="H778" s="4">
        <f t="shared" si="12"/>
        <v>3592.5</v>
      </c>
      <c r="I778" s="4" t="s">
        <v>1051</v>
      </c>
      <c r="J778" s="6">
        <v>42102</v>
      </c>
      <c r="K778" s="10" t="s">
        <v>1043</v>
      </c>
      <c r="L778">
        <f>IF(Table1[[#This Row],[Sales stage]]&lt;&gt;"Won",Table1[[#This Row],[Close Date/Expected Close Date]]-Table1[[#This Row],[Reporting Date]],"")</f>
        <v>28</v>
      </c>
      <c r="M778" s="2"/>
    </row>
    <row r="779" spans="1:13">
      <c r="A779" s="9">
        <v>42074</v>
      </c>
      <c r="B779" s="7" t="s">
        <v>21</v>
      </c>
      <c r="C779" s="4" t="s">
        <v>806</v>
      </c>
      <c r="D779" s="4" t="s">
        <v>1030</v>
      </c>
      <c r="E779" s="4" t="s">
        <v>1049</v>
      </c>
      <c r="F779" s="4">
        <v>3980</v>
      </c>
      <c r="G779" s="8">
        <v>0.65</v>
      </c>
      <c r="H779" s="4">
        <f t="shared" si="12"/>
        <v>2587</v>
      </c>
      <c r="I779" s="4" t="s">
        <v>1054</v>
      </c>
      <c r="J779" s="6">
        <v>42171</v>
      </c>
      <c r="K779" s="10" t="s">
        <v>1044</v>
      </c>
      <c r="L779">
        <f>IF(Table1[[#This Row],[Sales stage]]&lt;&gt;"Won",Table1[[#This Row],[Close Date/Expected Close Date]]-Table1[[#This Row],[Reporting Date]],"")</f>
        <v>97</v>
      </c>
      <c r="M779" s="2"/>
    </row>
    <row r="780" spans="1:13">
      <c r="A780" s="9">
        <v>42075</v>
      </c>
      <c r="B780" s="7" t="s">
        <v>17</v>
      </c>
      <c r="C780" s="4" t="s">
        <v>807</v>
      </c>
      <c r="D780" s="4" t="s">
        <v>1031</v>
      </c>
      <c r="E780" s="4" t="s">
        <v>1049</v>
      </c>
      <c r="F780" s="4">
        <v>820</v>
      </c>
      <c r="G780" s="8">
        <v>0.75</v>
      </c>
      <c r="H780" s="4">
        <f t="shared" si="12"/>
        <v>615</v>
      </c>
      <c r="I780" s="4" t="s">
        <v>1052</v>
      </c>
      <c r="J780" s="6">
        <v>42109</v>
      </c>
      <c r="K780" s="10" t="s">
        <v>1044</v>
      </c>
      <c r="L780">
        <f>IF(Table1[[#This Row],[Sales stage]]&lt;&gt;"Won",Table1[[#This Row],[Close Date/Expected Close Date]]-Table1[[#This Row],[Reporting Date]],"")</f>
        <v>34</v>
      </c>
      <c r="M780" s="2"/>
    </row>
    <row r="781" spans="1:13">
      <c r="A781" s="9">
        <v>42075</v>
      </c>
      <c r="B781" s="7" t="s">
        <v>23</v>
      </c>
      <c r="C781" s="4" t="s">
        <v>808</v>
      </c>
      <c r="D781" s="4" t="s">
        <v>1036</v>
      </c>
      <c r="E781" s="4" t="s">
        <v>1049</v>
      </c>
      <c r="F781" s="4">
        <v>750</v>
      </c>
      <c r="G781" s="8">
        <v>0.55000000000000004</v>
      </c>
      <c r="H781" s="4">
        <f t="shared" si="12"/>
        <v>412.50000000000006</v>
      </c>
      <c r="I781" s="4" t="s">
        <v>1052</v>
      </c>
      <c r="J781" s="6">
        <v>42100</v>
      </c>
      <c r="K781" s="10" t="s">
        <v>1046</v>
      </c>
      <c r="L781">
        <f>IF(Table1[[#This Row],[Sales stage]]&lt;&gt;"Won",Table1[[#This Row],[Close Date/Expected Close Date]]-Table1[[#This Row],[Reporting Date]],"")</f>
        <v>25</v>
      </c>
      <c r="M781" s="2"/>
    </row>
    <row r="782" spans="1:13">
      <c r="A782" s="9">
        <v>42075</v>
      </c>
      <c r="B782" s="7" t="s">
        <v>9</v>
      </c>
      <c r="C782" s="4" t="s">
        <v>809</v>
      </c>
      <c r="D782" s="4" t="s">
        <v>1029</v>
      </c>
      <c r="E782" s="4" t="s">
        <v>1040</v>
      </c>
      <c r="F782" s="4">
        <v>2560</v>
      </c>
      <c r="G782" s="8">
        <v>0.7</v>
      </c>
      <c r="H782" s="4">
        <f t="shared" si="12"/>
        <v>1792</v>
      </c>
      <c r="I782" s="4" t="s">
        <v>1051</v>
      </c>
      <c r="J782" s="6">
        <v>42179</v>
      </c>
      <c r="K782" s="10" t="s">
        <v>1045</v>
      </c>
      <c r="L782">
        <f>IF(Table1[[#This Row],[Sales stage]]&lt;&gt;"Won",Table1[[#This Row],[Close Date/Expected Close Date]]-Table1[[#This Row],[Reporting Date]],"")</f>
        <v>104</v>
      </c>
      <c r="M782" s="2"/>
    </row>
    <row r="783" spans="1:13">
      <c r="A783" s="9">
        <v>42075</v>
      </c>
      <c r="B783" s="7" t="s">
        <v>19</v>
      </c>
      <c r="C783" s="4" t="s">
        <v>810</v>
      </c>
      <c r="D783" s="4" t="s">
        <v>1030</v>
      </c>
      <c r="E783" s="4" t="s">
        <v>1040</v>
      </c>
      <c r="F783" s="4">
        <v>1370</v>
      </c>
      <c r="G783" s="8">
        <v>0.7</v>
      </c>
      <c r="H783" s="4">
        <f t="shared" si="12"/>
        <v>958.99999999999989</v>
      </c>
      <c r="I783" s="4" t="s">
        <v>1052</v>
      </c>
      <c r="J783" s="6">
        <v>42173</v>
      </c>
      <c r="K783" s="10" t="s">
        <v>1044</v>
      </c>
      <c r="L783">
        <f>IF(Table1[[#This Row],[Sales stage]]&lt;&gt;"Won",Table1[[#This Row],[Close Date/Expected Close Date]]-Table1[[#This Row],[Reporting Date]],"")</f>
        <v>98</v>
      </c>
      <c r="M783" s="2"/>
    </row>
    <row r="784" spans="1:13">
      <c r="A784" s="9">
        <v>42075</v>
      </c>
      <c r="B784" s="7" t="s">
        <v>15</v>
      </c>
      <c r="C784" s="4" t="s">
        <v>811</v>
      </c>
      <c r="D784" s="4" t="s">
        <v>1031</v>
      </c>
      <c r="E784" s="4" t="s">
        <v>1040</v>
      </c>
      <c r="F784" s="4">
        <v>4250</v>
      </c>
      <c r="G784" s="8">
        <v>0.6</v>
      </c>
      <c r="H784" s="4">
        <f t="shared" si="12"/>
        <v>2550</v>
      </c>
      <c r="I784" s="4" t="s">
        <v>1054</v>
      </c>
      <c r="J784" s="6">
        <v>42160</v>
      </c>
      <c r="K784" s="10" t="s">
        <v>1046</v>
      </c>
      <c r="L784">
        <f>IF(Table1[[#This Row],[Sales stage]]&lt;&gt;"Won",Table1[[#This Row],[Close Date/Expected Close Date]]-Table1[[#This Row],[Reporting Date]],"")</f>
        <v>85</v>
      </c>
      <c r="M784" s="2"/>
    </row>
    <row r="785" spans="1:13">
      <c r="A785" s="9">
        <v>42075</v>
      </c>
      <c r="B785" s="7" t="s">
        <v>8</v>
      </c>
      <c r="C785" s="4" t="s">
        <v>812</v>
      </c>
      <c r="D785" s="4" t="s">
        <v>1029</v>
      </c>
      <c r="E785" s="4" t="s">
        <v>1049</v>
      </c>
      <c r="F785" s="4">
        <v>3730</v>
      </c>
      <c r="G785" s="8">
        <v>0.75</v>
      </c>
      <c r="H785" s="4">
        <f t="shared" si="12"/>
        <v>2797.5</v>
      </c>
      <c r="I785" s="4" t="s">
        <v>1052</v>
      </c>
      <c r="J785" s="6">
        <v>42180</v>
      </c>
      <c r="K785" s="10" t="s">
        <v>1043</v>
      </c>
      <c r="L785">
        <f>IF(Table1[[#This Row],[Sales stage]]&lt;&gt;"Won",Table1[[#This Row],[Close Date/Expected Close Date]]-Table1[[#This Row],[Reporting Date]],"")</f>
        <v>105</v>
      </c>
      <c r="M785" s="2"/>
    </row>
    <row r="786" spans="1:13">
      <c r="A786" s="9">
        <v>42075</v>
      </c>
      <c r="B786" s="7" t="s">
        <v>21</v>
      </c>
      <c r="C786" s="4" t="s">
        <v>813</v>
      </c>
      <c r="D786" s="4" t="s">
        <v>1030</v>
      </c>
      <c r="E786" s="4" t="s">
        <v>1040</v>
      </c>
      <c r="F786" s="4">
        <v>2380</v>
      </c>
      <c r="G786" s="8">
        <v>0.5</v>
      </c>
      <c r="H786" s="4">
        <f t="shared" si="12"/>
        <v>1190</v>
      </c>
      <c r="I786" s="4" t="s">
        <v>1051</v>
      </c>
      <c r="J786" s="6">
        <v>42096</v>
      </c>
      <c r="K786" s="10" t="s">
        <v>1044</v>
      </c>
      <c r="L786">
        <f>IF(Table1[[#This Row],[Sales stage]]&lt;&gt;"Won",Table1[[#This Row],[Close Date/Expected Close Date]]-Table1[[#This Row],[Reporting Date]],"")</f>
        <v>21</v>
      </c>
      <c r="M786" s="2"/>
    </row>
    <row r="787" spans="1:13">
      <c r="A787" s="9">
        <v>42075</v>
      </c>
      <c r="B787" s="7" t="s">
        <v>20</v>
      </c>
      <c r="C787" s="4" t="s">
        <v>814</v>
      </c>
      <c r="D787" s="4" t="s">
        <v>1032</v>
      </c>
      <c r="E787" s="4" t="s">
        <v>1049</v>
      </c>
      <c r="F787" s="4">
        <v>330</v>
      </c>
      <c r="G787" s="8">
        <v>0.8</v>
      </c>
      <c r="H787" s="4">
        <f t="shared" si="12"/>
        <v>264</v>
      </c>
      <c r="I787" s="2" t="s">
        <v>1053</v>
      </c>
      <c r="J787" s="6">
        <v>42098</v>
      </c>
      <c r="K787" s="10"/>
      <c r="L787">
        <f>IF(Table1[[#This Row],[Sales stage]]&lt;&gt;"Won",Table1[[#This Row],[Close Date/Expected Close Date]]-Table1[[#This Row],[Reporting Date]],"")</f>
        <v>23</v>
      </c>
      <c r="M787" s="2"/>
    </row>
    <row r="788" spans="1:13">
      <c r="A788" s="9">
        <v>42075</v>
      </c>
      <c r="B788" s="7" t="s">
        <v>24</v>
      </c>
      <c r="C788" s="4" t="s">
        <v>815</v>
      </c>
      <c r="D788" s="4" t="s">
        <v>1029</v>
      </c>
      <c r="E788" s="4" t="s">
        <v>1040</v>
      </c>
      <c r="F788" s="4">
        <v>1060</v>
      </c>
      <c r="G788" s="8">
        <v>0.85</v>
      </c>
      <c r="H788" s="4">
        <f t="shared" si="12"/>
        <v>901</v>
      </c>
      <c r="I788" s="4" t="s">
        <v>1051</v>
      </c>
      <c r="J788" s="6">
        <v>42230</v>
      </c>
      <c r="K788" s="10"/>
      <c r="L788">
        <f>IF(Table1[[#This Row],[Sales stage]]&lt;&gt;"Won",Table1[[#This Row],[Close Date/Expected Close Date]]-Table1[[#This Row],[Reporting Date]],"")</f>
        <v>155</v>
      </c>
      <c r="M788" s="2"/>
    </row>
    <row r="789" spans="1:13">
      <c r="A789" s="9">
        <v>42075</v>
      </c>
      <c r="B789" s="7" t="s">
        <v>23</v>
      </c>
      <c r="C789" s="4" t="s">
        <v>816</v>
      </c>
      <c r="D789" s="4" t="s">
        <v>1031</v>
      </c>
      <c r="E789" s="4" t="s">
        <v>1048</v>
      </c>
      <c r="F789" s="4">
        <v>3910</v>
      </c>
      <c r="G789" s="8">
        <v>0.8</v>
      </c>
      <c r="H789" s="4">
        <f t="shared" si="12"/>
        <v>3128</v>
      </c>
      <c r="I789" s="4" t="s">
        <v>1052</v>
      </c>
      <c r="J789" s="6">
        <v>42089</v>
      </c>
      <c r="K789" s="10"/>
      <c r="L789" t="str">
        <f>IF(Table1[[#This Row],[Sales stage]]&lt;&gt;"Won",Table1[[#This Row],[Close Date/Expected Close Date]]-Table1[[#This Row],[Reporting Date]],"")</f>
        <v/>
      </c>
      <c r="M789" s="2"/>
    </row>
    <row r="790" spans="1:13">
      <c r="A790" s="9">
        <v>42075</v>
      </c>
      <c r="B790" s="7" t="s">
        <v>8</v>
      </c>
      <c r="C790" s="4" t="s">
        <v>817</v>
      </c>
      <c r="D790" s="4" t="s">
        <v>1029</v>
      </c>
      <c r="E790" s="4" t="s">
        <v>1049</v>
      </c>
      <c r="F790" s="4">
        <v>2390</v>
      </c>
      <c r="G790" s="8">
        <v>0.65</v>
      </c>
      <c r="H790" s="4">
        <f t="shared" si="12"/>
        <v>1553.5</v>
      </c>
      <c r="I790" s="4" t="s">
        <v>1052</v>
      </c>
      <c r="J790" s="6">
        <v>42153</v>
      </c>
      <c r="K790" s="10"/>
      <c r="L790">
        <f>IF(Table1[[#This Row],[Sales stage]]&lt;&gt;"Won",Table1[[#This Row],[Close Date/Expected Close Date]]-Table1[[#This Row],[Reporting Date]],"")</f>
        <v>78</v>
      </c>
      <c r="M790" s="2"/>
    </row>
    <row r="791" spans="1:13">
      <c r="A791" s="9">
        <v>42075</v>
      </c>
      <c r="B791" s="7" t="s">
        <v>16</v>
      </c>
      <c r="C791" s="4" t="s">
        <v>818</v>
      </c>
      <c r="D791" s="4" t="s">
        <v>1030</v>
      </c>
      <c r="E791" s="4" t="s">
        <v>1039</v>
      </c>
      <c r="F791" s="4">
        <v>1500</v>
      </c>
      <c r="G791" s="8">
        <v>0.85</v>
      </c>
      <c r="H791" s="4">
        <f t="shared" si="12"/>
        <v>1275</v>
      </c>
      <c r="I791" s="4" t="s">
        <v>1052</v>
      </c>
      <c r="J791" s="6">
        <v>42228</v>
      </c>
      <c r="K791" s="10"/>
      <c r="L791">
        <f>IF(Table1[[#This Row],[Sales stage]]&lt;&gt;"Won",Table1[[#This Row],[Close Date/Expected Close Date]]-Table1[[#This Row],[Reporting Date]],"")</f>
        <v>153</v>
      </c>
      <c r="M791" s="2"/>
    </row>
    <row r="792" spans="1:13">
      <c r="A792" s="9">
        <v>42075</v>
      </c>
      <c r="B792" s="7" t="s">
        <v>24</v>
      </c>
      <c r="C792" s="4" t="s">
        <v>819</v>
      </c>
      <c r="D792" s="4" t="s">
        <v>1038</v>
      </c>
      <c r="E792" s="4" t="s">
        <v>1040</v>
      </c>
      <c r="F792" s="4">
        <v>1630</v>
      </c>
      <c r="G792" s="8">
        <v>0.6</v>
      </c>
      <c r="H792" s="4">
        <f t="shared" si="12"/>
        <v>978</v>
      </c>
      <c r="I792" s="4" t="s">
        <v>1052</v>
      </c>
      <c r="J792" s="6">
        <v>42150</v>
      </c>
      <c r="K792" s="10" t="s">
        <v>1044</v>
      </c>
      <c r="L792">
        <f>IF(Table1[[#This Row],[Sales stage]]&lt;&gt;"Won",Table1[[#This Row],[Close Date/Expected Close Date]]-Table1[[#This Row],[Reporting Date]],"")</f>
        <v>75</v>
      </c>
      <c r="M792" s="2"/>
    </row>
    <row r="793" spans="1:13">
      <c r="A793" s="9">
        <v>42075</v>
      </c>
      <c r="B793" s="7" t="s">
        <v>19</v>
      </c>
      <c r="C793" s="4" t="s">
        <v>820</v>
      </c>
      <c r="D793" s="4" t="s">
        <v>1032</v>
      </c>
      <c r="E793" s="4" t="s">
        <v>1040</v>
      </c>
      <c r="F793" s="4">
        <v>3550</v>
      </c>
      <c r="G793" s="8">
        <v>0.6</v>
      </c>
      <c r="H793" s="4">
        <f t="shared" si="12"/>
        <v>2130</v>
      </c>
      <c r="I793" s="4" t="s">
        <v>1052</v>
      </c>
      <c r="J793" s="6">
        <v>42114</v>
      </c>
      <c r="K793" s="10" t="s">
        <v>1046</v>
      </c>
      <c r="L793">
        <f>IF(Table1[[#This Row],[Sales stage]]&lt;&gt;"Won",Table1[[#This Row],[Close Date/Expected Close Date]]-Table1[[#This Row],[Reporting Date]],"")</f>
        <v>39</v>
      </c>
      <c r="M793" s="2"/>
    </row>
    <row r="794" spans="1:13">
      <c r="A794" s="9">
        <v>42075</v>
      </c>
      <c r="B794" s="7" t="s">
        <v>15</v>
      </c>
      <c r="C794" s="4" t="s">
        <v>821</v>
      </c>
      <c r="D794" s="4" t="s">
        <v>1033</v>
      </c>
      <c r="E794" s="4" t="s">
        <v>1049</v>
      </c>
      <c r="F794" s="4">
        <v>3160</v>
      </c>
      <c r="G794" s="8">
        <v>0.8</v>
      </c>
      <c r="H794" s="4">
        <f t="shared" si="12"/>
        <v>2528</v>
      </c>
      <c r="I794" s="4" t="s">
        <v>1054</v>
      </c>
      <c r="J794" s="6">
        <v>42103</v>
      </c>
      <c r="K794" s="10" t="s">
        <v>1046</v>
      </c>
      <c r="L794">
        <f>IF(Table1[[#This Row],[Sales stage]]&lt;&gt;"Won",Table1[[#This Row],[Close Date/Expected Close Date]]-Table1[[#This Row],[Reporting Date]],"")</f>
        <v>28</v>
      </c>
      <c r="M794" s="2"/>
    </row>
    <row r="795" spans="1:13">
      <c r="A795" s="9">
        <v>42075</v>
      </c>
      <c r="B795" s="7" t="s">
        <v>16</v>
      </c>
      <c r="C795" s="4" t="s">
        <v>822</v>
      </c>
      <c r="D795" s="4" t="s">
        <v>1035</v>
      </c>
      <c r="E795" s="4" t="s">
        <v>1040</v>
      </c>
      <c r="F795" s="4">
        <v>2850</v>
      </c>
      <c r="G795" s="8">
        <v>0.65</v>
      </c>
      <c r="H795" s="4">
        <f t="shared" si="12"/>
        <v>1852.5</v>
      </c>
      <c r="I795" s="4" t="s">
        <v>1054</v>
      </c>
      <c r="J795" s="6">
        <v>42170</v>
      </c>
      <c r="K795" s="10" t="s">
        <v>1045</v>
      </c>
      <c r="L795">
        <f>IF(Table1[[#This Row],[Sales stage]]&lt;&gt;"Won",Table1[[#This Row],[Close Date/Expected Close Date]]-Table1[[#This Row],[Reporting Date]],"")</f>
        <v>95</v>
      </c>
      <c r="M795" s="2"/>
    </row>
    <row r="796" spans="1:13">
      <c r="A796" s="9">
        <v>42075</v>
      </c>
      <c r="B796" s="7" t="s">
        <v>22</v>
      </c>
      <c r="C796" s="4" t="s">
        <v>823</v>
      </c>
      <c r="D796" s="4" t="s">
        <v>1033</v>
      </c>
      <c r="E796" s="4" t="s">
        <v>1049</v>
      </c>
      <c r="F796" s="4">
        <v>2760</v>
      </c>
      <c r="G796" s="8">
        <v>0.8</v>
      </c>
      <c r="H796" s="4">
        <f t="shared" si="12"/>
        <v>2208</v>
      </c>
      <c r="I796" s="4" t="s">
        <v>1052</v>
      </c>
      <c r="J796" s="6">
        <v>42137</v>
      </c>
      <c r="K796" s="10" t="s">
        <v>1045</v>
      </c>
      <c r="L796">
        <f>IF(Table1[[#This Row],[Sales stage]]&lt;&gt;"Won",Table1[[#This Row],[Close Date/Expected Close Date]]-Table1[[#This Row],[Reporting Date]],"")</f>
        <v>62</v>
      </c>
      <c r="M796" s="2"/>
    </row>
    <row r="797" spans="1:13">
      <c r="A797" s="9">
        <v>42076</v>
      </c>
      <c r="B797" s="7" t="s">
        <v>21</v>
      </c>
      <c r="C797" s="4" t="s">
        <v>824</v>
      </c>
      <c r="D797" s="4" t="s">
        <v>1034</v>
      </c>
      <c r="E797" s="4" t="s">
        <v>1049</v>
      </c>
      <c r="F797" s="4">
        <v>230</v>
      </c>
      <c r="G797" s="8">
        <v>0.75</v>
      </c>
      <c r="H797" s="4">
        <f t="shared" si="12"/>
        <v>172.5</v>
      </c>
      <c r="I797" s="2" t="s">
        <v>1053</v>
      </c>
      <c r="J797" s="6">
        <v>42176</v>
      </c>
      <c r="K797" s="10" t="s">
        <v>1044</v>
      </c>
      <c r="L797">
        <f>IF(Table1[[#This Row],[Sales stage]]&lt;&gt;"Won",Table1[[#This Row],[Close Date/Expected Close Date]]-Table1[[#This Row],[Reporting Date]],"")</f>
        <v>100</v>
      </c>
      <c r="M797" s="2"/>
    </row>
    <row r="798" spans="1:13">
      <c r="A798" s="9">
        <v>42076</v>
      </c>
      <c r="B798" s="7" t="s">
        <v>20</v>
      </c>
      <c r="C798" s="4" t="s">
        <v>825</v>
      </c>
      <c r="D798" s="4" t="s">
        <v>1029</v>
      </c>
      <c r="E798" s="4" t="s">
        <v>1040</v>
      </c>
      <c r="F798" s="4">
        <v>1720</v>
      </c>
      <c r="G798" s="8">
        <v>0.55000000000000004</v>
      </c>
      <c r="H798" s="4">
        <f t="shared" si="12"/>
        <v>946.00000000000011</v>
      </c>
      <c r="I798" s="4" t="s">
        <v>1051</v>
      </c>
      <c r="J798" s="6">
        <v>42101</v>
      </c>
      <c r="K798" s="10" t="s">
        <v>1043</v>
      </c>
      <c r="L798">
        <f>IF(Table1[[#This Row],[Sales stage]]&lt;&gt;"Won",Table1[[#This Row],[Close Date/Expected Close Date]]-Table1[[#This Row],[Reporting Date]],"")</f>
        <v>25</v>
      </c>
      <c r="M798" s="2"/>
    </row>
    <row r="799" spans="1:13">
      <c r="A799" s="9">
        <v>42076</v>
      </c>
      <c r="B799" s="7" t="s">
        <v>11</v>
      </c>
      <c r="C799" s="4" t="s">
        <v>826</v>
      </c>
      <c r="D799" s="4" t="s">
        <v>1031</v>
      </c>
      <c r="E799" s="4" t="s">
        <v>1042</v>
      </c>
      <c r="F799" s="4">
        <v>2060</v>
      </c>
      <c r="G799" s="8">
        <v>0.7</v>
      </c>
      <c r="H799" s="4">
        <f t="shared" si="12"/>
        <v>1442</v>
      </c>
      <c r="I799" s="4" t="s">
        <v>1051</v>
      </c>
      <c r="J799" s="6">
        <v>42148</v>
      </c>
      <c r="K799" s="10" t="s">
        <v>1043</v>
      </c>
      <c r="L799">
        <f>IF(Table1[[#This Row],[Sales stage]]&lt;&gt;"Won",Table1[[#This Row],[Close Date/Expected Close Date]]-Table1[[#This Row],[Reporting Date]],"")</f>
        <v>72</v>
      </c>
      <c r="M799" s="2"/>
    </row>
    <row r="800" spans="1:13">
      <c r="A800" s="9">
        <v>42076</v>
      </c>
      <c r="B800" s="7" t="s">
        <v>9</v>
      </c>
      <c r="C800" s="4" t="s">
        <v>827</v>
      </c>
      <c r="D800" s="4" t="s">
        <v>1036</v>
      </c>
      <c r="E800" s="4" t="s">
        <v>1040</v>
      </c>
      <c r="F800" s="4">
        <v>2260</v>
      </c>
      <c r="G800" s="8">
        <v>0.8</v>
      </c>
      <c r="H800" s="4">
        <f t="shared" si="12"/>
        <v>1808</v>
      </c>
      <c r="I800" s="4" t="s">
        <v>1054</v>
      </c>
      <c r="J800" s="6">
        <v>42110</v>
      </c>
      <c r="K800" s="10"/>
      <c r="L800">
        <f>IF(Table1[[#This Row],[Sales stage]]&lt;&gt;"Won",Table1[[#This Row],[Close Date/Expected Close Date]]-Table1[[#This Row],[Reporting Date]],"")</f>
        <v>34</v>
      </c>
      <c r="M800" s="2">
        <f>Table1[[#This Row],[Close Date/Expected Close Date]]-Table1[[#This Row],[Reporting Date]]</f>
        <v>34</v>
      </c>
    </row>
    <row r="801" spans="1:13">
      <c r="A801" s="9">
        <v>42076</v>
      </c>
      <c r="B801" s="7" t="s">
        <v>25</v>
      </c>
      <c r="C801" s="4" t="s">
        <v>828</v>
      </c>
      <c r="D801" s="4" t="s">
        <v>1029</v>
      </c>
      <c r="E801" s="4" t="s">
        <v>1049</v>
      </c>
      <c r="F801" s="4">
        <v>4680</v>
      </c>
      <c r="G801" s="8">
        <v>0.55000000000000004</v>
      </c>
      <c r="H801" s="4">
        <f t="shared" si="12"/>
        <v>2574</v>
      </c>
      <c r="I801" s="4" t="s">
        <v>1052</v>
      </c>
      <c r="J801" s="6">
        <v>42138</v>
      </c>
      <c r="K801" s="10" t="s">
        <v>1043</v>
      </c>
      <c r="L801">
        <f>IF(Table1[[#This Row],[Sales stage]]&lt;&gt;"Won",Table1[[#This Row],[Close Date/Expected Close Date]]-Table1[[#This Row],[Reporting Date]],"")</f>
        <v>62</v>
      </c>
      <c r="M801" s="2">
        <f>Table1[[#This Row],[Close Date/Expected Close Date]]-Table1[[#This Row],[Reporting Date]]</f>
        <v>62</v>
      </c>
    </row>
    <row r="802" spans="1:13">
      <c r="A802" s="9">
        <v>42076</v>
      </c>
      <c r="B802" s="7" t="s">
        <v>12</v>
      </c>
      <c r="C802" s="4" t="s">
        <v>829</v>
      </c>
      <c r="D802" s="4" t="s">
        <v>1033</v>
      </c>
      <c r="E802" s="4" t="s">
        <v>1041</v>
      </c>
      <c r="F802" s="4">
        <v>580</v>
      </c>
      <c r="G802" s="8">
        <v>0.65</v>
      </c>
      <c r="H802" s="4">
        <f t="shared" si="12"/>
        <v>377</v>
      </c>
      <c r="I802" s="4" t="s">
        <v>1051</v>
      </c>
      <c r="J802" s="6">
        <v>42138</v>
      </c>
      <c r="K802" s="10"/>
      <c r="L802">
        <f>IF(Table1[[#This Row],[Sales stage]]&lt;&gt;"Won",Table1[[#This Row],[Close Date/Expected Close Date]]-Table1[[#This Row],[Reporting Date]],"")</f>
        <v>62</v>
      </c>
      <c r="M802" s="2">
        <f>Table1[[#This Row],[Close Date/Expected Close Date]]-Table1[[#This Row],[Reporting Date]]</f>
        <v>62</v>
      </c>
    </row>
    <row r="803" spans="1:13">
      <c r="A803" s="9">
        <v>42076</v>
      </c>
      <c r="B803" s="7" t="s">
        <v>11</v>
      </c>
      <c r="C803" s="4" t="s">
        <v>830</v>
      </c>
      <c r="D803" s="4" t="s">
        <v>1033</v>
      </c>
      <c r="E803" s="4" t="s">
        <v>1049</v>
      </c>
      <c r="F803" s="4">
        <v>4820</v>
      </c>
      <c r="G803" s="8">
        <v>0.75</v>
      </c>
      <c r="H803" s="4">
        <f t="shared" si="12"/>
        <v>3615</v>
      </c>
      <c r="I803" s="4" t="s">
        <v>1052</v>
      </c>
      <c r="J803" s="6">
        <v>42161</v>
      </c>
      <c r="K803" s="10" t="s">
        <v>1045</v>
      </c>
      <c r="L803">
        <f>IF(Table1[[#This Row],[Sales stage]]&lt;&gt;"Won",Table1[[#This Row],[Close Date/Expected Close Date]]-Table1[[#This Row],[Reporting Date]],"")</f>
        <v>85</v>
      </c>
      <c r="M803" s="2">
        <f>Table1[[#This Row],[Close Date/Expected Close Date]]-Table1[[#This Row],[Reporting Date]]</f>
        <v>85</v>
      </c>
    </row>
    <row r="804" spans="1:13">
      <c r="A804" s="9">
        <v>42076</v>
      </c>
      <c r="B804" s="7" t="s">
        <v>22</v>
      </c>
      <c r="C804" s="4" t="s">
        <v>831</v>
      </c>
      <c r="D804" s="4" t="s">
        <v>1034</v>
      </c>
      <c r="E804" s="4" t="s">
        <v>1039</v>
      </c>
      <c r="F804" s="4">
        <v>2800</v>
      </c>
      <c r="G804" s="8">
        <v>0.55000000000000004</v>
      </c>
      <c r="H804" s="4">
        <f t="shared" si="12"/>
        <v>1540.0000000000002</v>
      </c>
      <c r="I804" s="4" t="s">
        <v>1051</v>
      </c>
      <c r="J804" s="6">
        <v>42132</v>
      </c>
      <c r="K804" s="10"/>
      <c r="L804">
        <f>IF(Table1[[#This Row],[Sales stage]]&lt;&gt;"Won",Table1[[#This Row],[Close Date/Expected Close Date]]-Table1[[#This Row],[Reporting Date]],"")</f>
        <v>56</v>
      </c>
      <c r="M804" s="2">
        <f>Table1[[#This Row],[Close Date/Expected Close Date]]-Table1[[#This Row],[Reporting Date]]</f>
        <v>56</v>
      </c>
    </row>
    <row r="805" spans="1:13">
      <c r="A805" s="9">
        <v>42076</v>
      </c>
      <c r="B805" s="7" t="s">
        <v>23</v>
      </c>
      <c r="C805" s="4" t="s">
        <v>832</v>
      </c>
      <c r="D805" s="4" t="s">
        <v>1029</v>
      </c>
      <c r="E805" s="4" t="s">
        <v>1039</v>
      </c>
      <c r="F805" s="4">
        <v>3320</v>
      </c>
      <c r="G805" s="8">
        <v>0.55000000000000004</v>
      </c>
      <c r="H805" s="4">
        <f t="shared" si="12"/>
        <v>1826.0000000000002</v>
      </c>
      <c r="I805" s="4" t="s">
        <v>1051</v>
      </c>
      <c r="J805" s="6">
        <v>42098</v>
      </c>
      <c r="K805" s="10" t="s">
        <v>1043</v>
      </c>
      <c r="L805">
        <f>IF(Table1[[#This Row],[Sales stage]]&lt;&gt;"Won",Table1[[#This Row],[Close Date/Expected Close Date]]-Table1[[#This Row],[Reporting Date]],"")</f>
        <v>22</v>
      </c>
      <c r="M805" s="2">
        <f>Table1[[#This Row],[Close Date/Expected Close Date]]-Table1[[#This Row],[Reporting Date]]</f>
        <v>22</v>
      </c>
    </row>
    <row r="806" spans="1:13">
      <c r="A806" s="9">
        <v>42076</v>
      </c>
      <c r="B806" s="7" t="s">
        <v>11</v>
      </c>
      <c r="C806" s="4" t="s">
        <v>833</v>
      </c>
      <c r="D806" s="4" t="s">
        <v>1035</v>
      </c>
      <c r="E806" s="4" t="s">
        <v>1039</v>
      </c>
      <c r="F806" s="4">
        <v>2070</v>
      </c>
      <c r="G806" s="8">
        <v>0.65</v>
      </c>
      <c r="H806" s="4">
        <f t="shared" si="12"/>
        <v>1345.5</v>
      </c>
      <c r="I806" s="4" t="s">
        <v>1052</v>
      </c>
      <c r="J806" s="6">
        <v>42158</v>
      </c>
      <c r="K806" s="10" t="s">
        <v>1046</v>
      </c>
      <c r="L806">
        <f>IF(Table1[[#This Row],[Sales stage]]&lt;&gt;"Won",Table1[[#This Row],[Close Date/Expected Close Date]]-Table1[[#This Row],[Reporting Date]],"")</f>
        <v>82</v>
      </c>
      <c r="M806" s="2">
        <f>Table1[[#This Row],[Close Date/Expected Close Date]]-Table1[[#This Row],[Reporting Date]]</f>
        <v>82</v>
      </c>
    </row>
    <row r="807" spans="1:13">
      <c r="A807" s="9">
        <v>42076</v>
      </c>
      <c r="B807" s="7" t="s">
        <v>20</v>
      </c>
      <c r="C807" s="4" t="s">
        <v>834</v>
      </c>
      <c r="D807" s="4" t="s">
        <v>1035</v>
      </c>
      <c r="E807" s="4" t="s">
        <v>1040</v>
      </c>
      <c r="F807" s="4">
        <v>730</v>
      </c>
      <c r="G807" s="8">
        <v>0.65</v>
      </c>
      <c r="H807" s="4">
        <f t="shared" si="12"/>
        <v>474.5</v>
      </c>
      <c r="I807" s="4" t="s">
        <v>1054</v>
      </c>
      <c r="J807" s="6">
        <v>42180</v>
      </c>
      <c r="K807" s="10" t="s">
        <v>1046</v>
      </c>
      <c r="L807">
        <f>IF(Table1[[#This Row],[Sales stage]]&lt;&gt;"Won",Table1[[#This Row],[Close Date/Expected Close Date]]-Table1[[#This Row],[Reporting Date]],"")</f>
        <v>104</v>
      </c>
      <c r="M807" s="2">
        <f>Table1[[#This Row],[Close Date/Expected Close Date]]-Table1[[#This Row],[Reporting Date]]</f>
        <v>104</v>
      </c>
    </row>
    <row r="808" spans="1:13">
      <c r="A808" s="9">
        <v>42076</v>
      </c>
      <c r="B808" s="7" t="s">
        <v>23</v>
      </c>
      <c r="C808" s="4" t="s">
        <v>835</v>
      </c>
      <c r="D808" s="4" t="s">
        <v>1037</v>
      </c>
      <c r="E808" s="4" t="s">
        <v>1049</v>
      </c>
      <c r="F808" s="4">
        <v>2240</v>
      </c>
      <c r="G808" s="8">
        <v>0.6</v>
      </c>
      <c r="H808" s="4">
        <f t="shared" si="12"/>
        <v>1344</v>
      </c>
      <c r="I808" s="4" t="s">
        <v>1052</v>
      </c>
      <c r="J808" s="6">
        <v>42133</v>
      </c>
      <c r="K808" s="10" t="s">
        <v>1043</v>
      </c>
      <c r="L808">
        <f>IF(Table1[[#This Row],[Sales stage]]&lt;&gt;"Won",Table1[[#This Row],[Close Date/Expected Close Date]]-Table1[[#This Row],[Reporting Date]],"")</f>
        <v>57</v>
      </c>
      <c r="M808" s="2">
        <f>Table1[[#This Row],[Close Date/Expected Close Date]]-Table1[[#This Row],[Reporting Date]]</f>
        <v>57</v>
      </c>
    </row>
    <row r="809" spans="1:13">
      <c r="A809" s="9">
        <v>42077</v>
      </c>
      <c r="B809" s="7" t="s">
        <v>11</v>
      </c>
      <c r="C809" s="4" t="s">
        <v>836</v>
      </c>
      <c r="D809" s="4" t="s">
        <v>1031</v>
      </c>
      <c r="E809" s="4" t="s">
        <v>1048</v>
      </c>
      <c r="F809" s="4">
        <v>1210</v>
      </c>
      <c r="G809" s="8">
        <v>0.6</v>
      </c>
      <c r="H809" s="4">
        <f t="shared" si="12"/>
        <v>726</v>
      </c>
      <c r="I809" s="4" t="s">
        <v>1054</v>
      </c>
      <c r="J809" s="6">
        <v>42091</v>
      </c>
      <c r="K809" s="10"/>
      <c r="L809" t="str">
        <f>IF(Table1[[#This Row],[Sales stage]]&lt;&gt;"Won",Table1[[#This Row],[Close Date/Expected Close Date]]-Table1[[#This Row],[Reporting Date]],"")</f>
        <v/>
      </c>
      <c r="M809" s="2">
        <f>Table1[[#This Row],[Close Date/Expected Close Date]]-Table1[[#This Row],[Reporting Date]]</f>
        <v>14</v>
      </c>
    </row>
    <row r="810" spans="1:13">
      <c r="A810" s="9">
        <v>42077</v>
      </c>
      <c r="B810" s="7" t="s">
        <v>19</v>
      </c>
      <c r="C810" s="4" t="s">
        <v>837</v>
      </c>
      <c r="D810" s="4" t="s">
        <v>1037</v>
      </c>
      <c r="E810" s="4" t="s">
        <v>1042</v>
      </c>
      <c r="F810" s="4">
        <v>3670</v>
      </c>
      <c r="G810" s="8">
        <v>0.7</v>
      </c>
      <c r="H810" s="4">
        <f t="shared" si="12"/>
        <v>2569</v>
      </c>
      <c r="I810" s="4" t="s">
        <v>1052</v>
      </c>
      <c r="J810" s="6">
        <v>42117</v>
      </c>
      <c r="K810" s="10" t="s">
        <v>1043</v>
      </c>
      <c r="L810">
        <f>IF(Table1[[#This Row],[Sales stage]]&lt;&gt;"Won",Table1[[#This Row],[Close Date/Expected Close Date]]-Table1[[#This Row],[Reporting Date]],"")</f>
        <v>40</v>
      </c>
    </row>
    <row r="811" spans="1:13">
      <c r="A811" s="9">
        <v>42077</v>
      </c>
      <c r="B811" s="7" t="s">
        <v>10</v>
      </c>
      <c r="C811" s="4" t="s">
        <v>838</v>
      </c>
      <c r="D811" s="4" t="s">
        <v>1038</v>
      </c>
      <c r="E811" s="4" t="s">
        <v>1042</v>
      </c>
      <c r="F811" s="4">
        <v>2750</v>
      </c>
      <c r="G811" s="8">
        <v>0.8</v>
      </c>
      <c r="H811" s="4">
        <f t="shared" si="12"/>
        <v>2200</v>
      </c>
      <c r="I811" s="4" t="s">
        <v>1054</v>
      </c>
      <c r="J811" s="6">
        <v>42128</v>
      </c>
      <c r="K811" s="10" t="s">
        <v>1044</v>
      </c>
      <c r="L811">
        <f>IF(Table1[[#This Row],[Sales stage]]&lt;&gt;"Won",Table1[[#This Row],[Close Date/Expected Close Date]]-Table1[[#This Row],[Reporting Date]],"")</f>
        <v>51</v>
      </c>
    </row>
    <row r="812" spans="1:13">
      <c r="A812" s="9">
        <v>42077</v>
      </c>
      <c r="B812" s="7" t="s">
        <v>17</v>
      </c>
      <c r="C812" s="4" t="s">
        <v>839</v>
      </c>
      <c r="D812" s="4" t="s">
        <v>1038</v>
      </c>
      <c r="E812" s="4" t="s">
        <v>1040</v>
      </c>
      <c r="F812" s="4">
        <v>1480</v>
      </c>
      <c r="G812" s="8">
        <v>0.65</v>
      </c>
      <c r="H812" s="4">
        <f t="shared" si="12"/>
        <v>962</v>
      </c>
      <c r="I812" s="4" t="s">
        <v>1051</v>
      </c>
      <c r="J812" s="6">
        <v>42149</v>
      </c>
      <c r="K812" s="10" t="s">
        <v>1045</v>
      </c>
      <c r="L812">
        <f>IF(Table1[[#This Row],[Sales stage]]&lt;&gt;"Won",Table1[[#This Row],[Close Date/Expected Close Date]]-Table1[[#This Row],[Reporting Date]],"")</f>
        <v>72</v>
      </c>
    </row>
    <row r="813" spans="1:13">
      <c r="A813" s="9">
        <v>42077</v>
      </c>
      <c r="B813" s="7" t="s">
        <v>10</v>
      </c>
      <c r="C813" s="4" t="s">
        <v>840</v>
      </c>
      <c r="D813" s="4" t="s">
        <v>1033</v>
      </c>
      <c r="E813" s="4" t="s">
        <v>1039</v>
      </c>
      <c r="F813" s="4">
        <v>1480</v>
      </c>
      <c r="G813" s="8">
        <v>0.7</v>
      </c>
      <c r="H813" s="4">
        <f t="shared" si="12"/>
        <v>1036</v>
      </c>
      <c r="I813" s="4" t="s">
        <v>1052</v>
      </c>
      <c r="J813" s="6">
        <v>42154</v>
      </c>
      <c r="K813" s="10" t="s">
        <v>1043</v>
      </c>
      <c r="L813">
        <f>IF(Table1[[#This Row],[Sales stage]]&lt;&gt;"Won",Table1[[#This Row],[Close Date/Expected Close Date]]-Table1[[#This Row],[Reporting Date]],"")</f>
        <v>77</v>
      </c>
    </row>
    <row r="814" spans="1:13">
      <c r="A814" s="9">
        <v>42077</v>
      </c>
      <c r="B814" s="7" t="s">
        <v>10</v>
      </c>
      <c r="C814" s="4" t="s">
        <v>841</v>
      </c>
      <c r="D814" s="4" t="s">
        <v>1036</v>
      </c>
      <c r="E814" s="4" t="s">
        <v>1040</v>
      </c>
      <c r="F814" s="4">
        <v>1630</v>
      </c>
      <c r="G814" s="8">
        <v>0.7</v>
      </c>
      <c r="H814" s="4">
        <f t="shared" si="12"/>
        <v>1141</v>
      </c>
      <c r="I814" s="4" t="s">
        <v>1052</v>
      </c>
      <c r="J814" s="6">
        <v>42176</v>
      </c>
      <c r="K814" s="10" t="s">
        <v>1045</v>
      </c>
      <c r="L814">
        <f>IF(Table1[[#This Row],[Sales stage]]&lt;&gt;"Won",Table1[[#This Row],[Close Date/Expected Close Date]]-Table1[[#This Row],[Reporting Date]],"")</f>
        <v>99</v>
      </c>
    </row>
    <row r="815" spans="1:13">
      <c r="A815" s="9">
        <v>42077</v>
      </c>
      <c r="B815" s="7" t="s">
        <v>9</v>
      </c>
      <c r="C815" s="4" t="s">
        <v>842</v>
      </c>
      <c r="D815" s="4" t="s">
        <v>1034</v>
      </c>
      <c r="E815" s="4" t="s">
        <v>1049</v>
      </c>
      <c r="F815" s="4">
        <v>2740</v>
      </c>
      <c r="G815" s="8">
        <v>0.8</v>
      </c>
      <c r="H815" s="4">
        <f t="shared" si="12"/>
        <v>2192</v>
      </c>
      <c r="I815" s="4" t="s">
        <v>1054</v>
      </c>
      <c r="J815" s="6">
        <v>42139</v>
      </c>
      <c r="K815" s="10" t="s">
        <v>1045</v>
      </c>
      <c r="L815">
        <f>IF(Table1[[#This Row],[Sales stage]]&lt;&gt;"Won",Table1[[#This Row],[Close Date/Expected Close Date]]-Table1[[#This Row],[Reporting Date]],"")</f>
        <v>62</v>
      </c>
    </row>
    <row r="816" spans="1:13">
      <c r="A816" s="9">
        <v>42077</v>
      </c>
      <c r="B816" s="7" t="s">
        <v>25</v>
      </c>
      <c r="C816" s="4" t="s">
        <v>843</v>
      </c>
      <c r="D816" s="4" t="s">
        <v>1036</v>
      </c>
      <c r="E816" s="4" t="s">
        <v>1049</v>
      </c>
      <c r="F816" s="4">
        <v>3450</v>
      </c>
      <c r="G816" s="8">
        <v>0.8</v>
      </c>
      <c r="H816" s="4">
        <f t="shared" si="12"/>
        <v>2760</v>
      </c>
      <c r="I816" s="4" t="s">
        <v>1052</v>
      </c>
      <c r="J816" s="6">
        <v>42158</v>
      </c>
      <c r="K816" s="10" t="s">
        <v>1044</v>
      </c>
      <c r="L816">
        <f>IF(Table1[[#This Row],[Sales stage]]&lt;&gt;"Won",Table1[[#This Row],[Close Date/Expected Close Date]]-Table1[[#This Row],[Reporting Date]],"")</f>
        <v>81</v>
      </c>
    </row>
    <row r="817" spans="1:12">
      <c r="A817" s="9">
        <v>42078</v>
      </c>
      <c r="B817" s="7" t="s">
        <v>15</v>
      </c>
      <c r="C817" s="4" t="s">
        <v>844</v>
      </c>
      <c r="D817" s="4" t="s">
        <v>1033</v>
      </c>
      <c r="E817" s="4" t="s">
        <v>1049</v>
      </c>
      <c r="F817" s="4">
        <v>4830</v>
      </c>
      <c r="G817" s="8">
        <v>0.8</v>
      </c>
      <c r="H817" s="4">
        <f t="shared" si="12"/>
        <v>3864</v>
      </c>
      <c r="I817" s="4" t="s">
        <v>1052</v>
      </c>
      <c r="J817" s="6">
        <v>42184</v>
      </c>
      <c r="K817" s="10" t="s">
        <v>1045</v>
      </c>
      <c r="L817">
        <f>IF(Table1[[#This Row],[Sales stage]]&lt;&gt;"Won",Table1[[#This Row],[Close Date/Expected Close Date]]-Table1[[#This Row],[Reporting Date]],"")</f>
        <v>106</v>
      </c>
    </row>
    <row r="818" spans="1:12">
      <c r="A818" s="9">
        <v>42078</v>
      </c>
      <c r="B818" s="7" t="s">
        <v>21</v>
      </c>
      <c r="C818" s="4" t="s">
        <v>845</v>
      </c>
      <c r="D818" s="4" t="s">
        <v>1037</v>
      </c>
      <c r="E818" s="4" t="s">
        <v>1042</v>
      </c>
      <c r="F818" s="4">
        <v>4090</v>
      </c>
      <c r="G818" s="8">
        <v>0.7</v>
      </c>
      <c r="H818" s="4">
        <f t="shared" si="12"/>
        <v>2863</v>
      </c>
      <c r="I818" s="4" t="s">
        <v>1051</v>
      </c>
      <c r="J818" s="6">
        <v>42184</v>
      </c>
      <c r="K818" s="10" t="s">
        <v>1046</v>
      </c>
      <c r="L818">
        <f>IF(Table1[[#This Row],[Sales stage]]&lt;&gt;"Won",Table1[[#This Row],[Close Date/Expected Close Date]]-Table1[[#This Row],[Reporting Date]],"")</f>
        <v>106</v>
      </c>
    </row>
    <row r="819" spans="1:12">
      <c r="A819" s="9">
        <v>42078</v>
      </c>
      <c r="B819" s="7" t="s">
        <v>21</v>
      </c>
      <c r="C819" s="4" t="s">
        <v>846</v>
      </c>
      <c r="D819" s="4" t="s">
        <v>1029</v>
      </c>
      <c r="E819" s="4" t="s">
        <v>1049</v>
      </c>
      <c r="F819" s="4">
        <v>350</v>
      </c>
      <c r="G819" s="8">
        <v>0.65</v>
      </c>
      <c r="H819" s="4">
        <f t="shared" si="12"/>
        <v>227.5</v>
      </c>
      <c r="I819" s="2" t="s">
        <v>1053</v>
      </c>
      <c r="J819" s="6">
        <v>42170</v>
      </c>
      <c r="K819" s="10" t="s">
        <v>1046</v>
      </c>
      <c r="L819">
        <f>IF(Table1[[#This Row],[Sales stage]]&lt;&gt;"Won",Table1[[#This Row],[Close Date/Expected Close Date]]-Table1[[#This Row],[Reporting Date]],"")</f>
        <v>92</v>
      </c>
    </row>
    <row r="820" spans="1:12">
      <c r="A820" s="9">
        <v>42078</v>
      </c>
      <c r="B820" s="7" t="s">
        <v>9</v>
      </c>
      <c r="C820" s="4" t="s">
        <v>847</v>
      </c>
      <c r="D820" s="4" t="s">
        <v>1033</v>
      </c>
      <c r="E820" s="4" t="s">
        <v>1042</v>
      </c>
      <c r="F820" s="4">
        <v>3930</v>
      </c>
      <c r="G820" s="8">
        <v>0.6</v>
      </c>
      <c r="H820" s="4">
        <f t="shared" si="12"/>
        <v>2358</v>
      </c>
      <c r="I820" s="4" t="s">
        <v>1052</v>
      </c>
      <c r="J820" s="6">
        <v>42152</v>
      </c>
      <c r="K820" s="10" t="s">
        <v>1045</v>
      </c>
      <c r="L820">
        <f>IF(Table1[[#This Row],[Sales stage]]&lt;&gt;"Won",Table1[[#This Row],[Close Date/Expected Close Date]]-Table1[[#This Row],[Reporting Date]],"")</f>
        <v>74</v>
      </c>
    </row>
    <row r="821" spans="1:12">
      <c r="A821" s="9">
        <v>42078</v>
      </c>
      <c r="B821" s="7" t="s">
        <v>20</v>
      </c>
      <c r="C821" s="4" t="s">
        <v>848</v>
      </c>
      <c r="D821" s="4" t="s">
        <v>1031</v>
      </c>
      <c r="E821" s="4" t="s">
        <v>1039</v>
      </c>
      <c r="F821" s="4">
        <v>2200</v>
      </c>
      <c r="G821" s="8">
        <v>0.7</v>
      </c>
      <c r="H821" s="4">
        <f t="shared" si="12"/>
        <v>1540</v>
      </c>
      <c r="I821" s="4" t="s">
        <v>1051</v>
      </c>
      <c r="J821" s="6">
        <v>42108</v>
      </c>
      <c r="K821" s="10" t="s">
        <v>1046</v>
      </c>
      <c r="L821">
        <f>IF(Table1[[#This Row],[Sales stage]]&lt;&gt;"Won",Table1[[#This Row],[Close Date/Expected Close Date]]-Table1[[#This Row],[Reporting Date]],"")</f>
        <v>30</v>
      </c>
    </row>
    <row r="822" spans="1:12">
      <c r="A822" s="9">
        <v>42078</v>
      </c>
      <c r="B822" s="7" t="s">
        <v>17</v>
      </c>
      <c r="C822" s="4" t="s">
        <v>849</v>
      </c>
      <c r="D822" s="4" t="s">
        <v>1037</v>
      </c>
      <c r="E822" s="4" t="s">
        <v>1039</v>
      </c>
      <c r="F822" s="4">
        <v>2560</v>
      </c>
      <c r="G822" s="8">
        <v>0.55000000000000004</v>
      </c>
      <c r="H822" s="4">
        <f t="shared" si="12"/>
        <v>1408</v>
      </c>
      <c r="I822" s="4" t="s">
        <v>1052</v>
      </c>
      <c r="J822" s="6">
        <v>42168</v>
      </c>
      <c r="K822" s="10" t="s">
        <v>1043</v>
      </c>
      <c r="L822">
        <f>IF(Table1[[#This Row],[Sales stage]]&lt;&gt;"Won",Table1[[#This Row],[Close Date/Expected Close Date]]-Table1[[#This Row],[Reporting Date]],"")</f>
        <v>90</v>
      </c>
    </row>
    <row r="823" spans="1:12">
      <c r="A823" s="9">
        <v>42078</v>
      </c>
      <c r="B823" s="7" t="s">
        <v>13</v>
      </c>
      <c r="C823" s="4" t="s">
        <v>850</v>
      </c>
      <c r="D823" s="4" t="s">
        <v>1030</v>
      </c>
      <c r="E823" s="4" t="s">
        <v>1042</v>
      </c>
      <c r="F823" s="4">
        <v>3360</v>
      </c>
      <c r="G823" s="8">
        <v>0.7</v>
      </c>
      <c r="H823" s="4">
        <f t="shared" si="12"/>
        <v>2352</v>
      </c>
      <c r="I823" s="4" t="s">
        <v>1051</v>
      </c>
      <c r="J823" s="6">
        <v>42164</v>
      </c>
      <c r="K823" s="10" t="s">
        <v>1043</v>
      </c>
      <c r="L823">
        <f>IF(Table1[[#This Row],[Sales stage]]&lt;&gt;"Won",Table1[[#This Row],[Close Date/Expected Close Date]]-Table1[[#This Row],[Reporting Date]],"")</f>
        <v>86</v>
      </c>
    </row>
    <row r="824" spans="1:12">
      <c r="A824" s="9">
        <v>42078</v>
      </c>
      <c r="B824" s="7" t="s">
        <v>13</v>
      </c>
      <c r="C824" s="4" t="s">
        <v>851</v>
      </c>
      <c r="D824" s="4" t="s">
        <v>1038</v>
      </c>
      <c r="E824" s="4" t="s">
        <v>1039</v>
      </c>
      <c r="F824" s="4">
        <v>3780</v>
      </c>
      <c r="G824" s="8">
        <v>0.85</v>
      </c>
      <c r="H824" s="4">
        <f t="shared" si="12"/>
        <v>3213</v>
      </c>
      <c r="I824" s="4" t="s">
        <v>1052</v>
      </c>
      <c r="J824" s="6">
        <v>42250</v>
      </c>
      <c r="K824" s="10"/>
      <c r="L824">
        <f>IF(Table1[[#This Row],[Sales stage]]&lt;&gt;"Won",Table1[[#This Row],[Close Date/Expected Close Date]]-Table1[[#This Row],[Reporting Date]],"")</f>
        <v>172</v>
      </c>
    </row>
    <row r="825" spans="1:12">
      <c r="A825" s="9">
        <v>42078</v>
      </c>
      <c r="B825" s="7" t="s">
        <v>21</v>
      </c>
      <c r="C825" s="4" t="s">
        <v>852</v>
      </c>
      <c r="D825" s="4" t="s">
        <v>1033</v>
      </c>
      <c r="E825" s="4" t="s">
        <v>1039</v>
      </c>
      <c r="F825" s="4">
        <v>3990</v>
      </c>
      <c r="G825" s="8">
        <v>0.75</v>
      </c>
      <c r="H825" s="4">
        <f t="shared" si="12"/>
        <v>2992.5</v>
      </c>
      <c r="I825" s="4" t="s">
        <v>1051</v>
      </c>
      <c r="J825" s="6">
        <v>42101</v>
      </c>
      <c r="K825" s="10" t="s">
        <v>1044</v>
      </c>
      <c r="L825">
        <f>IF(Table1[[#This Row],[Sales stage]]&lt;&gt;"Won",Table1[[#This Row],[Close Date/Expected Close Date]]-Table1[[#This Row],[Reporting Date]],"")</f>
        <v>23</v>
      </c>
    </row>
    <row r="826" spans="1:12">
      <c r="A826" s="9">
        <v>42079</v>
      </c>
      <c r="B826" s="7" t="s">
        <v>26</v>
      </c>
      <c r="C826" s="4" t="s">
        <v>853</v>
      </c>
      <c r="D826" s="4" t="s">
        <v>1031</v>
      </c>
      <c r="E826" s="4" t="s">
        <v>1049</v>
      </c>
      <c r="F826" s="4">
        <v>4900</v>
      </c>
      <c r="G826" s="8">
        <v>0.75</v>
      </c>
      <c r="H826" s="4">
        <f t="shared" si="12"/>
        <v>3675</v>
      </c>
      <c r="I826" s="4" t="s">
        <v>1052</v>
      </c>
      <c r="J826" s="6">
        <v>42121</v>
      </c>
      <c r="K826" s="10" t="s">
        <v>1044</v>
      </c>
      <c r="L826">
        <f>IF(Table1[[#This Row],[Sales stage]]&lt;&gt;"Won",Table1[[#This Row],[Close Date/Expected Close Date]]-Table1[[#This Row],[Reporting Date]],"")</f>
        <v>42</v>
      </c>
    </row>
    <row r="827" spans="1:12">
      <c r="A827" s="9">
        <v>42079</v>
      </c>
      <c r="B827" s="7" t="s">
        <v>24</v>
      </c>
      <c r="C827" s="4" t="s">
        <v>854</v>
      </c>
      <c r="D827" s="4" t="s">
        <v>1032</v>
      </c>
      <c r="E827" s="4" t="s">
        <v>1049</v>
      </c>
      <c r="F827" s="4">
        <v>2650</v>
      </c>
      <c r="G827" s="8">
        <v>0.5</v>
      </c>
      <c r="H827" s="4">
        <f t="shared" si="12"/>
        <v>1325</v>
      </c>
      <c r="I827" s="4" t="s">
        <v>1054</v>
      </c>
      <c r="J827" s="6">
        <v>42271</v>
      </c>
      <c r="K827" s="10"/>
      <c r="L827">
        <f>IF(Table1[[#This Row],[Sales stage]]&lt;&gt;"Won",Table1[[#This Row],[Close Date/Expected Close Date]]-Table1[[#This Row],[Reporting Date]],"")</f>
        <v>192</v>
      </c>
    </row>
    <row r="828" spans="1:12">
      <c r="A828" s="9">
        <v>42079</v>
      </c>
      <c r="B828" s="7" t="s">
        <v>12</v>
      </c>
      <c r="C828" s="4" t="s">
        <v>855</v>
      </c>
      <c r="D828" s="4" t="s">
        <v>1031</v>
      </c>
      <c r="E828" s="4" t="s">
        <v>1049</v>
      </c>
      <c r="F828" s="4">
        <v>2920</v>
      </c>
      <c r="G828" s="8">
        <v>0.55000000000000004</v>
      </c>
      <c r="H828" s="4">
        <f t="shared" si="12"/>
        <v>1606.0000000000002</v>
      </c>
      <c r="I828" s="4" t="s">
        <v>1052</v>
      </c>
      <c r="J828" s="6">
        <v>42110</v>
      </c>
      <c r="K828" s="10" t="s">
        <v>1046</v>
      </c>
      <c r="L828">
        <f>IF(Table1[[#This Row],[Sales stage]]&lt;&gt;"Won",Table1[[#This Row],[Close Date/Expected Close Date]]-Table1[[#This Row],[Reporting Date]],"")</f>
        <v>31</v>
      </c>
    </row>
    <row r="829" spans="1:12">
      <c r="A829" s="9">
        <v>42079</v>
      </c>
      <c r="B829" s="7" t="s">
        <v>12</v>
      </c>
      <c r="C829" s="4" t="s">
        <v>856</v>
      </c>
      <c r="D829" s="4" t="s">
        <v>1036</v>
      </c>
      <c r="E829" s="4" t="s">
        <v>1049</v>
      </c>
      <c r="F829" s="4">
        <v>4010</v>
      </c>
      <c r="G829" s="8">
        <v>0.65</v>
      </c>
      <c r="H829" s="4">
        <f t="shared" si="12"/>
        <v>2606.5</v>
      </c>
      <c r="I829" s="4" t="s">
        <v>1054</v>
      </c>
      <c r="J829" s="6">
        <v>42170</v>
      </c>
      <c r="K829" s="10" t="s">
        <v>1044</v>
      </c>
      <c r="L829">
        <f>IF(Table1[[#This Row],[Sales stage]]&lt;&gt;"Won",Table1[[#This Row],[Close Date/Expected Close Date]]-Table1[[#This Row],[Reporting Date]],"")</f>
        <v>91</v>
      </c>
    </row>
    <row r="830" spans="1:12">
      <c r="A830" s="9">
        <v>42079</v>
      </c>
      <c r="B830" s="7" t="s">
        <v>14</v>
      </c>
      <c r="C830" s="4" t="s">
        <v>857</v>
      </c>
      <c r="D830" s="4" t="s">
        <v>1035</v>
      </c>
      <c r="E830" s="4" t="s">
        <v>1040</v>
      </c>
      <c r="F830" s="4">
        <v>1460</v>
      </c>
      <c r="G830" s="8">
        <v>0.85</v>
      </c>
      <c r="H830" s="4">
        <f t="shared" si="12"/>
        <v>1241</v>
      </c>
      <c r="I830" s="4" t="s">
        <v>1054</v>
      </c>
      <c r="J830" s="6">
        <v>42113</v>
      </c>
      <c r="K830" s="10" t="s">
        <v>1043</v>
      </c>
      <c r="L830">
        <f>IF(Table1[[#This Row],[Sales stage]]&lt;&gt;"Won",Table1[[#This Row],[Close Date/Expected Close Date]]-Table1[[#This Row],[Reporting Date]],"")</f>
        <v>34</v>
      </c>
    </row>
    <row r="831" spans="1:12">
      <c r="A831" s="9">
        <v>42079</v>
      </c>
      <c r="B831" s="7" t="s">
        <v>8</v>
      </c>
      <c r="C831" s="4" t="s">
        <v>858</v>
      </c>
      <c r="D831" s="4" t="s">
        <v>1030</v>
      </c>
      <c r="E831" s="4" t="s">
        <v>1042</v>
      </c>
      <c r="F831" s="4">
        <v>4620</v>
      </c>
      <c r="G831" s="8">
        <v>0.85</v>
      </c>
      <c r="H831" s="4">
        <f t="shared" si="12"/>
        <v>3927</v>
      </c>
      <c r="I831" s="4" t="s">
        <v>1052</v>
      </c>
      <c r="J831" s="6">
        <v>42099</v>
      </c>
      <c r="K831" s="10" t="s">
        <v>1043</v>
      </c>
      <c r="L831">
        <f>IF(Table1[[#This Row],[Sales stage]]&lt;&gt;"Won",Table1[[#This Row],[Close Date/Expected Close Date]]-Table1[[#This Row],[Reporting Date]],"")</f>
        <v>20</v>
      </c>
    </row>
    <row r="832" spans="1:12">
      <c r="A832" s="9">
        <v>42080</v>
      </c>
      <c r="B832" s="7" t="s">
        <v>21</v>
      </c>
      <c r="C832" s="4" t="s">
        <v>859</v>
      </c>
      <c r="D832" s="4" t="s">
        <v>1032</v>
      </c>
      <c r="E832" s="4" t="s">
        <v>1039</v>
      </c>
      <c r="F832" s="4">
        <v>1420</v>
      </c>
      <c r="G832" s="8">
        <v>0.75</v>
      </c>
      <c r="H832" s="4">
        <f t="shared" si="12"/>
        <v>1065</v>
      </c>
      <c r="I832" s="4" t="s">
        <v>1051</v>
      </c>
      <c r="J832" s="6">
        <v>42182</v>
      </c>
      <c r="K832" s="10" t="s">
        <v>1044</v>
      </c>
      <c r="L832">
        <f>IF(Table1[[#This Row],[Sales stage]]&lt;&gt;"Won",Table1[[#This Row],[Close Date/Expected Close Date]]-Table1[[#This Row],[Reporting Date]],"")</f>
        <v>102</v>
      </c>
    </row>
    <row r="833" spans="1:12">
      <c r="A833" s="9">
        <v>42080</v>
      </c>
      <c r="B833" s="7" t="s">
        <v>10</v>
      </c>
      <c r="C833" s="4" t="s">
        <v>860</v>
      </c>
      <c r="D833" s="4" t="s">
        <v>1035</v>
      </c>
      <c r="E833" s="4" t="s">
        <v>1040</v>
      </c>
      <c r="F833" s="4">
        <v>4280</v>
      </c>
      <c r="G833" s="8">
        <v>0.85</v>
      </c>
      <c r="H833" s="4">
        <f t="shared" si="12"/>
        <v>3638</v>
      </c>
      <c r="I833" s="4" t="s">
        <v>1052</v>
      </c>
      <c r="J833" s="6">
        <v>42183</v>
      </c>
      <c r="K833" s="10" t="s">
        <v>1043</v>
      </c>
      <c r="L833">
        <f>IF(Table1[[#This Row],[Sales stage]]&lt;&gt;"Won",Table1[[#This Row],[Close Date/Expected Close Date]]-Table1[[#This Row],[Reporting Date]],"")</f>
        <v>103</v>
      </c>
    </row>
    <row r="834" spans="1:12">
      <c r="A834" s="9">
        <v>42080</v>
      </c>
      <c r="B834" s="7" t="s">
        <v>26</v>
      </c>
      <c r="C834" s="4" t="s">
        <v>861</v>
      </c>
      <c r="D834" s="4" t="s">
        <v>1030</v>
      </c>
      <c r="E834" s="4" t="s">
        <v>1039</v>
      </c>
      <c r="F834" s="4">
        <v>1370</v>
      </c>
      <c r="G834" s="8">
        <v>0.55000000000000004</v>
      </c>
      <c r="H834" s="4">
        <f t="shared" si="12"/>
        <v>753.50000000000011</v>
      </c>
      <c r="I834" s="4" t="s">
        <v>1054</v>
      </c>
      <c r="J834" s="6">
        <v>42153</v>
      </c>
      <c r="K834" s="10" t="s">
        <v>1045</v>
      </c>
      <c r="L834">
        <f>IF(Table1[[#This Row],[Sales stage]]&lt;&gt;"Won",Table1[[#This Row],[Close Date/Expected Close Date]]-Table1[[#This Row],[Reporting Date]],"")</f>
        <v>73</v>
      </c>
    </row>
    <row r="835" spans="1:12">
      <c r="A835" s="9">
        <v>42080</v>
      </c>
      <c r="B835" s="7" t="s">
        <v>10</v>
      </c>
      <c r="C835" s="4" t="s">
        <v>862</v>
      </c>
      <c r="D835" s="4" t="s">
        <v>1035</v>
      </c>
      <c r="E835" s="4" t="s">
        <v>1049</v>
      </c>
      <c r="F835" s="4">
        <v>3250</v>
      </c>
      <c r="G835" s="8">
        <v>0.85</v>
      </c>
      <c r="H835" s="4">
        <f t="shared" ref="H835:H898" si="13">F835*G835</f>
        <v>2762.5</v>
      </c>
      <c r="I835" s="4" t="s">
        <v>1052</v>
      </c>
      <c r="J835" s="6">
        <v>42167</v>
      </c>
      <c r="K835" s="10" t="s">
        <v>1044</v>
      </c>
      <c r="L835">
        <f>IF(Table1[[#This Row],[Sales stage]]&lt;&gt;"Won",Table1[[#This Row],[Close Date/Expected Close Date]]-Table1[[#This Row],[Reporting Date]],"")</f>
        <v>87</v>
      </c>
    </row>
    <row r="836" spans="1:12">
      <c r="A836" s="9">
        <v>42080</v>
      </c>
      <c r="B836" s="7" t="s">
        <v>20</v>
      </c>
      <c r="C836" s="4" t="s">
        <v>863</v>
      </c>
      <c r="D836" s="4" t="s">
        <v>1034</v>
      </c>
      <c r="E836" s="4" t="s">
        <v>1049</v>
      </c>
      <c r="F836" s="4">
        <v>4950</v>
      </c>
      <c r="G836" s="8">
        <v>0.55000000000000004</v>
      </c>
      <c r="H836" s="4">
        <f t="shared" si="13"/>
        <v>2722.5</v>
      </c>
      <c r="I836" s="4" t="s">
        <v>1051</v>
      </c>
      <c r="J836" s="6">
        <v>42138</v>
      </c>
      <c r="K836" s="10" t="s">
        <v>1044</v>
      </c>
      <c r="L836">
        <f>IF(Table1[[#This Row],[Sales stage]]&lt;&gt;"Won",Table1[[#This Row],[Close Date/Expected Close Date]]-Table1[[#This Row],[Reporting Date]],"")</f>
        <v>58</v>
      </c>
    </row>
    <row r="837" spans="1:12">
      <c r="A837" s="9">
        <v>42080</v>
      </c>
      <c r="B837" s="7" t="s">
        <v>26</v>
      </c>
      <c r="C837" s="4" t="s">
        <v>864</v>
      </c>
      <c r="D837" s="4" t="s">
        <v>1034</v>
      </c>
      <c r="E837" s="4" t="s">
        <v>1049</v>
      </c>
      <c r="F837" s="4">
        <v>1740</v>
      </c>
      <c r="G837" s="8">
        <v>0.65</v>
      </c>
      <c r="H837" s="4">
        <f t="shared" si="13"/>
        <v>1131</v>
      </c>
      <c r="I837" s="4" t="s">
        <v>1052</v>
      </c>
      <c r="J837" s="6">
        <v>42178</v>
      </c>
      <c r="K837" s="10" t="s">
        <v>1043</v>
      </c>
      <c r="L837">
        <f>IF(Table1[[#This Row],[Sales stage]]&lt;&gt;"Won",Table1[[#This Row],[Close Date/Expected Close Date]]-Table1[[#This Row],[Reporting Date]],"")</f>
        <v>98</v>
      </c>
    </row>
    <row r="838" spans="1:12">
      <c r="A838" s="9">
        <v>42080</v>
      </c>
      <c r="B838" s="7" t="s">
        <v>16</v>
      </c>
      <c r="C838" s="4" t="s">
        <v>865</v>
      </c>
      <c r="D838" s="4" t="s">
        <v>1030</v>
      </c>
      <c r="E838" s="4" t="s">
        <v>1049</v>
      </c>
      <c r="F838" s="4">
        <v>1170</v>
      </c>
      <c r="G838" s="8">
        <v>0.7</v>
      </c>
      <c r="H838" s="4">
        <f t="shared" si="13"/>
        <v>819</v>
      </c>
      <c r="I838" s="4" t="s">
        <v>1052</v>
      </c>
      <c r="J838" s="6">
        <v>42137</v>
      </c>
      <c r="K838" s="10" t="s">
        <v>1044</v>
      </c>
      <c r="L838">
        <f>IF(Table1[[#This Row],[Sales stage]]&lt;&gt;"Won",Table1[[#This Row],[Close Date/Expected Close Date]]-Table1[[#This Row],[Reporting Date]],"")</f>
        <v>57</v>
      </c>
    </row>
    <row r="839" spans="1:12">
      <c r="A839" s="9">
        <v>42080</v>
      </c>
      <c r="B839" s="7" t="s">
        <v>18</v>
      </c>
      <c r="C839" s="4" t="s">
        <v>866</v>
      </c>
      <c r="D839" s="4" t="s">
        <v>1029</v>
      </c>
      <c r="E839" s="4" t="s">
        <v>1049</v>
      </c>
      <c r="F839" s="4">
        <v>4870</v>
      </c>
      <c r="G839" s="8">
        <v>0.6</v>
      </c>
      <c r="H839" s="4">
        <f t="shared" si="13"/>
        <v>2922</v>
      </c>
      <c r="I839" s="4" t="s">
        <v>1054</v>
      </c>
      <c r="J839" s="6">
        <v>42099</v>
      </c>
      <c r="K839" s="10" t="s">
        <v>1046</v>
      </c>
      <c r="L839">
        <f>IF(Table1[[#This Row],[Sales stage]]&lt;&gt;"Won",Table1[[#This Row],[Close Date/Expected Close Date]]-Table1[[#This Row],[Reporting Date]],"")</f>
        <v>19</v>
      </c>
    </row>
    <row r="840" spans="1:12">
      <c r="A840" s="9">
        <v>42080</v>
      </c>
      <c r="B840" s="7" t="s">
        <v>10</v>
      </c>
      <c r="C840" s="4" t="s">
        <v>867</v>
      </c>
      <c r="D840" s="4" t="s">
        <v>1035</v>
      </c>
      <c r="E840" s="4" t="s">
        <v>1049</v>
      </c>
      <c r="F840" s="4">
        <v>1630</v>
      </c>
      <c r="G840" s="8">
        <v>0.75</v>
      </c>
      <c r="H840" s="4">
        <f t="shared" si="13"/>
        <v>1222.5</v>
      </c>
      <c r="I840" s="4" t="s">
        <v>1052</v>
      </c>
      <c r="J840" s="6">
        <v>42108</v>
      </c>
      <c r="K840" s="10" t="s">
        <v>1044</v>
      </c>
      <c r="L840">
        <f>IF(Table1[[#This Row],[Sales stage]]&lt;&gt;"Won",Table1[[#This Row],[Close Date/Expected Close Date]]-Table1[[#This Row],[Reporting Date]],"")</f>
        <v>28</v>
      </c>
    </row>
    <row r="841" spans="1:12">
      <c r="A841" s="9">
        <v>42080</v>
      </c>
      <c r="B841" s="7" t="s">
        <v>26</v>
      </c>
      <c r="C841" s="4" t="s">
        <v>868</v>
      </c>
      <c r="D841" s="4" t="s">
        <v>1035</v>
      </c>
      <c r="E841" s="4" t="s">
        <v>1042</v>
      </c>
      <c r="F841" s="4">
        <v>4540</v>
      </c>
      <c r="G841" s="8">
        <v>0.75</v>
      </c>
      <c r="H841" s="4">
        <f t="shared" si="13"/>
        <v>3405</v>
      </c>
      <c r="I841" s="4" t="s">
        <v>1052</v>
      </c>
      <c r="J841" s="6">
        <v>42172</v>
      </c>
      <c r="K841" s="10" t="s">
        <v>1045</v>
      </c>
      <c r="L841">
        <f>IF(Table1[[#This Row],[Sales stage]]&lt;&gt;"Won",Table1[[#This Row],[Close Date/Expected Close Date]]-Table1[[#This Row],[Reporting Date]],"")</f>
        <v>92</v>
      </c>
    </row>
    <row r="842" spans="1:12">
      <c r="A842" s="9">
        <v>42080</v>
      </c>
      <c r="B842" s="7" t="s">
        <v>17</v>
      </c>
      <c r="C842" s="4" t="s">
        <v>869</v>
      </c>
      <c r="D842" s="4" t="s">
        <v>1032</v>
      </c>
      <c r="E842" s="4" t="s">
        <v>1039</v>
      </c>
      <c r="F842" s="4">
        <v>3200</v>
      </c>
      <c r="G842" s="8">
        <v>0.65</v>
      </c>
      <c r="H842" s="4">
        <f t="shared" si="13"/>
        <v>2080</v>
      </c>
      <c r="I842" s="4" t="s">
        <v>1054</v>
      </c>
      <c r="J842" s="6">
        <v>42181</v>
      </c>
      <c r="K842" s="10" t="s">
        <v>1046</v>
      </c>
      <c r="L842">
        <f>IF(Table1[[#This Row],[Sales stage]]&lt;&gt;"Won",Table1[[#This Row],[Close Date/Expected Close Date]]-Table1[[#This Row],[Reporting Date]],"")</f>
        <v>101</v>
      </c>
    </row>
    <row r="843" spans="1:12">
      <c r="A843" s="9">
        <v>42081</v>
      </c>
      <c r="B843" s="7" t="s">
        <v>9</v>
      </c>
      <c r="C843" s="4" t="s">
        <v>870</v>
      </c>
      <c r="D843" s="4" t="s">
        <v>1030</v>
      </c>
      <c r="E843" s="4" t="s">
        <v>1049</v>
      </c>
      <c r="F843" s="4">
        <v>940</v>
      </c>
      <c r="G843" s="8">
        <v>0.75</v>
      </c>
      <c r="H843" s="4">
        <f t="shared" si="13"/>
        <v>705</v>
      </c>
      <c r="I843" s="4" t="s">
        <v>1052</v>
      </c>
      <c r="J843" s="6">
        <v>42167</v>
      </c>
      <c r="K843" s="10" t="s">
        <v>1046</v>
      </c>
      <c r="L843">
        <f>IF(Table1[[#This Row],[Sales stage]]&lt;&gt;"Won",Table1[[#This Row],[Close Date/Expected Close Date]]-Table1[[#This Row],[Reporting Date]],"")</f>
        <v>86</v>
      </c>
    </row>
    <row r="844" spans="1:12">
      <c r="A844" s="9">
        <v>42081</v>
      </c>
      <c r="B844" s="7" t="s">
        <v>23</v>
      </c>
      <c r="C844" s="4" t="s">
        <v>871</v>
      </c>
      <c r="D844" s="4" t="s">
        <v>1031</v>
      </c>
      <c r="E844" s="4" t="s">
        <v>1040</v>
      </c>
      <c r="F844" s="4">
        <v>1100</v>
      </c>
      <c r="G844" s="8">
        <v>0.8</v>
      </c>
      <c r="H844" s="4">
        <f t="shared" si="13"/>
        <v>880</v>
      </c>
      <c r="I844" s="4" t="s">
        <v>1054</v>
      </c>
      <c r="J844" s="6">
        <v>42152</v>
      </c>
      <c r="K844" s="10" t="s">
        <v>1043</v>
      </c>
      <c r="L844">
        <f>IF(Table1[[#This Row],[Sales stage]]&lt;&gt;"Won",Table1[[#This Row],[Close Date/Expected Close Date]]-Table1[[#This Row],[Reporting Date]],"")</f>
        <v>71</v>
      </c>
    </row>
    <row r="845" spans="1:12">
      <c r="A845" s="9">
        <v>42081</v>
      </c>
      <c r="B845" s="7" t="s">
        <v>19</v>
      </c>
      <c r="C845" s="4" t="s">
        <v>872</v>
      </c>
      <c r="D845" s="4" t="s">
        <v>1031</v>
      </c>
      <c r="E845" s="4" t="s">
        <v>1040</v>
      </c>
      <c r="F845" s="4">
        <v>4190</v>
      </c>
      <c r="G845" s="8">
        <v>0.85</v>
      </c>
      <c r="H845" s="4">
        <f t="shared" si="13"/>
        <v>3561.5</v>
      </c>
      <c r="I845" s="4" t="s">
        <v>1051</v>
      </c>
      <c r="J845" s="6">
        <v>42149</v>
      </c>
      <c r="K845" s="10" t="s">
        <v>1043</v>
      </c>
      <c r="L845">
        <f>IF(Table1[[#This Row],[Sales stage]]&lt;&gt;"Won",Table1[[#This Row],[Close Date/Expected Close Date]]-Table1[[#This Row],[Reporting Date]],"")</f>
        <v>68</v>
      </c>
    </row>
    <row r="846" spans="1:12">
      <c r="A846" s="9">
        <v>42081</v>
      </c>
      <c r="B846" s="7" t="s">
        <v>20</v>
      </c>
      <c r="C846" s="4" t="s">
        <v>873</v>
      </c>
      <c r="D846" s="4" t="s">
        <v>1036</v>
      </c>
      <c r="E846" s="4" t="s">
        <v>1040</v>
      </c>
      <c r="F846" s="4">
        <v>120</v>
      </c>
      <c r="G846" s="8">
        <v>0.65</v>
      </c>
      <c r="H846" s="4">
        <f t="shared" si="13"/>
        <v>78</v>
      </c>
      <c r="I846" s="4" t="s">
        <v>1052</v>
      </c>
      <c r="J846" s="6">
        <v>42145</v>
      </c>
      <c r="K846" s="10" t="s">
        <v>1043</v>
      </c>
      <c r="L846">
        <f>IF(Table1[[#This Row],[Sales stage]]&lt;&gt;"Won",Table1[[#This Row],[Close Date/Expected Close Date]]-Table1[[#This Row],[Reporting Date]],"")</f>
        <v>64</v>
      </c>
    </row>
    <row r="847" spans="1:12">
      <c r="A847" s="9">
        <v>42081</v>
      </c>
      <c r="B847" s="7" t="s">
        <v>17</v>
      </c>
      <c r="C847" s="4" t="s">
        <v>874</v>
      </c>
      <c r="D847" s="4" t="s">
        <v>1032</v>
      </c>
      <c r="E847" s="4" t="s">
        <v>1042</v>
      </c>
      <c r="F847" s="4">
        <v>4090</v>
      </c>
      <c r="G847" s="8">
        <v>0.8</v>
      </c>
      <c r="H847" s="4">
        <f t="shared" si="13"/>
        <v>3272</v>
      </c>
      <c r="I847" s="4" t="s">
        <v>1054</v>
      </c>
      <c r="J847" s="6">
        <v>42158</v>
      </c>
      <c r="K847" s="10"/>
      <c r="L847">
        <f>IF(Table1[[#This Row],[Sales stage]]&lt;&gt;"Won",Table1[[#This Row],[Close Date/Expected Close Date]]-Table1[[#This Row],[Reporting Date]],"")</f>
        <v>77</v>
      </c>
    </row>
    <row r="848" spans="1:12">
      <c r="A848" s="9">
        <v>42081</v>
      </c>
      <c r="B848" s="7" t="s">
        <v>22</v>
      </c>
      <c r="C848" s="4" t="s">
        <v>875</v>
      </c>
      <c r="D848" s="4" t="s">
        <v>1034</v>
      </c>
      <c r="E848" s="4" t="s">
        <v>1040</v>
      </c>
      <c r="F848" s="4">
        <v>3840</v>
      </c>
      <c r="G848" s="8">
        <v>0.75</v>
      </c>
      <c r="H848" s="4">
        <f t="shared" si="13"/>
        <v>2880</v>
      </c>
      <c r="I848" s="4" t="s">
        <v>1054</v>
      </c>
      <c r="J848" s="6">
        <v>42167</v>
      </c>
      <c r="K848" s="10" t="s">
        <v>1044</v>
      </c>
      <c r="L848">
        <f>IF(Table1[[#This Row],[Sales stage]]&lt;&gt;"Won",Table1[[#This Row],[Close Date/Expected Close Date]]-Table1[[#This Row],[Reporting Date]],"")</f>
        <v>86</v>
      </c>
    </row>
    <row r="849" spans="1:12">
      <c r="A849" s="9">
        <v>42081</v>
      </c>
      <c r="B849" s="7" t="s">
        <v>27</v>
      </c>
      <c r="C849" s="4" t="s">
        <v>876</v>
      </c>
      <c r="D849" s="4" t="s">
        <v>1033</v>
      </c>
      <c r="E849" s="4" t="s">
        <v>1039</v>
      </c>
      <c r="F849" s="4">
        <v>370</v>
      </c>
      <c r="G849" s="8">
        <v>0.6</v>
      </c>
      <c r="H849" s="4">
        <f t="shared" si="13"/>
        <v>222</v>
      </c>
      <c r="I849" s="2" t="s">
        <v>1053</v>
      </c>
      <c r="J849" s="6">
        <v>42158</v>
      </c>
      <c r="K849" s="10" t="s">
        <v>1043</v>
      </c>
      <c r="L849">
        <f>IF(Table1[[#This Row],[Sales stage]]&lt;&gt;"Won",Table1[[#This Row],[Close Date/Expected Close Date]]-Table1[[#This Row],[Reporting Date]],"")</f>
        <v>77</v>
      </c>
    </row>
    <row r="850" spans="1:12">
      <c r="A850" s="9">
        <v>42081</v>
      </c>
      <c r="B850" s="7" t="s">
        <v>24</v>
      </c>
      <c r="C850" s="4" t="s">
        <v>877</v>
      </c>
      <c r="D850" s="4" t="s">
        <v>1034</v>
      </c>
      <c r="E850" s="4" t="s">
        <v>1049</v>
      </c>
      <c r="F850" s="4">
        <v>2430</v>
      </c>
      <c r="G850" s="8">
        <v>0.65</v>
      </c>
      <c r="H850" s="4">
        <f t="shared" si="13"/>
        <v>1579.5</v>
      </c>
      <c r="I850" s="4" t="s">
        <v>1052</v>
      </c>
      <c r="J850" s="6">
        <v>42097</v>
      </c>
      <c r="K850" s="10" t="s">
        <v>1046</v>
      </c>
      <c r="L850">
        <f>IF(Table1[[#This Row],[Sales stage]]&lt;&gt;"Won",Table1[[#This Row],[Close Date/Expected Close Date]]-Table1[[#This Row],[Reporting Date]],"")</f>
        <v>16</v>
      </c>
    </row>
    <row r="851" spans="1:12">
      <c r="A851" s="9">
        <v>42081</v>
      </c>
      <c r="B851" s="7" t="s">
        <v>12</v>
      </c>
      <c r="C851" s="4" t="s">
        <v>878</v>
      </c>
      <c r="D851" s="4" t="s">
        <v>1034</v>
      </c>
      <c r="E851" s="4" t="s">
        <v>1040</v>
      </c>
      <c r="F851" s="4">
        <v>460</v>
      </c>
      <c r="G851" s="8">
        <v>0.65</v>
      </c>
      <c r="H851" s="4">
        <f t="shared" si="13"/>
        <v>299</v>
      </c>
      <c r="I851" s="2" t="s">
        <v>1053</v>
      </c>
      <c r="J851" s="6">
        <v>42172</v>
      </c>
      <c r="K851" s="10" t="s">
        <v>1043</v>
      </c>
      <c r="L851">
        <f>IF(Table1[[#This Row],[Sales stage]]&lt;&gt;"Won",Table1[[#This Row],[Close Date/Expected Close Date]]-Table1[[#This Row],[Reporting Date]],"")</f>
        <v>91</v>
      </c>
    </row>
    <row r="852" spans="1:12">
      <c r="A852" s="9">
        <v>42081</v>
      </c>
      <c r="B852" s="7" t="s">
        <v>19</v>
      </c>
      <c r="C852" s="4" t="s">
        <v>879</v>
      </c>
      <c r="D852" s="4" t="s">
        <v>1030</v>
      </c>
      <c r="E852" s="4" t="s">
        <v>1042</v>
      </c>
      <c r="F852" s="4">
        <v>4300</v>
      </c>
      <c r="G852" s="8">
        <v>0.8</v>
      </c>
      <c r="H852" s="4">
        <f t="shared" si="13"/>
        <v>3440</v>
      </c>
      <c r="I852" s="4" t="s">
        <v>1052</v>
      </c>
      <c r="J852" s="6">
        <v>42134</v>
      </c>
      <c r="K852" s="10" t="s">
        <v>1045</v>
      </c>
      <c r="L852">
        <f>IF(Table1[[#This Row],[Sales stage]]&lt;&gt;"Won",Table1[[#This Row],[Close Date/Expected Close Date]]-Table1[[#This Row],[Reporting Date]],"")</f>
        <v>53</v>
      </c>
    </row>
    <row r="853" spans="1:12">
      <c r="A853" s="9">
        <v>42081</v>
      </c>
      <c r="B853" s="7" t="s">
        <v>15</v>
      </c>
      <c r="C853" s="4" t="s">
        <v>880</v>
      </c>
      <c r="D853" s="4" t="s">
        <v>1034</v>
      </c>
      <c r="E853" s="4" t="s">
        <v>1049</v>
      </c>
      <c r="F853" s="4">
        <v>390</v>
      </c>
      <c r="G853" s="8">
        <v>0.7</v>
      </c>
      <c r="H853" s="4">
        <f t="shared" si="13"/>
        <v>273</v>
      </c>
      <c r="I853" s="2" t="s">
        <v>1053</v>
      </c>
      <c r="J853" s="6">
        <v>42116</v>
      </c>
      <c r="K853" s="10" t="s">
        <v>1044</v>
      </c>
      <c r="L853">
        <f>IF(Table1[[#This Row],[Sales stage]]&lt;&gt;"Won",Table1[[#This Row],[Close Date/Expected Close Date]]-Table1[[#This Row],[Reporting Date]],"")</f>
        <v>35</v>
      </c>
    </row>
    <row r="854" spans="1:12">
      <c r="A854" s="9">
        <v>42081</v>
      </c>
      <c r="B854" s="7" t="s">
        <v>21</v>
      </c>
      <c r="C854" s="4" t="s">
        <v>881</v>
      </c>
      <c r="D854" s="4" t="s">
        <v>1038</v>
      </c>
      <c r="E854" s="4" t="s">
        <v>1040</v>
      </c>
      <c r="F854" s="4">
        <v>4930</v>
      </c>
      <c r="G854" s="8">
        <v>0.55000000000000004</v>
      </c>
      <c r="H854" s="4">
        <f t="shared" si="13"/>
        <v>2711.5</v>
      </c>
      <c r="I854" s="4" t="s">
        <v>1052</v>
      </c>
      <c r="J854" s="6">
        <v>42155</v>
      </c>
      <c r="K854" s="10" t="s">
        <v>1043</v>
      </c>
      <c r="L854">
        <f>IF(Table1[[#This Row],[Sales stage]]&lt;&gt;"Won",Table1[[#This Row],[Close Date/Expected Close Date]]-Table1[[#This Row],[Reporting Date]],"")</f>
        <v>74</v>
      </c>
    </row>
    <row r="855" spans="1:12">
      <c r="A855" s="9">
        <v>42081</v>
      </c>
      <c r="B855" s="7" t="s">
        <v>23</v>
      </c>
      <c r="C855" s="4" t="s">
        <v>882</v>
      </c>
      <c r="D855" s="4" t="s">
        <v>1037</v>
      </c>
      <c r="E855" s="4" t="s">
        <v>1040</v>
      </c>
      <c r="F855" s="4">
        <v>4850</v>
      </c>
      <c r="G855" s="8">
        <v>0.7</v>
      </c>
      <c r="H855" s="4">
        <f t="shared" si="13"/>
        <v>3395</v>
      </c>
      <c r="I855" s="4" t="s">
        <v>1052</v>
      </c>
      <c r="J855" s="6">
        <v>42180</v>
      </c>
      <c r="K855" s="10" t="s">
        <v>1045</v>
      </c>
      <c r="L855">
        <f>IF(Table1[[#This Row],[Sales stage]]&lt;&gt;"Won",Table1[[#This Row],[Close Date/Expected Close Date]]-Table1[[#This Row],[Reporting Date]],"")</f>
        <v>99</v>
      </c>
    </row>
    <row r="856" spans="1:12">
      <c r="A856" s="9">
        <v>42081</v>
      </c>
      <c r="B856" s="7" t="s">
        <v>12</v>
      </c>
      <c r="C856" s="4" t="s">
        <v>883</v>
      </c>
      <c r="D856" s="4" t="s">
        <v>1029</v>
      </c>
      <c r="E856" s="4" t="s">
        <v>1049</v>
      </c>
      <c r="F856" s="4">
        <v>3610</v>
      </c>
      <c r="G856" s="8">
        <v>0.7</v>
      </c>
      <c r="H856" s="4">
        <f t="shared" si="13"/>
        <v>2527</v>
      </c>
      <c r="I856" s="4" t="s">
        <v>1052</v>
      </c>
      <c r="J856" s="6">
        <v>42156</v>
      </c>
      <c r="K856" s="10"/>
      <c r="L856">
        <f>IF(Table1[[#This Row],[Sales stage]]&lt;&gt;"Won",Table1[[#This Row],[Close Date/Expected Close Date]]-Table1[[#This Row],[Reporting Date]],"")</f>
        <v>75</v>
      </c>
    </row>
    <row r="857" spans="1:12">
      <c r="A857" s="9">
        <v>42081</v>
      </c>
      <c r="B857" s="7" t="s">
        <v>20</v>
      </c>
      <c r="C857" s="4" t="s">
        <v>884</v>
      </c>
      <c r="D857" s="4" t="s">
        <v>1033</v>
      </c>
      <c r="E857" s="4" t="s">
        <v>1049</v>
      </c>
      <c r="F857" s="4">
        <v>760</v>
      </c>
      <c r="G857" s="8">
        <v>0.75</v>
      </c>
      <c r="H857" s="4">
        <f t="shared" si="13"/>
        <v>570</v>
      </c>
      <c r="I857" s="4" t="s">
        <v>1054</v>
      </c>
      <c r="J857" s="6">
        <v>42177</v>
      </c>
      <c r="K857" s="10" t="s">
        <v>1044</v>
      </c>
      <c r="L857">
        <f>IF(Table1[[#This Row],[Sales stage]]&lt;&gt;"Won",Table1[[#This Row],[Close Date/Expected Close Date]]-Table1[[#This Row],[Reporting Date]],"")</f>
        <v>96</v>
      </c>
    </row>
    <row r="858" spans="1:12">
      <c r="A858" s="9">
        <v>42081</v>
      </c>
      <c r="B858" s="7" t="s">
        <v>11</v>
      </c>
      <c r="C858" s="4" t="s">
        <v>885</v>
      </c>
      <c r="D858" s="4" t="s">
        <v>1033</v>
      </c>
      <c r="E858" s="4" t="s">
        <v>1042</v>
      </c>
      <c r="F858" s="4">
        <v>2490</v>
      </c>
      <c r="G858" s="8">
        <v>0.85</v>
      </c>
      <c r="H858" s="4">
        <f t="shared" si="13"/>
        <v>2116.5</v>
      </c>
      <c r="I858" s="4" t="s">
        <v>1054</v>
      </c>
      <c r="J858" s="6">
        <v>42163</v>
      </c>
      <c r="K858" s="10" t="s">
        <v>1044</v>
      </c>
      <c r="L858">
        <f>IF(Table1[[#This Row],[Sales stage]]&lt;&gt;"Won",Table1[[#This Row],[Close Date/Expected Close Date]]-Table1[[#This Row],[Reporting Date]],"")</f>
        <v>82</v>
      </c>
    </row>
    <row r="859" spans="1:12">
      <c r="A859" s="9">
        <v>42081</v>
      </c>
      <c r="B859" s="7" t="s">
        <v>15</v>
      </c>
      <c r="C859" s="4" t="s">
        <v>886</v>
      </c>
      <c r="D859" s="4" t="s">
        <v>1032</v>
      </c>
      <c r="E859" s="4" t="s">
        <v>1040</v>
      </c>
      <c r="F859" s="4">
        <v>1320</v>
      </c>
      <c r="G859" s="8">
        <v>0.7</v>
      </c>
      <c r="H859" s="4">
        <f t="shared" si="13"/>
        <v>923.99999999999989</v>
      </c>
      <c r="I859" s="4" t="s">
        <v>1051</v>
      </c>
      <c r="J859" s="6">
        <v>42125</v>
      </c>
      <c r="K859" s="10"/>
      <c r="L859">
        <f>IF(Table1[[#This Row],[Sales stage]]&lt;&gt;"Won",Table1[[#This Row],[Close Date/Expected Close Date]]-Table1[[#This Row],[Reporting Date]],"")</f>
        <v>44</v>
      </c>
    </row>
    <row r="860" spans="1:12">
      <c r="A860" s="9">
        <v>42081</v>
      </c>
      <c r="B860" s="7" t="s">
        <v>24</v>
      </c>
      <c r="C860" s="4" t="s">
        <v>887</v>
      </c>
      <c r="D860" s="4" t="s">
        <v>1035</v>
      </c>
      <c r="E860" s="4" t="s">
        <v>1040</v>
      </c>
      <c r="F860" s="4">
        <v>2460</v>
      </c>
      <c r="G860" s="8">
        <v>0.7</v>
      </c>
      <c r="H860" s="4">
        <f t="shared" si="13"/>
        <v>1722</v>
      </c>
      <c r="I860" s="4" t="s">
        <v>1052</v>
      </c>
      <c r="J860" s="6">
        <v>42108</v>
      </c>
      <c r="K860" s="10" t="s">
        <v>1043</v>
      </c>
      <c r="L860">
        <f>IF(Table1[[#This Row],[Sales stage]]&lt;&gt;"Won",Table1[[#This Row],[Close Date/Expected Close Date]]-Table1[[#This Row],[Reporting Date]],"")</f>
        <v>27</v>
      </c>
    </row>
    <row r="861" spans="1:12">
      <c r="A861" s="9">
        <v>42082</v>
      </c>
      <c r="B861" s="7" t="s">
        <v>18</v>
      </c>
      <c r="C861" s="4" t="s">
        <v>888</v>
      </c>
      <c r="D861" s="4" t="s">
        <v>1033</v>
      </c>
      <c r="E861" s="4" t="s">
        <v>1039</v>
      </c>
      <c r="F861" s="4">
        <v>430</v>
      </c>
      <c r="G861" s="8">
        <v>0.55000000000000004</v>
      </c>
      <c r="H861" s="4">
        <f t="shared" si="13"/>
        <v>236.50000000000003</v>
      </c>
      <c r="I861" s="2" t="s">
        <v>1053</v>
      </c>
      <c r="J861" s="6">
        <v>42152</v>
      </c>
      <c r="K861" s="10" t="s">
        <v>1044</v>
      </c>
      <c r="L861">
        <f>IF(Table1[[#This Row],[Sales stage]]&lt;&gt;"Won",Table1[[#This Row],[Close Date/Expected Close Date]]-Table1[[#This Row],[Reporting Date]],"")</f>
        <v>70</v>
      </c>
    </row>
    <row r="862" spans="1:12">
      <c r="A862" s="9">
        <v>42082</v>
      </c>
      <c r="B862" s="7" t="s">
        <v>24</v>
      </c>
      <c r="C862" s="4" t="s">
        <v>889</v>
      </c>
      <c r="D862" s="4" t="s">
        <v>1029</v>
      </c>
      <c r="E862" s="4" t="s">
        <v>1039</v>
      </c>
      <c r="F862" s="4">
        <v>2180</v>
      </c>
      <c r="G862" s="8">
        <v>0.5</v>
      </c>
      <c r="H862" s="4">
        <f t="shared" si="13"/>
        <v>1090</v>
      </c>
      <c r="I862" s="4" t="s">
        <v>1052</v>
      </c>
      <c r="J862" s="6">
        <v>42173</v>
      </c>
      <c r="K862" s="10" t="s">
        <v>1043</v>
      </c>
      <c r="L862">
        <f>IF(Table1[[#This Row],[Sales stage]]&lt;&gt;"Won",Table1[[#This Row],[Close Date/Expected Close Date]]-Table1[[#This Row],[Reporting Date]],"")</f>
        <v>91</v>
      </c>
    </row>
    <row r="863" spans="1:12">
      <c r="A863" s="9">
        <v>42082</v>
      </c>
      <c r="B863" s="7" t="s">
        <v>19</v>
      </c>
      <c r="C863" s="4" t="s">
        <v>890</v>
      </c>
      <c r="D863" s="4" t="s">
        <v>1032</v>
      </c>
      <c r="E863" s="4" t="s">
        <v>1049</v>
      </c>
      <c r="F863" s="4">
        <v>1780</v>
      </c>
      <c r="G863" s="8">
        <v>0.65</v>
      </c>
      <c r="H863" s="4">
        <f t="shared" si="13"/>
        <v>1157</v>
      </c>
      <c r="I863" s="4" t="s">
        <v>1051</v>
      </c>
      <c r="J863" s="6">
        <v>42098</v>
      </c>
      <c r="K863" s="10" t="s">
        <v>1044</v>
      </c>
      <c r="L863">
        <f>IF(Table1[[#This Row],[Sales stage]]&lt;&gt;"Won",Table1[[#This Row],[Close Date/Expected Close Date]]-Table1[[#This Row],[Reporting Date]],"")</f>
        <v>16</v>
      </c>
    </row>
    <row r="864" spans="1:12">
      <c r="A864" s="9">
        <v>42082</v>
      </c>
      <c r="B864" s="7" t="s">
        <v>24</v>
      </c>
      <c r="C864" s="4" t="s">
        <v>891</v>
      </c>
      <c r="D864" s="4" t="s">
        <v>1031</v>
      </c>
      <c r="E864" s="4" t="s">
        <v>1049</v>
      </c>
      <c r="F864" s="4">
        <v>710</v>
      </c>
      <c r="G864" s="8">
        <v>0.7</v>
      </c>
      <c r="H864" s="4">
        <f t="shared" si="13"/>
        <v>496.99999999999994</v>
      </c>
      <c r="I864" s="4" t="s">
        <v>1052</v>
      </c>
      <c r="J864" s="6">
        <v>42129</v>
      </c>
      <c r="K864" s="10" t="s">
        <v>1044</v>
      </c>
      <c r="L864">
        <f>IF(Table1[[#This Row],[Sales stage]]&lt;&gt;"Won",Table1[[#This Row],[Close Date/Expected Close Date]]-Table1[[#This Row],[Reporting Date]],"")</f>
        <v>47</v>
      </c>
    </row>
    <row r="865" spans="1:12">
      <c r="A865" s="9">
        <v>42082</v>
      </c>
      <c r="B865" s="7" t="s">
        <v>10</v>
      </c>
      <c r="C865" s="4" t="s">
        <v>892</v>
      </c>
      <c r="D865" s="4" t="s">
        <v>1037</v>
      </c>
      <c r="E865" s="4" t="s">
        <v>1049</v>
      </c>
      <c r="F865" s="4">
        <v>3520</v>
      </c>
      <c r="G865" s="8">
        <v>0.8</v>
      </c>
      <c r="H865" s="4">
        <f t="shared" si="13"/>
        <v>2816</v>
      </c>
      <c r="I865" s="4" t="s">
        <v>1052</v>
      </c>
      <c r="J865" s="6">
        <v>42180</v>
      </c>
      <c r="K865" s="10" t="s">
        <v>1044</v>
      </c>
      <c r="L865">
        <f>IF(Table1[[#This Row],[Sales stage]]&lt;&gt;"Won",Table1[[#This Row],[Close Date/Expected Close Date]]-Table1[[#This Row],[Reporting Date]],"")</f>
        <v>98</v>
      </c>
    </row>
    <row r="866" spans="1:12">
      <c r="A866" s="9">
        <v>42082</v>
      </c>
      <c r="B866" s="7" t="s">
        <v>15</v>
      </c>
      <c r="C866" s="4" t="s">
        <v>893</v>
      </c>
      <c r="D866" s="4" t="s">
        <v>1033</v>
      </c>
      <c r="E866" s="4" t="s">
        <v>1039</v>
      </c>
      <c r="F866" s="4">
        <v>3710</v>
      </c>
      <c r="G866" s="8">
        <v>0.55000000000000004</v>
      </c>
      <c r="H866" s="4">
        <f t="shared" si="13"/>
        <v>2040.5000000000002</v>
      </c>
      <c r="I866" s="4" t="s">
        <v>1052</v>
      </c>
      <c r="J866" s="6">
        <v>42177</v>
      </c>
      <c r="K866" s="10" t="s">
        <v>1046</v>
      </c>
      <c r="L866">
        <f>IF(Table1[[#This Row],[Sales stage]]&lt;&gt;"Won",Table1[[#This Row],[Close Date/Expected Close Date]]-Table1[[#This Row],[Reporting Date]],"")</f>
        <v>95</v>
      </c>
    </row>
    <row r="867" spans="1:12">
      <c r="A867" s="9">
        <v>42082</v>
      </c>
      <c r="B867" s="7" t="s">
        <v>26</v>
      </c>
      <c r="C867" s="4" t="s">
        <v>894</v>
      </c>
      <c r="D867" s="4" t="s">
        <v>1037</v>
      </c>
      <c r="E867" s="4" t="s">
        <v>1049</v>
      </c>
      <c r="F867" s="4">
        <v>3780</v>
      </c>
      <c r="G867" s="8">
        <v>0.85</v>
      </c>
      <c r="H867" s="4">
        <f t="shared" si="13"/>
        <v>3213</v>
      </c>
      <c r="I867" s="4" t="s">
        <v>1054</v>
      </c>
      <c r="J867" s="6">
        <v>42183</v>
      </c>
      <c r="K867" s="10" t="s">
        <v>1046</v>
      </c>
      <c r="L867">
        <f>IF(Table1[[#This Row],[Sales stage]]&lt;&gt;"Won",Table1[[#This Row],[Close Date/Expected Close Date]]-Table1[[#This Row],[Reporting Date]],"")</f>
        <v>101</v>
      </c>
    </row>
    <row r="868" spans="1:12">
      <c r="A868" s="9">
        <v>42082</v>
      </c>
      <c r="B868" s="7" t="s">
        <v>18</v>
      </c>
      <c r="C868" s="4" t="s">
        <v>895</v>
      </c>
      <c r="D868" s="4" t="s">
        <v>1029</v>
      </c>
      <c r="E868" s="4" t="s">
        <v>1049</v>
      </c>
      <c r="F868" s="4">
        <v>270</v>
      </c>
      <c r="G868" s="8">
        <v>0.7</v>
      </c>
      <c r="H868" s="4">
        <f t="shared" si="13"/>
        <v>189</v>
      </c>
      <c r="I868" s="2" t="s">
        <v>1053</v>
      </c>
      <c r="J868" s="6">
        <v>42128</v>
      </c>
      <c r="K868" s="10" t="s">
        <v>1044</v>
      </c>
      <c r="L868">
        <f>IF(Table1[[#This Row],[Sales stage]]&lt;&gt;"Won",Table1[[#This Row],[Close Date/Expected Close Date]]-Table1[[#This Row],[Reporting Date]],"")</f>
        <v>46</v>
      </c>
    </row>
    <row r="869" spans="1:12">
      <c r="A869" s="9">
        <v>42083</v>
      </c>
      <c r="B869" s="7" t="s">
        <v>14</v>
      </c>
      <c r="C869" s="4" t="s">
        <v>896</v>
      </c>
      <c r="D869" s="4" t="s">
        <v>1038</v>
      </c>
      <c r="E869" s="4" t="s">
        <v>1042</v>
      </c>
      <c r="F869" s="4">
        <v>1890</v>
      </c>
      <c r="G869" s="8">
        <v>0.6</v>
      </c>
      <c r="H869" s="4">
        <f t="shared" si="13"/>
        <v>1134</v>
      </c>
      <c r="I869" s="4" t="s">
        <v>1052</v>
      </c>
      <c r="J869" s="6">
        <v>42168</v>
      </c>
      <c r="K869" s="10" t="s">
        <v>1046</v>
      </c>
      <c r="L869">
        <f>IF(Table1[[#This Row],[Sales stage]]&lt;&gt;"Won",Table1[[#This Row],[Close Date/Expected Close Date]]-Table1[[#This Row],[Reporting Date]],"")</f>
        <v>85</v>
      </c>
    </row>
    <row r="870" spans="1:12">
      <c r="A870" s="9">
        <v>42083</v>
      </c>
      <c r="B870" s="7" t="s">
        <v>14</v>
      </c>
      <c r="C870" s="4" t="s">
        <v>897</v>
      </c>
      <c r="D870" s="4" t="s">
        <v>1029</v>
      </c>
      <c r="E870" s="4" t="s">
        <v>1042</v>
      </c>
      <c r="F870" s="4">
        <v>4980</v>
      </c>
      <c r="G870" s="8">
        <v>0.8</v>
      </c>
      <c r="H870" s="4">
        <f t="shared" si="13"/>
        <v>3984</v>
      </c>
      <c r="I870" s="4" t="s">
        <v>1052</v>
      </c>
      <c r="J870" s="6">
        <v>42182</v>
      </c>
      <c r="K870" s="10" t="s">
        <v>1044</v>
      </c>
      <c r="L870">
        <f>IF(Table1[[#This Row],[Sales stage]]&lt;&gt;"Won",Table1[[#This Row],[Close Date/Expected Close Date]]-Table1[[#This Row],[Reporting Date]],"")</f>
        <v>99</v>
      </c>
    </row>
    <row r="871" spans="1:12">
      <c r="A871" s="9">
        <v>42083</v>
      </c>
      <c r="B871" s="7" t="s">
        <v>19</v>
      </c>
      <c r="C871" s="4" t="s">
        <v>898</v>
      </c>
      <c r="D871" s="4" t="s">
        <v>1029</v>
      </c>
      <c r="E871" s="4" t="s">
        <v>1049</v>
      </c>
      <c r="F871" s="4">
        <v>760</v>
      </c>
      <c r="G871" s="8">
        <v>0.85</v>
      </c>
      <c r="H871" s="4">
        <f t="shared" si="13"/>
        <v>646</v>
      </c>
      <c r="I871" s="4" t="s">
        <v>1051</v>
      </c>
      <c r="J871" s="6">
        <v>42167</v>
      </c>
      <c r="K871" s="10" t="s">
        <v>1043</v>
      </c>
      <c r="L871">
        <f>IF(Table1[[#This Row],[Sales stage]]&lt;&gt;"Won",Table1[[#This Row],[Close Date/Expected Close Date]]-Table1[[#This Row],[Reporting Date]],"")</f>
        <v>84</v>
      </c>
    </row>
    <row r="872" spans="1:12">
      <c r="A872" s="9">
        <v>42083</v>
      </c>
      <c r="B872" s="7" t="s">
        <v>8</v>
      </c>
      <c r="C872" s="4" t="s">
        <v>899</v>
      </c>
      <c r="D872" s="4" t="s">
        <v>1029</v>
      </c>
      <c r="E872" s="4" t="s">
        <v>1039</v>
      </c>
      <c r="F872" s="4">
        <v>2130</v>
      </c>
      <c r="G872" s="8">
        <v>0.5</v>
      </c>
      <c r="H872" s="4">
        <f t="shared" si="13"/>
        <v>1065</v>
      </c>
      <c r="I872" s="4" t="s">
        <v>1052</v>
      </c>
      <c r="J872" s="6">
        <v>42184</v>
      </c>
      <c r="K872" s="10" t="s">
        <v>1043</v>
      </c>
      <c r="L872">
        <f>IF(Table1[[#This Row],[Sales stage]]&lt;&gt;"Won",Table1[[#This Row],[Close Date/Expected Close Date]]-Table1[[#This Row],[Reporting Date]],"")</f>
        <v>101</v>
      </c>
    </row>
    <row r="873" spans="1:12">
      <c r="A873" s="9">
        <v>42083</v>
      </c>
      <c r="B873" s="7" t="s">
        <v>18</v>
      </c>
      <c r="C873" s="4" t="s">
        <v>900</v>
      </c>
      <c r="D873" s="4" t="s">
        <v>1030</v>
      </c>
      <c r="E873" s="4" t="s">
        <v>1040</v>
      </c>
      <c r="F873" s="4">
        <v>540</v>
      </c>
      <c r="G873" s="8">
        <v>0.8</v>
      </c>
      <c r="H873" s="4">
        <f t="shared" si="13"/>
        <v>432</v>
      </c>
      <c r="I873" s="4" t="s">
        <v>1052</v>
      </c>
      <c r="J873" s="6">
        <v>42097</v>
      </c>
      <c r="K873" s="10" t="s">
        <v>1044</v>
      </c>
      <c r="L873">
        <f>IF(Table1[[#This Row],[Sales stage]]&lt;&gt;"Won",Table1[[#This Row],[Close Date/Expected Close Date]]-Table1[[#This Row],[Reporting Date]],"")</f>
        <v>14</v>
      </c>
    </row>
    <row r="874" spans="1:12">
      <c r="A874" s="9">
        <v>42083</v>
      </c>
      <c r="B874" s="7" t="s">
        <v>10</v>
      </c>
      <c r="C874" s="4" t="s">
        <v>901</v>
      </c>
      <c r="D874" s="4" t="s">
        <v>1031</v>
      </c>
      <c r="E874" s="4" t="s">
        <v>1049</v>
      </c>
      <c r="F874" s="4">
        <v>2770</v>
      </c>
      <c r="G874" s="8">
        <v>0.75</v>
      </c>
      <c r="H874" s="4">
        <f t="shared" si="13"/>
        <v>2077.5</v>
      </c>
      <c r="I874" s="4" t="s">
        <v>1051</v>
      </c>
      <c r="J874" s="6">
        <v>42132</v>
      </c>
      <c r="K874" s="10" t="s">
        <v>1043</v>
      </c>
      <c r="L874">
        <f>IF(Table1[[#This Row],[Sales stage]]&lt;&gt;"Won",Table1[[#This Row],[Close Date/Expected Close Date]]-Table1[[#This Row],[Reporting Date]],"")</f>
        <v>49</v>
      </c>
    </row>
    <row r="875" spans="1:12">
      <c r="A875" s="9">
        <v>42084</v>
      </c>
      <c r="B875" s="7" t="s">
        <v>24</v>
      </c>
      <c r="C875" s="4" t="s">
        <v>902</v>
      </c>
      <c r="D875" s="4" t="s">
        <v>1033</v>
      </c>
      <c r="E875" s="4" t="s">
        <v>1039</v>
      </c>
      <c r="F875" s="4">
        <v>3890</v>
      </c>
      <c r="G875" s="8">
        <v>0.65</v>
      </c>
      <c r="H875" s="4">
        <f t="shared" si="13"/>
        <v>2528.5</v>
      </c>
      <c r="I875" s="4" t="s">
        <v>1054</v>
      </c>
      <c r="J875" s="6">
        <v>42181</v>
      </c>
      <c r="K875" s="10" t="s">
        <v>1044</v>
      </c>
      <c r="L875">
        <f>IF(Table1[[#This Row],[Sales stage]]&lt;&gt;"Won",Table1[[#This Row],[Close Date/Expected Close Date]]-Table1[[#This Row],[Reporting Date]],"")</f>
        <v>97</v>
      </c>
    </row>
    <row r="876" spans="1:12">
      <c r="A876" s="9">
        <v>42084</v>
      </c>
      <c r="B876" s="7" t="s">
        <v>12</v>
      </c>
      <c r="C876" s="4" t="s">
        <v>903</v>
      </c>
      <c r="D876" s="4" t="s">
        <v>1034</v>
      </c>
      <c r="E876" s="4" t="s">
        <v>1049</v>
      </c>
      <c r="F876" s="4">
        <v>4280</v>
      </c>
      <c r="G876" s="8">
        <v>0.7</v>
      </c>
      <c r="H876" s="4">
        <f t="shared" si="13"/>
        <v>2996</v>
      </c>
      <c r="I876" s="4" t="s">
        <v>1052</v>
      </c>
      <c r="J876" s="6">
        <v>42207</v>
      </c>
      <c r="K876" s="10"/>
      <c r="L876">
        <f>IF(Table1[[#This Row],[Sales stage]]&lt;&gt;"Won",Table1[[#This Row],[Close Date/Expected Close Date]]-Table1[[#This Row],[Reporting Date]],"")</f>
        <v>123</v>
      </c>
    </row>
    <row r="877" spans="1:12">
      <c r="A877" s="9">
        <v>42084</v>
      </c>
      <c r="B877" s="7" t="s">
        <v>14</v>
      </c>
      <c r="C877" s="4" t="s">
        <v>904</v>
      </c>
      <c r="D877" s="4" t="s">
        <v>1038</v>
      </c>
      <c r="E877" s="4" t="s">
        <v>1040</v>
      </c>
      <c r="F877" s="4">
        <v>3710</v>
      </c>
      <c r="G877" s="8">
        <v>0.8</v>
      </c>
      <c r="H877" s="4">
        <f t="shared" si="13"/>
        <v>2968</v>
      </c>
      <c r="I877" s="4" t="s">
        <v>1051</v>
      </c>
      <c r="J877" s="6">
        <v>42183</v>
      </c>
      <c r="K877" s="10" t="s">
        <v>1044</v>
      </c>
      <c r="L877">
        <f>IF(Table1[[#This Row],[Sales stage]]&lt;&gt;"Won",Table1[[#This Row],[Close Date/Expected Close Date]]-Table1[[#This Row],[Reporting Date]],"")</f>
        <v>99</v>
      </c>
    </row>
    <row r="878" spans="1:12">
      <c r="A878" s="9">
        <v>42084</v>
      </c>
      <c r="B878" s="7" t="s">
        <v>27</v>
      </c>
      <c r="C878" s="4" t="s">
        <v>905</v>
      </c>
      <c r="D878" s="4" t="s">
        <v>1033</v>
      </c>
      <c r="E878" s="4" t="s">
        <v>1049</v>
      </c>
      <c r="F878" s="4">
        <v>860</v>
      </c>
      <c r="G878" s="8">
        <v>0.7</v>
      </c>
      <c r="H878" s="4">
        <f t="shared" si="13"/>
        <v>602</v>
      </c>
      <c r="I878" s="4" t="s">
        <v>1052</v>
      </c>
      <c r="J878" s="6">
        <v>42114</v>
      </c>
      <c r="K878" s="10" t="s">
        <v>1043</v>
      </c>
      <c r="L878">
        <f>IF(Table1[[#This Row],[Sales stage]]&lt;&gt;"Won",Table1[[#This Row],[Close Date/Expected Close Date]]-Table1[[#This Row],[Reporting Date]],"")</f>
        <v>30</v>
      </c>
    </row>
    <row r="879" spans="1:12">
      <c r="A879" s="9">
        <v>42084</v>
      </c>
      <c r="B879" s="7" t="s">
        <v>11</v>
      </c>
      <c r="C879" s="4" t="s">
        <v>906</v>
      </c>
      <c r="D879" s="4" t="s">
        <v>1035</v>
      </c>
      <c r="E879" s="4" t="s">
        <v>1049</v>
      </c>
      <c r="F879" s="4">
        <v>920</v>
      </c>
      <c r="G879" s="8">
        <v>0.8</v>
      </c>
      <c r="H879" s="4">
        <f t="shared" si="13"/>
        <v>736</v>
      </c>
      <c r="I879" s="4" t="s">
        <v>1054</v>
      </c>
      <c r="J879" s="6">
        <v>42128</v>
      </c>
      <c r="K879" s="10" t="s">
        <v>1046</v>
      </c>
      <c r="L879">
        <f>IF(Table1[[#This Row],[Sales stage]]&lt;&gt;"Won",Table1[[#This Row],[Close Date/Expected Close Date]]-Table1[[#This Row],[Reporting Date]],"")</f>
        <v>44</v>
      </c>
    </row>
    <row r="880" spans="1:12">
      <c r="A880" s="9">
        <v>42084</v>
      </c>
      <c r="B880" s="7" t="s">
        <v>20</v>
      </c>
      <c r="C880" s="4" t="s">
        <v>907</v>
      </c>
      <c r="D880" s="4" t="s">
        <v>1029</v>
      </c>
      <c r="E880" s="4" t="s">
        <v>1042</v>
      </c>
      <c r="F880" s="4">
        <v>3570</v>
      </c>
      <c r="G880" s="8">
        <v>0.55000000000000004</v>
      </c>
      <c r="H880" s="4">
        <f t="shared" si="13"/>
        <v>1963.5000000000002</v>
      </c>
      <c r="I880" s="4" t="s">
        <v>1051</v>
      </c>
      <c r="J880" s="6">
        <v>42178</v>
      </c>
      <c r="K880" s="10" t="s">
        <v>1044</v>
      </c>
      <c r="L880">
        <f>IF(Table1[[#This Row],[Sales stage]]&lt;&gt;"Won",Table1[[#This Row],[Close Date/Expected Close Date]]-Table1[[#This Row],[Reporting Date]],"")</f>
        <v>94</v>
      </c>
    </row>
    <row r="881" spans="1:12">
      <c r="A881" s="9">
        <v>42084</v>
      </c>
      <c r="B881" s="7" t="s">
        <v>15</v>
      </c>
      <c r="C881" s="4" t="s">
        <v>908</v>
      </c>
      <c r="D881" s="4" t="s">
        <v>1038</v>
      </c>
      <c r="E881" s="4" t="s">
        <v>1049</v>
      </c>
      <c r="F881" s="4">
        <v>1850</v>
      </c>
      <c r="G881" s="8">
        <v>0.55000000000000004</v>
      </c>
      <c r="H881" s="4">
        <f t="shared" si="13"/>
        <v>1017.5000000000001</v>
      </c>
      <c r="I881" s="4" t="s">
        <v>1052</v>
      </c>
      <c r="J881" s="6">
        <v>42146</v>
      </c>
      <c r="K881" s="10" t="s">
        <v>1043</v>
      </c>
      <c r="L881">
        <f>IF(Table1[[#This Row],[Sales stage]]&lt;&gt;"Won",Table1[[#This Row],[Close Date/Expected Close Date]]-Table1[[#This Row],[Reporting Date]],"")</f>
        <v>62</v>
      </c>
    </row>
    <row r="882" spans="1:12">
      <c r="A882" s="9">
        <v>42084</v>
      </c>
      <c r="B882" s="7" t="s">
        <v>13</v>
      </c>
      <c r="C882" s="4" t="s">
        <v>909</v>
      </c>
      <c r="D882" s="4" t="s">
        <v>1038</v>
      </c>
      <c r="E882" s="4" t="s">
        <v>1039</v>
      </c>
      <c r="F882" s="4">
        <v>3810</v>
      </c>
      <c r="G882" s="8">
        <v>0.6</v>
      </c>
      <c r="H882" s="4">
        <f t="shared" si="13"/>
        <v>2286</v>
      </c>
      <c r="I882" s="4" t="s">
        <v>1051</v>
      </c>
      <c r="J882" s="6">
        <v>42175</v>
      </c>
      <c r="K882" s="10" t="s">
        <v>1043</v>
      </c>
      <c r="L882">
        <f>IF(Table1[[#This Row],[Sales stage]]&lt;&gt;"Won",Table1[[#This Row],[Close Date/Expected Close Date]]-Table1[[#This Row],[Reporting Date]],"")</f>
        <v>91</v>
      </c>
    </row>
    <row r="883" spans="1:12">
      <c r="A883" s="9">
        <v>42084</v>
      </c>
      <c r="B883" s="7" t="s">
        <v>8</v>
      </c>
      <c r="C883" s="4" t="s">
        <v>910</v>
      </c>
      <c r="D883" s="4" t="s">
        <v>1032</v>
      </c>
      <c r="E883" s="4" t="s">
        <v>1041</v>
      </c>
      <c r="F883" s="4">
        <v>2080</v>
      </c>
      <c r="G883" s="8">
        <v>0.7</v>
      </c>
      <c r="H883" s="4">
        <f t="shared" si="13"/>
        <v>1456</v>
      </c>
      <c r="I883" s="4" t="s">
        <v>1054</v>
      </c>
      <c r="J883" s="6">
        <v>42119</v>
      </c>
      <c r="K883" s="10"/>
      <c r="L883">
        <f>IF(Table1[[#This Row],[Sales stage]]&lt;&gt;"Won",Table1[[#This Row],[Close Date/Expected Close Date]]-Table1[[#This Row],[Reporting Date]],"")</f>
        <v>35</v>
      </c>
    </row>
    <row r="884" spans="1:12">
      <c r="A884" s="9">
        <v>42084</v>
      </c>
      <c r="B884" s="7" t="s">
        <v>25</v>
      </c>
      <c r="C884" s="4" t="s">
        <v>911</v>
      </c>
      <c r="D884" s="4" t="s">
        <v>1035</v>
      </c>
      <c r="E884" s="4" t="s">
        <v>1042</v>
      </c>
      <c r="F884" s="4">
        <v>220</v>
      </c>
      <c r="G884" s="8">
        <v>0.8</v>
      </c>
      <c r="H884" s="4">
        <f t="shared" si="13"/>
        <v>176</v>
      </c>
      <c r="I884" s="2" t="s">
        <v>1053</v>
      </c>
      <c r="J884" s="6">
        <v>42145</v>
      </c>
      <c r="K884" s="10" t="s">
        <v>1044</v>
      </c>
      <c r="L884">
        <f>IF(Table1[[#This Row],[Sales stage]]&lt;&gt;"Won",Table1[[#This Row],[Close Date/Expected Close Date]]-Table1[[#This Row],[Reporting Date]],"")</f>
        <v>61</v>
      </c>
    </row>
    <row r="885" spans="1:12">
      <c r="A885" s="9">
        <v>42084</v>
      </c>
      <c r="B885" s="7" t="s">
        <v>19</v>
      </c>
      <c r="C885" s="4" t="s">
        <v>912</v>
      </c>
      <c r="D885" s="4" t="s">
        <v>1031</v>
      </c>
      <c r="E885" s="4" t="s">
        <v>1042</v>
      </c>
      <c r="F885" s="4">
        <v>3620</v>
      </c>
      <c r="G885" s="8">
        <v>0.75</v>
      </c>
      <c r="H885" s="4">
        <f t="shared" si="13"/>
        <v>2715</v>
      </c>
      <c r="I885" s="4" t="s">
        <v>1054</v>
      </c>
      <c r="J885" s="6">
        <v>42112</v>
      </c>
      <c r="K885" s="10" t="s">
        <v>1043</v>
      </c>
      <c r="L885">
        <f>IF(Table1[[#This Row],[Sales stage]]&lt;&gt;"Won",Table1[[#This Row],[Close Date/Expected Close Date]]-Table1[[#This Row],[Reporting Date]],"")</f>
        <v>28</v>
      </c>
    </row>
    <row r="886" spans="1:12">
      <c r="A886" s="9">
        <v>42084</v>
      </c>
      <c r="B886" s="7" t="s">
        <v>16</v>
      </c>
      <c r="C886" s="4" t="s">
        <v>913</v>
      </c>
      <c r="D886" s="4" t="s">
        <v>1038</v>
      </c>
      <c r="E886" s="4" t="s">
        <v>1039</v>
      </c>
      <c r="F886" s="4">
        <v>800</v>
      </c>
      <c r="G886" s="8">
        <v>0.7</v>
      </c>
      <c r="H886" s="4">
        <f t="shared" si="13"/>
        <v>560</v>
      </c>
      <c r="I886" s="4" t="s">
        <v>1054</v>
      </c>
      <c r="J886" s="6">
        <v>42182</v>
      </c>
      <c r="K886" s="10" t="s">
        <v>1045</v>
      </c>
      <c r="L886">
        <f>IF(Table1[[#This Row],[Sales stage]]&lt;&gt;"Won",Table1[[#This Row],[Close Date/Expected Close Date]]-Table1[[#This Row],[Reporting Date]],"")</f>
        <v>98</v>
      </c>
    </row>
    <row r="887" spans="1:12">
      <c r="A887" s="9">
        <v>42084</v>
      </c>
      <c r="B887" s="7" t="s">
        <v>11</v>
      </c>
      <c r="C887" s="4" t="s">
        <v>914</v>
      </c>
      <c r="D887" s="4" t="s">
        <v>1031</v>
      </c>
      <c r="E887" s="4" t="s">
        <v>1049</v>
      </c>
      <c r="F887" s="4">
        <v>290</v>
      </c>
      <c r="G887" s="8">
        <v>0.6</v>
      </c>
      <c r="H887" s="4">
        <f t="shared" si="13"/>
        <v>174</v>
      </c>
      <c r="I887" s="4" t="s">
        <v>1054</v>
      </c>
      <c r="J887" s="6">
        <v>42157</v>
      </c>
      <c r="K887" s="10" t="s">
        <v>1044</v>
      </c>
      <c r="L887">
        <f>IF(Table1[[#This Row],[Sales stage]]&lt;&gt;"Won",Table1[[#This Row],[Close Date/Expected Close Date]]-Table1[[#This Row],[Reporting Date]],"")</f>
        <v>73</v>
      </c>
    </row>
    <row r="888" spans="1:12">
      <c r="A888" s="9">
        <v>42084</v>
      </c>
      <c r="B888" s="7" t="s">
        <v>26</v>
      </c>
      <c r="C888" s="4" t="s">
        <v>915</v>
      </c>
      <c r="D888" s="4" t="s">
        <v>1032</v>
      </c>
      <c r="E888" s="4" t="s">
        <v>1049</v>
      </c>
      <c r="F888" s="4">
        <v>3360</v>
      </c>
      <c r="G888" s="8">
        <v>0.7</v>
      </c>
      <c r="H888" s="4">
        <f t="shared" si="13"/>
        <v>2352</v>
      </c>
      <c r="I888" s="4" t="s">
        <v>1052</v>
      </c>
      <c r="J888" s="6">
        <v>42164</v>
      </c>
      <c r="K888" s="10" t="s">
        <v>1045</v>
      </c>
      <c r="L888">
        <f>IF(Table1[[#This Row],[Sales stage]]&lt;&gt;"Won",Table1[[#This Row],[Close Date/Expected Close Date]]-Table1[[#This Row],[Reporting Date]],"")</f>
        <v>80</v>
      </c>
    </row>
    <row r="889" spans="1:12">
      <c r="A889" s="9">
        <v>42084</v>
      </c>
      <c r="B889" s="7" t="s">
        <v>19</v>
      </c>
      <c r="C889" s="4" t="s">
        <v>916</v>
      </c>
      <c r="D889" s="4" t="s">
        <v>1030</v>
      </c>
      <c r="E889" s="4" t="s">
        <v>1040</v>
      </c>
      <c r="F889" s="4">
        <v>3870</v>
      </c>
      <c r="G889" s="8">
        <v>0.7</v>
      </c>
      <c r="H889" s="4">
        <f t="shared" si="13"/>
        <v>2709</v>
      </c>
      <c r="I889" s="4" t="s">
        <v>1052</v>
      </c>
      <c r="J889" s="6">
        <v>42158</v>
      </c>
      <c r="K889" s="10" t="s">
        <v>1043</v>
      </c>
      <c r="L889">
        <f>IF(Table1[[#This Row],[Sales stage]]&lt;&gt;"Won",Table1[[#This Row],[Close Date/Expected Close Date]]-Table1[[#This Row],[Reporting Date]],"")</f>
        <v>74</v>
      </c>
    </row>
    <row r="890" spans="1:12">
      <c r="A890" s="9">
        <v>42084</v>
      </c>
      <c r="B890" s="7" t="s">
        <v>23</v>
      </c>
      <c r="C890" s="4" t="s">
        <v>917</v>
      </c>
      <c r="D890" s="4" t="s">
        <v>1030</v>
      </c>
      <c r="E890" s="4" t="s">
        <v>1042</v>
      </c>
      <c r="F890" s="4">
        <v>1030</v>
      </c>
      <c r="G890" s="8">
        <v>0.75</v>
      </c>
      <c r="H890" s="4">
        <f t="shared" si="13"/>
        <v>772.5</v>
      </c>
      <c r="I890" s="4" t="s">
        <v>1051</v>
      </c>
      <c r="J890" s="6">
        <v>42180</v>
      </c>
      <c r="K890" s="10" t="s">
        <v>1045</v>
      </c>
      <c r="L890">
        <f>IF(Table1[[#This Row],[Sales stage]]&lt;&gt;"Won",Table1[[#This Row],[Close Date/Expected Close Date]]-Table1[[#This Row],[Reporting Date]],"")</f>
        <v>96</v>
      </c>
    </row>
    <row r="891" spans="1:12">
      <c r="A891" s="9">
        <v>42085</v>
      </c>
      <c r="B891" s="7" t="s">
        <v>12</v>
      </c>
      <c r="C891" s="4" t="s">
        <v>918</v>
      </c>
      <c r="D891" s="4" t="s">
        <v>1029</v>
      </c>
      <c r="E891" s="4" t="s">
        <v>1041</v>
      </c>
      <c r="F891" s="4">
        <v>4000</v>
      </c>
      <c r="G891" s="8">
        <v>0.85</v>
      </c>
      <c r="H891" s="4">
        <f t="shared" si="13"/>
        <v>3400</v>
      </c>
      <c r="I891" s="4" t="s">
        <v>1052</v>
      </c>
      <c r="J891" s="6">
        <v>42100</v>
      </c>
      <c r="K891" s="10"/>
      <c r="L891">
        <f>IF(Table1[[#This Row],[Sales stage]]&lt;&gt;"Won",Table1[[#This Row],[Close Date/Expected Close Date]]-Table1[[#This Row],[Reporting Date]],"")</f>
        <v>15</v>
      </c>
    </row>
    <row r="892" spans="1:12">
      <c r="A892" s="9">
        <v>42085</v>
      </c>
      <c r="B892" s="7" t="s">
        <v>10</v>
      </c>
      <c r="C892" s="4" t="s">
        <v>919</v>
      </c>
      <c r="D892" s="4" t="s">
        <v>1033</v>
      </c>
      <c r="E892" s="4" t="s">
        <v>1042</v>
      </c>
      <c r="F892" s="4">
        <v>1100</v>
      </c>
      <c r="G892" s="8">
        <v>0.55000000000000004</v>
      </c>
      <c r="H892" s="4">
        <f t="shared" si="13"/>
        <v>605</v>
      </c>
      <c r="I892" s="4" t="s">
        <v>1051</v>
      </c>
      <c r="J892" s="6">
        <v>42103</v>
      </c>
      <c r="K892" s="10" t="s">
        <v>1045</v>
      </c>
      <c r="L892">
        <f>IF(Table1[[#This Row],[Sales stage]]&lt;&gt;"Won",Table1[[#This Row],[Close Date/Expected Close Date]]-Table1[[#This Row],[Reporting Date]],"")</f>
        <v>18</v>
      </c>
    </row>
    <row r="893" spans="1:12">
      <c r="A893" s="9">
        <v>42085</v>
      </c>
      <c r="B893" s="7" t="s">
        <v>11</v>
      </c>
      <c r="C893" s="4" t="s">
        <v>920</v>
      </c>
      <c r="D893" s="4" t="s">
        <v>1032</v>
      </c>
      <c r="E893" s="4" t="s">
        <v>1040</v>
      </c>
      <c r="F893" s="4">
        <v>4680</v>
      </c>
      <c r="G893" s="8">
        <v>0.8</v>
      </c>
      <c r="H893" s="4">
        <f t="shared" si="13"/>
        <v>3744</v>
      </c>
      <c r="I893" s="4" t="s">
        <v>1054</v>
      </c>
      <c r="J893" s="6">
        <v>42178</v>
      </c>
      <c r="K893" s="10"/>
      <c r="L893">
        <f>IF(Table1[[#This Row],[Sales stage]]&lt;&gt;"Won",Table1[[#This Row],[Close Date/Expected Close Date]]-Table1[[#This Row],[Reporting Date]],"")</f>
        <v>93</v>
      </c>
    </row>
    <row r="894" spans="1:12">
      <c r="A894" s="9">
        <v>42085</v>
      </c>
      <c r="B894" s="7" t="s">
        <v>22</v>
      </c>
      <c r="C894" s="4" t="s">
        <v>921</v>
      </c>
      <c r="D894" s="4" t="s">
        <v>1029</v>
      </c>
      <c r="E894" s="4" t="s">
        <v>1042</v>
      </c>
      <c r="F894" s="4">
        <v>1510</v>
      </c>
      <c r="G894" s="8">
        <v>0.7</v>
      </c>
      <c r="H894" s="4">
        <f t="shared" si="13"/>
        <v>1057</v>
      </c>
      <c r="I894" s="4" t="s">
        <v>1054</v>
      </c>
      <c r="J894" s="6">
        <v>42170</v>
      </c>
      <c r="K894" s="10" t="s">
        <v>1044</v>
      </c>
      <c r="L894">
        <f>IF(Table1[[#This Row],[Sales stage]]&lt;&gt;"Won",Table1[[#This Row],[Close Date/Expected Close Date]]-Table1[[#This Row],[Reporting Date]],"")</f>
        <v>85</v>
      </c>
    </row>
    <row r="895" spans="1:12">
      <c r="A895" s="9">
        <v>42085</v>
      </c>
      <c r="B895" s="7" t="s">
        <v>12</v>
      </c>
      <c r="C895" s="4" t="s">
        <v>922</v>
      </c>
      <c r="D895" s="4" t="s">
        <v>1033</v>
      </c>
      <c r="E895" s="4" t="s">
        <v>1040</v>
      </c>
      <c r="F895" s="4">
        <v>1800</v>
      </c>
      <c r="G895" s="8">
        <v>0.85</v>
      </c>
      <c r="H895" s="4">
        <f t="shared" si="13"/>
        <v>1530</v>
      </c>
      <c r="I895" s="4" t="s">
        <v>1051</v>
      </c>
      <c r="J895" s="6">
        <v>42114</v>
      </c>
      <c r="K895" s="10" t="s">
        <v>1044</v>
      </c>
      <c r="L895">
        <f>IF(Table1[[#This Row],[Sales stage]]&lt;&gt;"Won",Table1[[#This Row],[Close Date/Expected Close Date]]-Table1[[#This Row],[Reporting Date]],"")</f>
        <v>29</v>
      </c>
    </row>
    <row r="896" spans="1:12">
      <c r="A896" s="9">
        <v>42085</v>
      </c>
      <c r="B896" s="7" t="s">
        <v>11</v>
      </c>
      <c r="C896" s="4" t="s">
        <v>923</v>
      </c>
      <c r="D896" s="4" t="s">
        <v>1036</v>
      </c>
      <c r="E896" s="4" t="s">
        <v>1040</v>
      </c>
      <c r="F896" s="4">
        <v>4990</v>
      </c>
      <c r="G896" s="8">
        <v>0.65</v>
      </c>
      <c r="H896" s="4">
        <f t="shared" si="13"/>
        <v>3243.5</v>
      </c>
      <c r="I896" s="4" t="s">
        <v>1052</v>
      </c>
      <c r="J896" s="6">
        <v>42096</v>
      </c>
      <c r="K896" s="10" t="s">
        <v>1044</v>
      </c>
      <c r="L896">
        <f>IF(Table1[[#This Row],[Sales stage]]&lt;&gt;"Won",Table1[[#This Row],[Close Date/Expected Close Date]]-Table1[[#This Row],[Reporting Date]],"")</f>
        <v>11</v>
      </c>
    </row>
    <row r="897" spans="1:12">
      <c r="A897" s="9">
        <v>42085</v>
      </c>
      <c r="B897" s="7" t="s">
        <v>11</v>
      </c>
      <c r="C897" s="4" t="s">
        <v>924</v>
      </c>
      <c r="D897" s="4" t="s">
        <v>1036</v>
      </c>
      <c r="E897" s="4" t="s">
        <v>1040</v>
      </c>
      <c r="F897" s="4">
        <v>3200</v>
      </c>
      <c r="G897" s="8">
        <v>0.8</v>
      </c>
      <c r="H897" s="4">
        <f t="shared" si="13"/>
        <v>2560</v>
      </c>
      <c r="I897" s="4" t="s">
        <v>1054</v>
      </c>
      <c r="J897" s="6">
        <v>42175</v>
      </c>
      <c r="K897" s="10" t="s">
        <v>1044</v>
      </c>
      <c r="L897">
        <f>IF(Table1[[#This Row],[Sales stage]]&lt;&gt;"Won",Table1[[#This Row],[Close Date/Expected Close Date]]-Table1[[#This Row],[Reporting Date]],"")</f>
        <v>90</v>
      </c>
    </row>
    <row r="898" spans="1:12">
      <c r="A898" s="9">
        <v>42085</v>
      </c>
      <c r="B898" s="7" t="s">
        <v>11</v>
      </c>
      <c r="C898" s="4" t="s">
        <v>925</v>
      </c>
      <c r="D898" s="4" t="s">
        <v>1035</v>
      </c>
      <c r="E898" s="4" t="s">
        <v>1039</v>
      </c>
      <c r="F898" s="4">
        <v>880</v>
      </c>
      <c r="G898" s="8">
        <v>0.7</v>
      </c>
      <c r="H898" s="4">
        <f t="shared" si="13"/>
        <v>616</v>
      </c>
      <c r="I898" s="4" t="s">
        <v>1052</v>
      </c>
      <c r="J898" s="6">
        <v>42154</v>
      </c>
      <c r="K898" s="10" t="s">
        <v>1046</v>
      </c>
      <c r="L898">
        <f>IF(Table1[[#This Row],[Sales stage]]&lt;&gt;"Won",Table1[[#This Row],[Close Date/Expected Close Date]]-Table1[[#This Row],[Reporting Date]],"")</f>
        <v>69</v>
      </c>
    </row>
    <row r="899" spans="1:12">
      <c r="A899" s="9">
        <v>42085</v>
      </c>
      <c r="B899" s="7" t="s">
        <v>24</v>
      </c>
      <c r="C899" s="4" t="s">
        <v>926</v>
      </c>
      <c r="D899" s="4" t="s">
        <v>1035</v>
      </c>
      <c r="E899" s="4" t="s">
        <v>1039</v>
      </c>
      <c r="F899" s="4">
        <v>3730</v>
      </c>
      <c r="G899" s="8">
        <v>0.85</v>
      </c>
      <c r="H899" s="4">
        <f t="shared" ref="H899:H962" si="14">F899*G899</f>
        <v>3170.5</v>
      </c>
      <c r="I899" s="4" t="s">
        <v>1054</v>
      </c>
      <c r="J899" s="6">
        <v>42117</v>
      </c>
      <c r="K899" s="10" t="s">
        <v>1044</v>
      </c>
      <c r="L899">
        <f>IF(Table1[[#This Row],[Sales stage]]&lt;&gt;"Won",Table1[[#This Row],[Close Date/Expected Close Date]]-Table1[[#This Row],[Reporting Date]],"")</f>
        <v>32</v>
      </c>
    </row>
    <row r="900" spans="1:12">
      <c r="A900" s="9">
        <v>42085</v>
      </c>
      <c r="B900" s="7" t="s">
        <v>13</v>
      </c>
      <c r="C900" s="4" t="s">
        <v>927</v>
      </c>
      <c r="D900" s="4" t="s">
        <v>1032</v>
      </c>
      <c r="E900" s="4" t="s">
        <v>1049</v>
      </c>
      <c r="F900" s="4">
        <v>3900</v>
      </c>
      <c r="G900" s="8">
        <v>0.75</v>
      </c>
      <c r="H900" s="4">
        <f t="shared" si="14"/>
        <v>2925</v>
      </c>
      <c r="I900" s="4" t="s">
        <v>1054</v>
      </c>
      <c r="J900" s="6">
        <v>42134</v>
      </c>
      <c r="K900" s="10" t="s">
        <v>1043</v>
      </c>
      <c r="L900">
        <f>IF(Table1[[#This Row],[Sales stage]]&lt;&gt;"Won",Table1[[#This Row],[Close Date/Expected Close Date]]-Table1[[#This Row],[Reporting Date]],"")</f>
        <v>49</v>
      </c>
    </row>
    <row r="901" spans="1:12">
      <c r="A901" s="9">
        <v>42085</v>
      </c>
      <c r="B901" s="7" t="s">
        <v>12</v>
      </c>
      <c r="C901" s="4" t="s">
        <v>928</v>
      </c>
      <c r="D901" s="4" t="s">
        <v>1030</v>
      </c>
      <c r="E901" s="4" t="s">
        <v>1049</v>
      </c>
      <c r="F901" s="4">
        <v>920</v>
      </c>
      <c r="G901" s="8">
        <v>0.7</v>
      </c>
      <c r="H901" s="4">
        <f t="shared" si="14"/>
        <v>644</v>
      </c>
      <c r="I901" s="4" t="s">
        <v>1054</v>
      </c>
      <c r="J901" s="6">
        <v>42128</v>
      </c>
      <c r="K901" s="10" t="s">
        <v>1045</v>
      </c>
      <c r="L901">
        <f>IF(Table1[[#This Row],[Sales stage]]&lt;&gt;"Won",Table1[[#This Row],[Close Date/Expected Close Date]]-Table1[[#This Row],[Reporting Date]],"")</f>
        <v>43</v>
      </c>
    </row>
    <row r="902" spans="1:12">
      <c r="A902" s="9">
        <v>42086</v>
      </c>
      <c r="B902" s="7" t="s">
        <v>10</v>
      </c>
      <c r="C902" s="4" t="s">
        <v>929</v>
      </c>
      <c r="D902" s="4" t="s">
        <v>1031</v>
      </c>
      <c r="E902" s="4" t="s">
        <v>1042</v>
      </c>
      <c r="F902" s="4">
        <v>1490</v>
      </c>
      <c r="G902" s="8">
        <v>0.55000000000000004</v>
      </c>
      <c r="H902" s="4">
        <f t="shared" si="14"/>
        <v>819.50000000000011</v>
      </c>
      <c r="I902" s="4" t="s">
        <v>1054</v>
      </c>
      <c r="J902" s="6">
        <v>42144</v>
      </c>
      <c r="K902" s="10" t="s">
        <v>1044</v>
      </c>
      <c r="L902">
        <f>IF(Table1[[#This Row],[Sales stage]]&lt;&gt;"Won",Table1[[#This Row],[Close Date/Expected Close Date]]-Table1[[#This Row],[Reporting Date]],"")</f>
        <v>58</v>
      </c>
    </row>
    <row r="903" spans="1:12">
      <c r="A903" s="9">
        <v>42086</v>
      </c>
      <c r="B903" s="7" t="s">
        <v>20</v>
      </c>
      <c r="C903" s="4" t="s">
        <v>930</v>
      </c>
      <c r="D903" s="4" t="s">
        <v>1034</v>
      </c>
      <c r="E903" s="4" t="s">
        <v>1049</v>
      </c>
      <c r="F903" s="4">
        <v>1810</v>
      </c>
      <c r="G903" s="8">
        <v>0.8</v>
      </c>
      <c r="H903" s="4">
        <f t="shared" si="14"/>
        <v>1448</v>
      </c>
      <c r="I903" s="4" t="s">
        <v>1052</v>
      </c>
      <c r="J903" s="6">
        <v>42178</v>
      </c>
      <c r="K903" s="10"/>
      <c r="L903">
        <f>IF(Table1[[#This Row],[Sales stage]]&lt;&gt;"Won",Table1[[#This Row],[Close Date/Expected Close Date]]-Table1[[#This Row],[Reporting Date]],"")</f>
        <v>92</v>
      </c>
    </row>
    <row r="904" spans="1:12">
      <c r="A904" s="9">
        <v>42086</v>
      </c>
      <c r="B904" s="7" t="s">
        <v>8</v>
      </c>
      <c r="C904" s="4" t="s">
        <v>931</v>
      </c>
      <c r="D904" s="4" t="s">
        <v>1029</v>
      </c>
      <c r="E904" s="4" t="s">
        <v>1039</v>
      </c>
      <c r="F904" s="4">
        <v>1850</v>
      </c>
      <c r="G904" s="8">
        <v>0.8</v>
      </c>
      <c r="H904" s="4">
        <f t="shared" si="14"/>
        <v>1480</v>
      </c>
      <c r="I904" s="4" t="s">
        <v>1052</v>
      </c>
      <c r="J904" s="6">
        <v>42100</v>
      </c>
      <c r="K904" s="10" t="s">
        <v>1044</v>
      </c>
      <c r="L904">
        <f>IF(Table1[[#This Row],[Sales stage]]&lt;&gt;"Won",Table1[[#This Row],[Close Date/Expected Close Date]]-Table1[[#This Row],[Reporting Date]],"")</f>
        <v>14</v>
      </c>
    </row>
    <row r="905" spans="1:12">
      <c r="A905" s="9">
        <v>42086</v>
      </c>
      <c r="B905" s="7" t="s">
        <v>20</v>
      </c>
      <c r="C905" s="4" t="s">
        <v>932</v>
      </c>
      <c r="D905" s="4" t="s">
        <v>1032</v>
      </c>
      <c r="E905" s="4" t="s">
        <v>1049</v>
      </c>
      <c r="F905" s="4">
        <v>1440</v>
      </c>
      <c r="G905" s="8">
        <v>0.65</v>
      </c>
      <c r="H905" s="4">
        <f t="shared" si="14"/>
        <v>936</v>
      </c>
      <c r="I905" s="4" t="s">
        <v>1054</v>
      </c>
      <c r="J905" s="6">
        <v>42115</v>
      </c>
      <c r="K905" s="10" t="s">
        <v>1045</v>
      </c>
      <c r="L905">
        <f>IF(Table1[[#This Row],[Sales stage]]&lt;&gt;"Won",Table1[[#This Row],[Close Date/Expected Close Date]]-Table1[[#This Row],[Reporting Date]],"")</f>
        <v>29</v>
      </c>
    </row>
    <row r="906" spans="1:12">
      <c r="A906" s="9">
        <v>42086</v>
      </c>
      <c r="B906" s="7" t="s">
        <v>13</v>
      </c>
      <c r="C906" s="4" t="s">
        <v>933</v>
      </c>
      <c r="D906" s="4" t="s">
        <v>1029</v>
      </c>
      <c r="E906" s="4" t="s">
        <v>1039</v>
      </c>
      <c r="F906" s="4">
        <v>3090</v>
      </c>
      <c r="G906" s="8">
        <v>0.6</v>
      </c>
      <c r="H906" s="4">
        <f t="shared" si="14"/>
        <v>1854</v>
      </c>
      <c r="I906" s="4" t="s">
        <v>1054</v>
      </c>
      <c r="J906" s="6">
        <v>42165</v>
      </c>
      <c r="K906" s="10" t="s">
        <v>1044</v>
      </c>
      <c r="L906">
        <f>IF(Table1[[#This Row],[Sales stage]]&lt;&gt;"Won",Table1[[#This Row],[Close Date/Expected Close Date]]-Table1[[#This Row],[Reporting Date]],"")</f>
        <v>79</v>
      </c>
    </row>
    <row r="907" spans="1:12">
      <c r="A907" s="9">
        <v>42087</v>
      </c>
      <c r="B907" s="7" t="s">
        <v>16</v>
      </c>
      <c r="C907" s="4" t="s">
        <v>934</v>
      </c>
      <c r="D907" s="4" t="s">
        <v>1038</v>
      </c>
      <c r="E907" s="4" t="s">
        <v>1049</v>
      </c>
      <c r="F907" s="4">
        <v>4850</v>
      </c>
      <c r="G907" s="8">
        <v>0.65</v>
      </c>
      <c r="H907" s="4">
        <f t="shared" si="14"/>
        <v>3152.5</v>
      </c>
      <c r="I907" s="4" t="s">
        <v>1051</v>
      </c>
      <c r="J907" s="6">
        <v>42134</v>
      </c>
      <c r="K907" s="10" t="s">
        <v>1043</v>
      </c>
      <c r="L907">
        <f>IF(Table1[[#This Row],[Sales stage]]&lt;&gt;"Won",Table1[[#This Row],[Close Date/Expected Close Date]]-Table1[[#This Row],[Reporting Date]],"")</f>
        <v>47</v>
      </c>
    </row>
    <row r="908" spans="1:12">
      <c r="A908" s="9">
        <v>42087</v>
      </c>
      <c r="B908" s="7" t="s">
        <v>27</v>
      </c>
      <c r="C908" s="4" t="s">
        <v>935</v>
      </c>
      <c r="D908" s="4" t="s">
        <v>1034</v>
      </c>
      <c r="E908" s="4" t="s">
        <v>1039</v>
      </c>
      <c r="F908" s="4">
        <v>2610</v>
      </c>
      <c r="G908" s="8">
        <v>0.65</v>
      </c>
      <c r="H908" s="4">
        <f t="shared" si="14"/>
        <v>1696.5</v>
      </c>
      <c r="I908" s="4" t="s">
        <v>1054</v>
      </c>
      <c r="J908" s="6">
        <v>42141</v>
      </c>
      <c r="K908" s="10" t="s">
        <v>1043</v>
      </c>
      <c r="L908">
        <f>IF(Table1[[#This Row],[Sales stage]]&lt;&gt;"Won",Table1[[#This Row],[Close Date/Expected Close Date]]-Table1[[#This Row],[Reporting Date]],"")</f>
        <v>54</v>
      </c>
    </row>
    <row r="909" spans="1:12">
      <c r="A909" s="9">
        <v>42087</v>
      </c>
      <c r="B909" s="7" t="s">
        <v>12</v>
      </c>
      <c r="C909" s="4" t="s">
        <v>936</v>
      </c>
      <c r="D909" s="4" t="s">
        <v>1035</v>
      </c>
      <c r="E909" s="4" t="s">
        <v>1049</v>
      </c>
      <c r="F909" s="4">
        <v>2100</v>
      </c>
      <c r="G909" s="8">
        <v>0.8</v>
      </c>
      <c r="H909" s="4">
        <f t="shared" si="14"/>
        <v>1680</v>
      </c>
      <c r="I909" s="4" t="s">
        <v>1052</v>
      </c>
      <c r="J909" s="6">
        <v>42178</v>
      </c>
      <c r="K909" s="10" t="s">
        <v>1043</v>
      </c>
      <c r="L909">
        <f>IF(Table1[[#This Row],[Sales stage]]&lt;&gt;"Won",Table1[[#This Row],[Close Date/Expected Close Date]]-Table1[[#This Row],[Reporting Date]],"")</f>
        <v>91</v>
      </c>
    </row>
    <row r="910" spans="1:12">
      <c r="A910" s="9">
        <v>42087</v>
      </c>
      <c r="B910" s="7" t="s">
        <v>22</v>
      </c>
      <c r="C910" s="4" t="s">
        <v>937</v>
      </c>
      <c r="D910" s="4" t="s">
        <v>1036</v>
      </c>
      <c r="E910" s="4" t="s">
        <v>1040</v>
      </c>
      <c r="F910" s="4">
        <v>3270</v>
      </c>
      <c r="G910" s="8">
        <v>0.75</v>
      </c>
      <c r="H910" s="4">
        <f t="shared" si="14"/>
        <v>2452.5</v>
      </c>
      <c r="I910" s="4" t="s">
        <v>1052</v>
      </c>
      <c r="J910" s="6">
        <v>42162</v>
      </c>
      <c r="K910" s="10" t="s">
        <v>1045</v>
      </c>
      <c r="L910">
        <f>IF(Table1[[#This Row],[Sales stage]]&lt;&gt;"Won",Table1[[#This Row],[Close Date/Expected Close Date]]-Table1[[#This Row],[Reporting Date]],"")</f>
        <v>75</v>
      </c>
    </row>
    <row r="911" spans="1:12">
      <c r="A911" s="9">
        <v>42087</v>
      </c>
      <c r="B911" s="7" t="s">
        <v>16</v>
      </c>
      <c r="C911" s="4" t="s">
        <v>938</v>
      </c>
      <c r="D911" s="4" t="s">
        <v>1033</v>
      </c>
      <c r="E911" s="4" t="s">
        <v>1049</v>
      </c>
      <c r="F911" s="4">
        <v>2480</v>
      </c>
      <c r="G911" s="8">
        <v>0.55000000000000004</v>
      </c>
      <c r="H911" s="4">
        <f t="shared" si="14"/>
        <v>1364</v>
      </c>
      <c r="I911" s="4" t="s">
        <v>1052</v>
      </c>
      <c r="J911" s="6">
        <v>42132</v>
      </c>
      <c r="K911" s="10" t="s">
        <v>1044</v>
      </c>
      <c r="L911">
        <f>IF(Table1[[#This Row],[Sales stage]]&lt;&gt;"Won",Table1[[#This Row],[Close Date/Expected Close Date]]-Table1[[#This Row],[Reporting Date]],"")</f>
        <v>45</v>
      </c>
    </row>
    <row r="912" spans="1:12">
      <c r="A912" s="9">
        <v>42087</v>
      </c>
      <c r="B912" s="7" t="s">
        <v>11</v>
      </c>
      <c r="C912" s="4" t="s">
        <v>939</v>
      </c>
      <c r="D912" s="4" t="s">
        <v>1037</v>
      </c>
      <c r="E912" s="4" t="s">
        <v>1040</v>
      </c>
      <c r="F912" s="4">
        <v>4440</v>
      </c>
      <c r="G912" s="8">
        <v>0.8</v>
      </c>
      <c r="H912" s="4">
        <f t="shared" si="14"/>
        <v>3552</v>
      </c>
      <c r="I912" s="4" t="s">
        <v>1052</v>
      </c>
      <c r="J912" s="6">
        <v>42164</v>
      </c>
      <c r="K912" s="10" t="s">
        <v>1043</v>
      </c>
      <c r="L912">
        <f>IF(Table1[[#This Row],[Sales stage]]&lt;&gt;"Won",Table1[[#This Row],[Close Date/Expected Close Date]]-Table1[[#This Row],[Reporting Date]],"")</f>
        <v>77</v>
      </c>
    </row>
    <row r="913" spans="1:12">
      <c r="A913" s="9">
        <v>42087</v>
      </c>
      <c r="B913" s="7" t="s">
        <v>22</v>
      </c>
      <c r="C913" s="4" t="s">
        <v>940</v>
      </c>
      <c r="D913" s="4" t="s">
        <v>1035</v>
      </c>
      <c r="E913" s="4" t="s">
        <v>1049</v>
      </c>
      <c r="F913" s="4">
        <v>3970</v>
      </c>
      <c r="G913" s="8">
        <v>0.65</v>
      </c>
      <c r="H913" s="4">
        <f t="shared" si="14"/>
        <v>2580.5</v>
      </c>
      <c r="I913" s="4" t="s">
        <v>1052</v>
      </c>
      <c r="J913" s="6">
        <v>42174</v>
      </c>
      <c r="K913" s="10" t="s">
        <v>1044</v>
      </c>
      <c r="L913">
        <f>IF(Table1[[#This Row],[Sales stage]]&lt;&gt;"Won",Table1[[#This Row],[Close Date/Expected Close Date]]-Table1[[#This Row],[Reporting Date]],"")</f>
        <v>87</v>
      </c>
    </row>
    <row r="914" spans="1:12">
      <c r="A914" s="9">
        <v>42087</v>
      </c>
      <c r="B914" s="7" t="s">
        <v>14</v>
      </c>
      <c r="C914" s="4" t="s">
        <v>941</v>
      </c>
      <c r="D914" s="4" t="s">
        <v>1031</v>
      </c>
      <c r="E914" s="4" t="s">
        <v>1042</v>
      </c>
      <c r="F914" s="4">
        <v>4890</v>
      </c>
      <c r="G914" s="8">
        <v>0.6</v>
      </c>
      <c r="H914" s="4">
        <f t="shared" si="14"/>
        <v>2934</v>
      </c>
      <c r="I914" s="4" t="s">
        <v>1054</v>
      </c>
      <c r="J914" s="6">
        <v>42155</v>
      </c>
      <c r="K914" s="10" t="s">
        <v>1045</v>
      </c>
      <c r="L914">
        <f>IF(Table1[[#This Row],[Sales stage]]&lt;&gt;"Won",Table1[[#This Row],[Close Date/Expected Close Date]]-Table1[[#This Row],[Reporting Date]],"")</f>
        <v>68</v>
      </c>
    </row>
    <row r="915" spans="1:12">
      <c r="A915" s="9">
        <v>42088</v>
      </c>
      <c r="B915" s="7" t="s">
        <v>25</v>
      </c>
      <c r="C915" s="4" t="s">
        <v>942</v>
      </c>
      <c r="D915" s="4" t="s">
        <v>1030</v>
      </c>
      <c r="E915" s="4" t="s">
        <v>1049</v>
      </c>
      <c r="F915" s="4">
        <v>3200</v>
      </c>
      <c r="G915" s="8">
        <v>0.8</v>
      </c>
      <c r="H915" s="4">
        <f t="shared" si="14"/>
        <v>2560</v>
      </c>
      <c r="I915" s="4" t="s">
        <v>1052</v>
      </c>
      <c r="J915" s="6">
        <v>42181</v>
      </c>
      <c r="K915" s="10" t="s">
        <v>1043</v>
      </c>
      <c r="L915">
        <f>IF(Table1[[#This Row],[Sales stage]]&lt;&gt;"Won",Table1[[#This Row],[Close Date/Expected Close Date]]-Table1[[#This Row],[Reporting Date]],"")</f>
        <v>93</v>
      </c>
    </row>
    <row r="916" spans="1:12">
      <c r="A916" s="9">
        <v>42088</v>
      </c>
      <c r="B916" s="7" t="s">
        <v>21</v>
      </c>
      <c r="C916" s="4" t="s">
        <v>943</v>
      </c>
      <c r="D916" s="4" t="s">
        <v>1029</v>
      </c>
      <c r="E916" s="4" t="s">
        <v>1042</v>
      </c>
      <c r="F916" s="4">
        <v>4610</v>
      </c>
      <c r="G916" s="8">
        <v>0.85</v>
      </c>
      <c r="H916" s="4">
        <f t="shared" si="14"/>
        <v>3918.5</v>
      </c>
      <c r="I916" s="4" t="s">
        <v>1052</v>
      </c>
      <c r="J916" s="6">
        <v>42131</v>
      </c>
      <c r="K916" s="10" t="s">
        <v>1045</v>
      </c>
      <c r="L916">
        <f>IF(Table1[[#This Row],[Sales stage]]&lt;&gt;"Won",Table1[[#This Row],[Close Date/Expected Close Date]]-Table1[[#This Row],[Reporting Date]],"")</f>
        <v>43</v>
      </c>
    </row>
    <row r="917" spans="1:12">
      <c r="A917" s="9">
        <v>42088</v>
      </c>
      <c r="B917" s="7" t="s">
        <v>23</v>
      </c>
      <c r="C917" s="4" t="s">
        <v>944</v>
      </c>
      <c r="D917" s="4" t="s">
        <v>1030</v>
      </c>
      <c r="E917" s="4" t="s">
        <v>1049</v>
      </c>
      <c r="F917" s="4">
        <v>4830</v>
      </c>
      <c r="G917" s="8">
        <v>0.85</v>
      </c>
      <c r="H917" s="4">
        <f t="shared" si="14"/>
        <v>4105.5</v>
      </c>
      <c r="I917" s="4" t="s">
        <v>1052</v>
      </c>
      <c r="J917" s="6">
        <v>42152</v>
      </c>
      <c r="K917" s="10" t="s">
        <v>1044</v>
      </c>
      <c r="L917">
        <f>IF(Table1[[#This Row],[Sales stage]]&lt;&gt;"Won",Table1[[#This Row],[Close Date/Expected Close Date]]-Table1[[#This Row],[Reporting Date]],"")</f>
        <v>64</v>
      </c>
    </row>
    <row r="918" spans="1:12">
      <c r="A918" s="9">
        <v>42088</v>
      </c>
      <c r="B918" s="7" t="s">
        <v>14</v>
      </c>
      <c r="C918" s="4" t="s">
        <v>945</v>
      </c>
      <c r="D918" s="4" t="s">
        <v>1032</v>
      </c>
      <c r="E918" s="4" t="s">
        <v>1040</v>
      </c>
      <c r="F918" s="4">
        <v>2340</v>
      </c>
      <c r="G918" s="8">
        <v>0.55000000000000004</v>
      </c>
      <c r="H918" s="4">
        <f t="shared" si="14"/>
        <v>1287</v>
      </c>
      <c r="I918" s="4" t="s">
        <v>1054</v>
      </c>
      <c r="J918" s="6">
        <v>42163</v>
      </c>
      <c r="K918" s="10" t="s">
        <v>1044</v>
      </c>
      <c r="L918">
        <f>IF(Table1[[#This Row],[Sales stage]]&lt;&gt;"Won",Table1[[#This Row],[Close Date/Expected Close Date]]-Table1[[#This Row],[Reporting Date]],"")</f>
        <v>75</v>
      </c>
    </row>
    <row r="919" spans="1:12">
      <c r="A919" s="9">
        <v>42088</v>
      </c>
      <c r="B919" s="7" t="s">
        <v>27</v>
      </c>
      <c r="C919" s="4" t="s">
        <v>946</v>
      </c>
      <c r="D919" s="4" t="s">
        <v>1036</v>
      </c>
      <c r="E919" s="4" t="s">
        <v>1042</v>
      </c>
      <c r="F919" s="4">
        <v>3940</v>
      </c>
      <c r="G919" s="8">
        <v>0.7</v>
      </c>
      <c r="H919" s="4">
        <f t="shared" si="14"/>
        <v>2758</v>
      </c>
      <c r="I919" s="4" t="s">
        <v>1054</v>
      </c>
      <c r="J919" s="6">
        <v>42184</v>
      </c>
      <c r="K919" s="10" t="s">
        <v>1044</v>
      </c>
      <c r="L919">
        <f>IF(Table1[[#This Row],[Sales stage]]&lt;&gt;"Won",Table1[[#This Row],[Close Date/Expected Close Date]]-Table1[[#This Row],[Reporting Date]],"")</f>
        <v>96</v>
      </c>
    </row>
    <row r="920" spans="1:12">
      <c r="A920" s="9">
        <v>42088</v>
      </c>
      <c r="B920" s="7" t="s">
        <v>24</v>
      </c>
      <c r="C920" s="4" t="s">
        <v>947</v>
      </c>
      <c r="D920" s="4" t="s">
        <v>1036</v>
      </c>
      <c r="E920" s="4" t="s">
        <v>1049</v>
      </c>
      <c r="F920" s="4">
        <v>4060</v>
      </c>
      <c r="G920" s="8">
        <v>0.85</v>
      </c>
      <c r="H920" s="4">
        <f t="shared" si="14"/>
        <v>3451</v>
      </c>
      <c r="I920" s="4" t="s">
        <v>1052</v>
      </c>
      <c r="J920" s="6">
        <v>42105</v>
      </c>
      <c r="K920" s="10" t="s">
        <v>1043</v>
      </c>
      <c r="L920">
        <f>IF(Table1[[#This Row],[Sales stage]]&lt;&gt;"Won",Table1[[#This Row],[Close Date/Expected Close Date]]-Table1[[#This Row],[Reporting Date]],"")</f>
        <v>17</v>
      </c>
    </row>
    <row r="921" spans="1:12">
      <c r="A921" s="9">
        <v>42088</v>
      </c>
      <c r="B921" s="7" t="s">
        <v>18</v>
      </c>
      <c r="C921" s="4" t="s">
        <v>948</v>
      </c>
      <c r="D921" s="4" t="s">
        <v>1030</v>
      </c>
      <c r="E921" s="4" t="s">
        <v>1049</v>
      </c>
      <c r="F921" s="4">
        <v>4160</v>
      </c>
      <c r="G921" s="8">
        <v>0.8</v>
      </c>
      <c r="H921" s="4">
        <f t="shared" si="14"/>
        <v>3328</v>
      </c>
      <c r="I921" s="4" t="s">
        <v>1052</v>
      </c>
      <c r="J921" s="6">
        <v>42147</v>
      </c>
      <c r="K921" s="10" t="s">
        <v>1045</v>
      </c>
      <c r="L921">
        <f>IF(Table1[[#This Row],[Sales stage]]&lt;&gt;"Won",Table1[[#This Row],[Close Date/Expected Close Date]]-Table1[[#This Row],[Reporting Date]],"")</f>
        <v>59</v>
      </c>
    </row>
    <row r="922" spans="1:12">
      <c r="A922" s="9">
        <v>42088</v>
      </c>
      <c r="B922" s="7" t="s">
        <v>14</v>
      </c>
      <c r="C922" s="4" t="s">
        <v>949</v>
      </c>
      <c r="D922" s="4" t="s">
        <v>1038</v>
      </c>
      <c r="E922" s="4" t="s">
        <v>1042</v>
      </c>
      <c r="F922" s="4">
        <v>3140</v>
      </c>
      <c r="G922" s="8">
        <v>0.55000000000000004</v>
      </c>
      <c r="H922" s="4">
        <f t="shared" si="14"/>
        <v>1727.0000000000002</v>
      </c>
      <c r="I922" s="4" t="s">
        <v>1052</v>
      </c>
      <c r="J922" s="6">
        <v>42160</v>
      </c>
      <c r="K922" s="10"/>
      <c r="L922">
        <f>IF(Table1[[#This Row],[Sales stage]]&lt;&gt;"Won",Table1[[#This Row],[Close Date/Expected Close Date]]-Table1[[#This Row],[Reporting Date]],"")</f>
        <v>72</v>
      </c>
    </row>
    <row r="923" spans="1:12">
      <c r="A923" s="9">
        <v>42088</v>
      </c>
      <c r="B923" s="7" t="s">
        <v>27</v>
      </c>
      <c r="C923" s="4" t="s">
        <v>950</v>
      </c>
      <c r="D923" s="4" t="s">
        <v>1031</v>
      </c>
      <c r="E923" s="4" t="s">
        <v>1039</v>
      </c>
      <c r="F923" s="4">
        <v>3650</v>
      </c>
      <c r="G923" s="8">
        <v>0.65</v>
      </c>
      <c r="H923" s="4">
        <f t="shared" si="14"/>
        <v>2372.5</v>
      </c>
      <c r="I923" s="4" t="s">
        <v>1052</v>
      </c>
      <c r="J923" s="6">
        <v>42166</v>
      </c>
      <c r="K923" s="10" t="s">
        <v>1043</v>
      </c>
      <c r="L923">
        <f>IF(Table1[[#This Row],[Sales stage]]&lt;&gt;"Won",Table1[[#This Row],[Close Date/Expected Close Date]]-Table1[[#This Row],[Reporting Date]],"")</f>
        <v>78</v>
      </c>
    </row>
    <row r="924" spans="1:12">
      <c r="A924" s="9">
        <v>42088</v>
      </c>
      <c r="B924" s="7" t="s">
        <v>13</v>
      </c>
      <c r="C924" s="4" t="s">
        <v>951</v>
      </c>
      <c r="D924" s="4" t="s">
        <v>1038</v>
      </c>
      <c r="E924" s="4" t="s">
        <v>1042</v>
      </c>
      <c r="F924" s="4">
        <v>580</v>
      </c>
      <c r="G924" s="8">
        <v>0.75</v>
      </c>
      <c r="H924" s="4">
        <f t="shared" si="14"/>
        <v>435</v>
      </c>
      <c r="I924" s="4" t="s">
        <v>1052</v>
      </c>
      <c r="J924" s="6">
        <v>42158</v>
      </c>
      <c r="K924" s="10" t="s">
        <v>1043</v>
      </c>
      <c r="L924">
        <f>IF(Table1[[#This Row],[Sales stage]]&lt;&gt;"Won",Table1[[#This Row],[Close Date/Expected Close Date]]-Table1[[#This Row],[Reporting Date]],"")</f>
        <v>70</v>
      </c>
    </row>
    <row r="925" spans="1:12">
      <c r="A925" s="9">
        <v>42088</v>
      </c>
      <c r="B925" s="7" t="s">
        <v>11</v>
      </c>
      <c r="C925" s="4" t="s">
        <v>952</v>
      </c>
      <c r="D925" s="4" t="s">
        <v>1033</v>
      </c>
      <c r="E925" s="4" t="s">
        <v>1040</v>
      </c>
      <c r="F925" s="4">
        <v>4250</v>
      </c>
      <c r="G925" s="8">
        <v>0.85</v>
      </c>
      <c r="H925" s="4">
        <f t="shared" si="14"/>
        <v>3612.5</v>
      </c>
      <c r="I925" s="4" t="s">
        <v>1052</v>
      </c>
      <c r="J925" s="6">
        <v>42103</v>
      </c>
      <c r="K925" s="10" t="s">
        <v>1043</v>
      </c>
      <c r="L925">
        <f>IF(Table1[[#This Row],[Sales stage]]&lt;&gt;"Won",Table1[[#This Row],[Close Date/Expected Close Date]]-Table1[[#This Row],[Reporting Date]],"")</f>
        <v>15</v>
      </c>
    </row>
    <row r="926" spans="1:12">
      <c r="A926" s="9">
        <v>42088</v>
      </c>
      <c r="B926" s="7" t="s">
        <v>16</v>
      </c>
      <c r="C926" s="4" t="s">
        <v>953</v>
      </c>
      <c r="D926" s="4" t="s">
        <v>1029</v>
      </c>
      <c r="E926" s="4" t="s">
        <v>1049</v>
      </c>
      <c r="F926" s="4">
        <v>890</v>
      </c>
      <c r="G926" s="8">
        <v>0.75</v>
      </c>
      <c r="H926" s="4">
        <f t="shared" si="14"/>
        <v>667.5</v>
      </c>
      <c r="I926" s="4" t="s">
        <v>1054</v>
      </c>
      <c r="J926" s="6">
        <v>42152</v>
      </c>
      <c r="K926" s="10" t="s">
        <v>1043</v>
      </c>
      <c r="L926">
        <f>IF(Table1[[#This Row],[Sales stage]]&lt;&gt;"Won",Table1[[#This Row],[Close Date/Expected Close Date]]-Table1[[#This Row],[Reporting Date]],"")</f>
        <v>64</v>
      </c>
    </row>
    <row r="927" spans="1:12">
      <c r="A927" s="9">
        <v>42088</v>
      </c>
      <c r="B927" s="7" t="s">
        <v>18</v>
      </c>
      <c r="C927" s="4" t="s">
        <v>954</v>
      </c>
      <c r="D927" s="4" t="s">
        <v>1038</v>
      </c>
      <c r="E927" s="4" t="s">
        <v>1049</v>
      </c>
      <c r="F927" s="4">
        <v>380</v>
      </c>
      <c r="G927" s="8">
        <v>0.7</v>
      </c>
      <c r="H927" s="4">
        <f t="shared" si="14"/>
        <v>266</v>
      </c>
      <c r="I927" s="4" t="s">
        <v>1054</v>
      </c>
      <c r="J927" s="6">
        <v>42108</v>
      </c>
      <c r="K927" s="10" t="s">
        <v>1043</v>
      </c>
      <c r="L927">
        <f>IF(Table1[[#This Row],[Sales stage]]&lt;&gt;"Won",Table1[[#This Row],[Close Date/Expected Close Date]]-Table1[[#This Row],[Reporting Date]],"")</f>
        <v>20</v>
      </c>
    </row>
    <row r="928" spans="1:12">
      <c r="A928" s="9">
        <v>42088</v>
      </c>
      <c r="B928" s="7" t="s">
        <v>26</v>
      </c>
      <c r="C928" s="4" t="s">
        <v>955</v>
      </c>
      <c r="D928" s="4" t="s">
        <v>1030</v>
      </c>
      <c r="E928" s="4" t="s">
        <v>1049</v>
      </c>
      <c r="F928" s="4">
        <v>1450</v>
      </c>
      <c r="G928" s="8">
        <v>0.75</v>
      </c>
      <c r="H928" s="4">
        <f t="shared" si="14"/>
        <v>1087.5</v>
      </c>
      <c r="I928" s="4" t="s">
        <v>1054</v>
      </c>
      <c r="J928" s="6">
        <v>42108</v>
      </c>
      <c r="K928" s="10" t="s">
        <v>1045</v>
      </c>
      <c r="L928">
        <f>IF(Table1[[#This Row],[Sales stage]]&lt;&gt;"Won",Table1[[#This Row],[Close Date/Expected Close Date]]-Table1[[#This Row],[Reporting Date]],"")</f>
        <v>20</v>
      </c>
    </row>
    <row r="929" spans="1:12">
      <c r="A929" s="9">
        <v>42089</v>
      </c>
      <c r="B929" s="7" t="s">
        <v>14</v>
      </c>
      <c r="C929" s="4" t="s">
        <v>956</v>
      </c>
      <c r="D929" s="4" t="s">
        <v>1030</v>
      </c>
      <c r="E929" s="4" t="s">
        <v>1049</v>
      </c>
      <c r="F929" s="4">
        <v>2710</v>
      </c>
      <c r="G929" s="8">
        <v>0.8</v>
      </c>
      <c r="H929" s="4">
        <f t="shared" si="14"/>
        <v>2168</v>
      </c>
      <c r="I929" s="4" t="s">
        <v>1054</v>
      </c>
      <c r="J929" s="6">
        <v>42158</v>
      </c>
      <c r="K929" s="10" t="s">
        <v>1043</v>
      </c>
      <c r="L929">
        <f>IF(Table1[[#This Row],[Sales stage]]&lt;&gt;"Won",Table1[[#This Row],[Close Date/Expected Close Date]]-Table1[[#This Row],[Reporting Date]],"")</f>
        <v>69</v>
      </c>
    </row>
    <row r="930" spans="1:12">
      <c r="A930" s="9">
        <v>42089</v>
      </c>
      <c r="B930" s="7" t="s">
        <v>20</v>
      </c>
      <c r="C930" s="4" t="s">
        <v>957</v>
      </c>
      <c r="D930" s="4" t="s">
        <v>1035</v>
      </c>
      <c r="E930" s="4" t="s">
        <v>1040</v>
      </c>
      <c r="F930" s="4">
        <v>3100</v>
      </c>
      <c r="G930" s="8">
        <v>0.7</v>
      </c>
      <c r="H930" s="4">
        <f t="shared" si="14"/>
        <v>2170</v>
      </c>
      <c r="I930" s="4" t="s">
        <v>1051</v>
      </c>
      <c r="J930" s="6">
        <v>42178</v>
      </c>
      <c r="K930" s="10" t="s">
        <v>1045</v>
      </c>
      <c r="L930">
        <f>IF(Table1[[#This Row],[Sales stage]]&lt;&gt;"Won",Table1[[#This Row],[Close Date/Expected Close Date]]-Table1[[#This Row],[Reporting Date]],"")</f>
        <v>89</v>
      </c>
    </row>
    <row r="931" spans="1:12">
      <c r="A931" s="9">
        <v>42089</v>
      </c>
      <c r="B931" s="7" t="s">
        <v>24</v>
      </c>
      <c r="C931" s="4" t="s">
        <v>958</v>
      </c>
      <c r="D931" s="4" t="s">
        <v>1035</v>
      </c>
      <c r="E931" s="4" t="s">
        <v>1040</v>
      </c>
      <c r="F931" s="4">
        <v>2810</v>
      </c>
      <c r="G931" s="8">
        <v>0.6</v>
      </c>
      <c r="H931" s="4">
        <f t="shared" si="14"/>
        <v>1686</v>
      </c>
      <c r="I931" s="4" t="s">
        <v>1052</v>
      </c>
      <c r="J931" s="6">
        <v>42181</v>
      </c>
      <c r="K931" s="10" t="s">
        <v>1043</v>
      </c>
      <c r="L931">
        <f>IF(Table1[[#This Row],[Sales stage]]&lt;&gt;"Won",Table1[[#This Row],[Close Date/Expected Close Date]]-Table1[[#This Row],[Reporting Date]],"")</f>
        <v>92</v>
      </c>
    </row>
    <row r="932" spans="1:12">
      <c r="A932" s="9">
        <v>42089</v>
      </c>
      <c r="B932" s="7" t="s">
        <v>14</v>
      </c>
      <c r="C932" s="4" t="s">
        <v>959</v>
      </c>
      <c r="D932" s="4" t="s">
        <v>1036</v>
      </c>
      <c r="E932" s="4" t="s">
        <v>1042</v>
      </c>
      <c r="F932" s="4">
        <v>4730</v>
      </c>
      <c r="G932" s="8">
        <v>0.7</v>
      </c>
      <c r="H932" s="4">
        <f t="shared" si="14"/>
        <v>3311</v>
      </c>
      <c r="I932" s="4" t="s">
        <v>1052</v>
      </c>
      <c r="J932" s="6">
        <v>42110</v>
      </c>
      <c r="K932" s="10" t="s">
        <v>1044</v>
      </c>
      <c r="L932">
        <f>IF(Table1[[#This Row],[Sales stage]]&lt;&gt;"Won",Table1[[#This Row],[Close Date/Expected Close Date]]-Table1[[#This Row],[Reporting Date]],"")</f>
        <v>21</v>
      </c>
    </row>
    <row r="933" spans="1:12">
      <c r="A933" s="9">
        <v>42089</v>
      </c>
      <c r="B933" s="7" t="s">
        <v>23</v>
      </c>
      <c r="C933" s="4" t="s">
        <v>960</v>
      </c>
      <c r="D933" s="4" t="s">
        <v>1038</v>
      </c>
      <c r="E933" s="4" t="s">
        <v>1049</v>
      </c>
      <c r="F933" s="4">
        <v>4630</v>
      </c>
      <c r="G933" s="8">
        <v>0.7</v>
      </c>
      <c r="H933" s="4">
        <f t="shared" si="14"/>
        <v>3241</v>
      </c>
      <c r="I933" s="4" t="s">
        <v>1054</v>
      </c>
      <c r="J933" s="6">
        <v>42137</v>
      </c>
      <c r="K933" s="10" t="s">
        <v>1044</v>
      </c>
      <c r="L933">
        <f>IF(Table1[[#This Row],[Sales stage]]&lt;&gt;"Won",Table1[[#This Row],[Close Date/Expected Close Date]]-Table1[[#This Row],[Reporting Date]],"")</f>
        <v>48</v>
      </c>
    </row>
    <row r="934" spans="1:12">
      <c r="A934" s="9">
        <v>42089</v>
      </c>
      <c r="B934" s="7" t="s">
        <v>8</v>
      </c>
      <c r="C934" s="4" t="s">
        <v>961</v>
      </c>
      <c r="D934" s="4" t="s">
        <v>1029</v>
      </c>
      <c r="E934" s="4" t="s">
        <v>1040</v>
      </c>
      <c r="F934" s="4">
        <v>4350</v>
      </c>
      <c r="G934" s="8">
        <v>0.7</v>
      </c>
      <c r="H934" s="4">
        <f t="shared" si="14"/>
        <v>3045</v>
      </c>
      <c r="I934" s="4" t="s">
        <v>1051</v>
      </c>
      <c r="J934" s="6">
        <v>42159</v>
      </c>
      <c r="K934" s="10" t="s">
        <v>1045</v>
      </c>
      <c r="L934">
        <f>IF(Table1[[#This Row],[Sales stage]]&lt;&gt;"Won",Table1[[#This Row],[Close Date/Expected Close Date]]-Table1[[#This Row],[Reporting Date]],"")</f>
        <v>70</v>
      </c>
    </row>
    <row r="935" spans="1:12">
      <c r="A935" s="9">
        <v>42089</v>
      </c>
      <c r="B935" s="7" t="s">
        <v>20</v>
      </c>
      <c r="C935" s="4" t="s">
        <v>962</v>
      </c>
      <c r="D935" s="4" t="s">
        <v>1029</v>
      </c>
      <c r="E935" s="4" t="s">
        <v>1049</v>
      </c>
      <c r="F935" s="4">
        <v>1880</v>
      </c>
      <c r="G935" s="8">
        <v>0.55000000000000004</v>
      </c>
      <c r="H935" s="4">
        <f t="shared" si="14"/>
        <v>1034</v>
      </c>
      <c r="I935" s="4" t="s">
        <v>1054</v>
      </c>
      <c r="J935" s="6">
        <v>42138</v>
      </c>
      <c r="K935" s="10" t="s">
        <v>1043</v>
      </c>
      <c r="L935">
        <f>IF(Table1[[#This Row],[Sales stage]]&lt;&gt;"Won",Table1[[#This Row],[Close Date/Expected Close Date]]-Table1[[#This Row],[Reporting Date]],"")</f>
        <v>49</v>
      </c>
    </row>
    <row r="936" spans="1:12">
      <c r="A936" s="9">
        <v>42089</v>
      </c>
      <c r="B936" s="7" t="s">
        <v>23</v>
      </c>
      <c r="C936" s="4" t="s">
        <v>963</v>
      </c>
      <c r="D936" s="4" t="s">
        <v>1035</v>
      </c>
      <c r="E936" s="4" t="s">
        <v>1049</v>
      </c>
      <c r="F936" s="4">
        <v>3220</v>
      </c>
      <c r="G936" s="8">
        <v>0.85</v>
      </c>
      <c r="H936" s="4">
        <f t="shared" si="14"/>
        <v>2737</v>
      </c>
      <c r="I936" s="4" t="s">
        <v>1052</v>
      </c>
      <c r="J936" s="6">
        <v>42149</v>
      </c>
      <c r="K936" s="10" t="s">
        <v>1043</v>
      </c>
      <c r="L936">
        <f>IF(Table1[[#This Row],[Sales stage]]&lt;&gt;"Won",Table1[[#This Row],[Close Date/Expected Close Date]]-Table1[[#This Row],[Reporting Date]],"")</f>
        <v>60</v>
      </c>
    </row>
    <row r="937" spans="1:12">
      <c r="A937" s="9">
        <v>42089</v>
      </c>
      <c r="B937" s="7" t="s">
        <v>12</v>
      </c>
      <c r="C937" s="4" t="s">
        <v>964</v>
      </c>
      <c r="D937" s="4" t="s">
        <v>1035</v>
      </c>
      <c r="E937" s="4" t="s">
        <v>1049</v>
      </c>
      <c r="F937" s="4">
        <v>1600</v>
      </c>
      <c r="G937" s="8">
        <v>0.8</v>
      </c>
      <c r="H937" s="4">
        <f t="shared" si="14"/>
        <v>1280</v>
      </c>
      <c r="I937" s="4" t="s">
        <v>1052</v>
      </c>
      <c r="J937" s="6">
        <v>42182</v>
      </c>
      <c r="K937" s="10" t="s">
        <v>1043</v>
      </c>
      <c r="L937">
        <f>IF(Table1[[#This Row],[Sales stage]]&lt;&gt;"Won",Table1[[#This Row],[Close Date/Expected Close Date]]-Table1[[#This Row],[Reporting Date]],"")</f>
        <v>93</v>
      </c>
    </row>
    <row r="938" spans="1:12">
      <c r="A938" s="9">
        <v>42089</v>
      </c>
      <c r="B938" s="7" t="s">
        <v>24</v>
      </c>
      <c r="C938" s="4" t="s">
        <v>965</v>
      </c>
      <c r="D938" s="4" t="s">
        <v>1029</v>
      </c>
      <c r="E938" s="4" t="s">
        <v>1039</v>
      </c>
      <c r="F938" s="4">
        <v>1740</v>
      </c>
      <c r="G938" s="8">
        <v>0.75</v>
      </c>
      <c r="H938" s="4">
        <f t="shared" si="14"/>
        <v>1305</v>
      </c>
      <c r="I938" s="4" t="s">
        <v>1054</v>
      </c>
      <c r="J938" s="6">
        <v>42155</v>
      </c>
      <c r="K938" s="10" t="s">
        <v>1045</v>
      </c>
      <c r="L938">
        <f>IF(Table1[[#This Row],[Sales stage]]&lt;&gt;"Won",Table1[[#This Row],[Close Date/Expected Close Date]]-Table1[[#This Row],[Reporting Date]],"")</f>
        <v>66</v>
      </c>
    </row>
    <row r="939" spans="1:12">
      <c r="A939" s="9">
        <v>42089</v>
      </c>
      <c r="B939" s="7" t="s">
        <v>23</v>
      </c>
      <c r="C939" s="4" t="s">
        <v>966</v>
      </c>
      <c r="D939" s="4" t="s">
        <v>1036</v>
      </c>
      <c r="E939" s="4" t="s">
        <v>1040</v>
      </c>
      <c r="F939" s="4">
        <v>1420</v>
      </c>
      <c r="G939" s="8">
        <v>0.75</v>
      </c>
      <c r="H939" s="4">
        <f t="shared" si="14"/>
        <v>1065</v>
      </c>
      <c r="I939" s="4" t="s">
        <v>1051</v>
      </c>
      <c r="J939" s="6">
        <v>42130</v>
      </c>
      <c r="K939" s="10" t="s">
        <v>1044</v>
      </c>
      <c r="L939">
        <f>IF(Table1[[#This Row],[Sales stage]]&lt;&gt;"Won",Table1[[#This Row],[Close Date/Expected Close Date]]-Table1[[#This Row],[Reporting Date]],"")</f>
        <v>41</v>
      </c>
    </row>
    <row r="940" spans="1:12">
      <c r="A940" s="9">
        <v>42089</v>
      </c>
      <c r="B940" s="7" t="s">
        <v>20</v>
      </c>
      <c r="C940" s="4" t="s">
        <v>967</v>
      </c>
      <c r="D940" s="4" t="s">
        <v>1031</v>
      </c>
      <c r="E940" s="4" t="s">
        <v>1049</v>
      </c>
      <c r="F940" s="4">
        <v>3770</v>
      </c>
      <c r="G940" s="8">
        <v>0.65</v>
      </c>
      <c r="H940" s="4">
        <f t="shared" si="14"/>
        <v>2450.5</v>
      </c>
      <c r="I940" s="4" t="s">
        <v>1052</v>
      </c>
      <c r="J940" s="6">
        <v>42168</v>
      </c>
      <c r="K940" s="10"/>
      <c r="L940">
        <f>IF(Table1[[#This Row],[Sales stage]]&lt;&gt;"Won",Table1[[#This Row],[Close Date/Expected Close Date]]-Table1[[#This Row],[Reporting Date]],"")</f>
        <v>79</v>
      </c>
    </row>
    <row r="941" spans="1:12">
      <c r="A941" s="9">
        <v>42089</v>
      </c>
      <c r="B941" s="7" t="s">
        <v>12</v>
      </c>
      <c r="C941" s="4" t="s">
        <v>968</v>
      </c>
      <c r="D941" s="4" t="s">
        <v>1037</v>
      </c>
      <c r="E941" s="4" t="s">
        <v>1040</v>
      </c>
      <c r="F941" s="4">
        <v>2630</v>
      </c>
      <c r="G941" s="8">
        <v>0.6</v>
      </c>
      <c r="H941" s="4">
        <f t="shared" si="14"/>
        <v>1578</v>
      </c>
      <c r="I941" s="4" t="s">
        <v>1052</v>
      </c>
      <c r="J941" s="6">
        <v>42132</v>
      </c>
      <c r="K941" s="10" t="s">
        <v>1044</v>
      </c>
      <c r="L941">
        <f>IF(Table1[[#This Row],[Sales stage]]&lt;&gt;"Won",Table1[[#This Row],[Close Date/Expected Close Date]]-Table1[[#This Row],[Reporting Date]],"")</f>
        <v>43</v>
      </c>
    </row>
    <row r="942" spans="1:12">
      <c r="A942" s="9">
        <v>42089</v>
      </c>
      <c r="B942" s="7" t="s">
        <v>16</v>
      </c>
      <c r="C942" s="4" t="s">
        <v>969</v>
      </c>
      <c r="D942" s="4" t="s">
        <v>1037</v>
      </c>
      <c r="E942" s="4" t="s">
        <v>1039</v>
      </c>
      <c r="F942" s="4">
        <v>2020</v>
      </c>
      <c r="G942" s="8">
        <v>0.85</v>
      </c>
      <c r="H942" s="4">
        <f t="shared" si="14"/>
        <v>1717</v>
      </c>
      <c r="I942" s="4" t="s">
        <v>1052</v>
      </c>
      <c r="J942" s="6">
        <v>42116</v>
      </c>
      <c r="K942" s="10" t="s">
        <v>1046</v>
      </c>
      <c r="L942">
        <f>IF(Table1[[#This Row],[Sales stage]]&lt;&gt;"Won",Table1[[#This Row],[Close Date/Expected Close Date]]-Table1[[#This Row],[Reporting Date]],"")</f>
        <v>27</v>
      </c>
    </row>
    <row r="943" spans="1:12">
      <c r="A943" s="9">
        <v>42089</v>
      </c>
      <c r="B943" s="7" t="s">
        <v>24</v>
      </c>
      <c r="C943" s="4" t="s">
        <v>970</v>
      </c>
      <c r="D943" s="4" t="s">
        <v>1036</v>
      </c>
      <c r="E943" s="4" t="s">
        <v>1042</v>
      </c>
      <c r="F943" s="4">
        <v>3630</v>
      </c>
      <c r="G943" s="8">
        <v>0.55000000000000004</v>
      </c>
      <c r="H943" s="4">
        <f t="shared" si="14"/>
        <v>1996.5000000000002</v>
      </c>
      <c r="I943" s="4" t="s">
        <v>1052</v>
      </c>
      <c r="J943" s="6">
        <v>42153</v>
      </c>
      <c r="K943" s="10" t="s">
        <v>1043</v>
      </c>
      <c r="L943">
        <f>IF(Table1[[#This Row],[Sales stage]]&lt;&gt;"Won",Table1[[#This Row],[Close Date/Expected Close Date]]-Table1[[#This Row],[Reporting Date]],"")</f>
        <v>64</v>
      </c>
    </row>
    <row r="944" spans="1:12">
      <c r="A944" s="9">
        <v>42089</v>
      </c>
      <c r="B944" s="7" t="s">
        <v>23</v>
      </c>
      <c r="C944" s="4" t="s">
        <v>971</v>
      </c>
      <c r="D944" s="4" t="s">
        <v>1036</v>
      </c>
      <c r="E944" s="4" t="s">
        <v>1049</v>
      </c>
      <c r="F944" s="4">
        <v>3910</v>
      </c>
      <c r="G944" s="8">
        <v>0.7</v>
      </c>
      <c r="H944" s="4">
        <f t="shared" si="14"/>
        <v>2737</v>
      </c>
      <c r="I944" s="4" t="s">
        <v>1054</v>
      </c>
      <c r="J944" s="6">
        <v>42180</v>
      </c>
      <c r="K944" s="10"/>
      <c r="L944">
        <f>IF(Table1[[#This Row],[Sales stage]]&lt;&gt;"Won",Table1[[#This Row],[Close Date/Expected Close Date]]-Table1[[#This Row],[Reporting Date]],"")</f>
        <v>91</v>
      </c>
    </row>
    <row r="945" spans="1:12">
      <c r="A945" s="9">
        <v>42089</v>
      </c>
      <c r="B945" s="7" t="s">
        <v>26</v>
      </c>
      <c r="C945" s="4" t="s">
        <v>972</v>
      </c>
      <c r="D945" s="4" t="s">
        <v>1033</v>
      </c>
      <c r="E945" s="4" t="s">
        <v>1041</v>
      </c>
      <c r="F945" s="4">
        <v>1620</v>
      </c>
      <c r="G945" s="8">
        <v>0.8</v>
      </c>
      <c r="H945" s="4">
        <f t="shared" si="14"/>
        <v>1296</v>
      </c>
      <c r="I945" s="4" t="s">
        <v>1051</v>
      </c>
      <c r="J945" s="6">
        <v>42108</v>
      </c>
      <c r="K945" s="10"/>
      <c r="L945">
        <f>IF(Table1[[#This Row],[Sales stage]]&lt;&gt;"Won",Table1[[#This Row],[Close Date/Expected Close Date]]-Table1[[#This Row],[Reporting Date]],"")</f>
        <v>19</v>
      </c>
    </row>
    <row r="946" spans="1:12">
      <c r="A946" s="9">
        <v>42090</v>
      </c>
      <c r="B946" s="7" t="s">
        <v>13</v>
      </c>
      <c r="C946" s="4" t="s">
        <v>973</v>
      </c>
      <c r="D946" s="4" t="s">
        <v>1031</v>
      </c>
      <c r="E946" s="4" t="s">
        <v>1039</v>
      </c>
      <c r="F946" s="4">
        <v>290</v>
      </c>
      <c r="G946" s="8">
        <v>0.75</v>
      </c>
      <c r="H946" s="4">
        <f t="shared" si="14"/>
        <v>217.5</v>
      </c>
      <c r="I946" s="4" t="s">
        <v>1051</v>
      </c>
      <c r="J946" s="6">
        <v>42161</v>
      </c>
      <c r="K946" s="10" t="s">
        <v>1045</v>
      </c>
      <c r="L946">
        <f>IF(Table1[[#This Row],[Sales stage]]&lt;&gt;"Won",Table1[[#This Row],[Close Date/Expected Close Date]]-Table1[[#This Row],[Reporting Date]],"")</f>
        <v>71</v>
      </c>
    </row>
    <row r="947" spans="1:12">
      <c r="A947" s="9">
        <v>42090</v>
      </c>
      <c r="B947" s="7" t="s">
        <v>24</v>
      </c>
      <c r="C947" s="4" t="s">
        <v>974</v>
      </c>
      <c r="D947" s="4" t="s">
        <v>1035</v>
      </c>
      <c r="E947" s="4" t="s">
        <v>1049</v>
      </c>
      <c r="F947" s="4">
        <v>3230</v>
      </c>
      <c r="G947" s="8">
        <v>0.6</v>
      </c>
      <c r="H947" s="4">
        <f t="shared" si="14"/>
        <v>1938</v>
      </c>
      <c r="I947" s="4" t="s">
        <v>1052</v>
      </c>
      <c r="J947" s="6">
        <v>42105</v>
      </c>
      <c r="K947" s="10" t="s">
        <v>1046</v>
      </c>
      <c r="L947">
        <f>IF(Table1[[#This Row],[Sales stage]]&lt;&gt;"Won",Table1[[#This Row],[Close Date/Expected Close Date]]-Table1[[#This Row],[Reporting Date]],"")</f>
        <v>15</v>
      </c>
    </row>
    <row r="948" spans="1:12">
      <c r="A948" s="9">
        <v>42090</v>
      </c>
      <c r="B948" s="7" t="s">
        <v>17</v>
      </c>
      <c r="C948" s="4" t="s">
        <v>975</v>
      </c>
      <c r="D948" s="4" t="s">
        <v>1036</v>
      </c>
      <c r="E948" s="4" t="s">
        <v>1049</v>
      </c>
      <c r="F948" s="4">
        <v>1290</v>
      </c>
      <c r="G948" s="8">
        <v>0.5</v>
      </c>
      <c r="H948" s="4">
        <f t="shared" si="14"/>
        <v>645</v>
      </c>
      <c r="I948" s="4" t="s">
        <v>1051</v>
      </c>
      <c r="J948" s="6">
        <v>42206</v>
      </c>
      <c r="K948" s="10"/>
      <c r="L948">
        <f>IF(Table1[[#This Row],[Sales stage]]&lt;&gt;"Won",Table1[[#This Row],[Close Date/Expected Close Date]]-Table1[[#This Row],[Reporting Date]],"")</f>
        <v>116</v>
      </c>
    </row>
    <row r="949" spans="1:12">
      <c r="A949" s="9">
        <v>42090</v>
      </c>
      <c r="B949" s="7" t="s">
        <v>11</v>
      </c>
      <c r="C949" s="4" t="s">
        <v>976</v>
      </c>
      <c r="D949" s="4" t="s">
        <v>1038</v>
      </c>
      <c r="E949" s="4" t="s">
        <v>1049</v>
      </c>
      <c r="F949" s="4">
        <v>2420</v>
      </c>
      <c r="G949" s="8">
        <v>0.65</v>
      </c>
      <c r="H949" s="4">
        <f t="shared" si="14"/>
        <v>1573</v>
      </c>
      <c r="I949" s="4" t="s">
        <v>1052</v>
      </c>
      <c r="J949" s="6">
        <v>42113</v>
      </c>
      <c r="K949" s="10" t="s">
        <v>1043</v>
      </c>
      <c r="L949">
        <f>IF(Table1[[#This Row],[Sales stage]]&lt;&gt;"Won",Table1[[#This Row],[Close Date/Expected Close Date]]-Table1[[#This Row],[Reporting Date]],"")</f>
        <v>23</v>
      </c>
    </row>
    <row r="950" spans="1:12">
      <c r="A950" s="9">
        <v>42090</v>
      </c>
      <c r="B950" s="7" t="s">
        <v>18</v>
      </c>
      <c r="C950" s="4" t="s">
        <v>977</v>
      </c>
      <c r="D950" s="4" t="s">
        <v>1034</v>
      </c>
      <c r="E950" s="4" t="s">
        <v>1040</v>
      </c>
      <c r="F950" s="4">
        <v>570</v>
      </c>
      <c r="G950" s="8">
        <v>0.55000000000000004</v>
      </c>
      <c r="H950" s="4">
        <f t="shared" si="14"/>
        <v>313.5</v>
      </c>
      <c r="I950" s="4" t="s">
        <v>1052</v>
      </c>
      <c r="J950" s="6">
        <v>42126</v>
      </c>
      <c r="K950" s="10" t="s">
        <v>1045</v>
      </c>
      <c r="L950">
        <f>IF(Table1[[#This Row],[Sales stage]]&lt;&gt;"Won",Table1[[#This Row],[Close Date/Expected Close Date]]-Table1[[#This Row],[Reporting Date]],"")</f>
        <v>36</v>
      </c>
    </row>
    <row r="951" spans="1:12">
      <c r="A951" s="9">
        <v>42090</v>
      </c>
      <c r="B951" s="7" t="s">
        <v>13</v>
      </c>
      <c r="C951" s="4" t="s">
        <v>978</v>
      </c>
      <c r="D951" s="4" t="s">
        <v>1038</v>
      </c>
      <c r="E951" s="4" t="s">
        <v>1049</v>
      </c>
      <c r="F951" s="4">
        <v>1370</v>
      </c>
      <c r="G951" s="8">
        <v>0.85</v>
      </c>
      <c r="H951" s="4">
        <f t="shared" si="14"/>
        <v>1164.5</v>
      </c>
      <c r="I951" s="4" t="s">
        <v>1052</v>
      </c>
      <c r="J951" s="6">
        <v>42178</v>
      </c>
      <c r="K951" s="10" t="s">
        <v>1046</v>
      </c>
      <c r="L951">
        <f>IF(Table1[[#This Row],[Sales stage]]&lt;&gt;"Won",Table1[[#This Row],[Close Date/Expected Close Date]]-Table1[[#This Row],[Reporting Date]],"")</f>
        <v>88</v>
      </c>
    </row>
    <row r="952" spans="1:12">
      <c r="A952" s="9">
        <v>42090</v>
      </c>
      <c r="B952" s="7" t="s">
        <v>9</v>
      </c>
      <c r="C952" s="4" t="s">
        <v>979</v>
      </c>
      <c r="D952" s="4" t="s">
        <v>1029</v>
      </c>
      <c r="E952" s="4" t="s">
        <v>1041</v>
      </c>
      <c r="F952" s="4">
        <v>3540</v>
      </c>
      <c r="G952" s="8">
        <v>0.6</v>
      </c>
      <c r="H952" s="4">
        <f t="shared" si="14"/>
        <v>2124</v>
      </c>
      <c r="I952" s="4" t="s">
        <v>1051</v>
      </c>
      <c r="J952" s="6">
        <v>42148</v>
      </c>
      <c r="K952" s="10"/>
      <c r="L952">
        <f>IF(Table1[[#This Row],[Sales stage]]&lt;&gt;"Won",Table1[[#This Row],[Close Date/Expected Close Date]]-Table1[[#This Row],[Reporting Date]],"")</f>
        <v>58</v>
      </c>
    </row>
    <row r="953" spans="1:12">
      <c r="A953" s="9">
        <v>42090</v>
      </c>
      <c r="B953" s="7" t="s">
        <v>22</v>
      </c>
      <c r="C953" s="4" t="s">
        <v>980</v>
      </c>
      <c r="D953" s="4" t="s">
        <v>1037</v>
      </c>
      <c r="E953" s="4" t="s">
        <v>1040</v>
      </c>
      <c r="F953" s="4">
        <v>990</v>
      </c>
      <c r="G953" s="8">
        <v>0.7</v>
      </c>
      <c r="H953" s="4">
        <f t="shared" si="14"/>
        <v>693</v>
      </c>
      <c r="I953" s="4" t="s">
        <v>1051</v>
      </c>
      <c r="J953" s="6">
        <v>42107</v>
      </c>
      <c r="K953" s="10" t="s">
        <v>1044</v>
      </c>
      <c r="L953">
        <f>IF(Table1[[#This Row],[Sales stage]]&lt;&gt;"Won",Table1[[#This Row],[Close Date/Expected Close Date]]-Table1[[#This Row],[Reporting Date]],"")</f>
        <v>17</v>
      </c>
    </row>
    <row r="954" spans="1:12">
      <c r="A954" s="9">
        <v>42090</v>
      </c>
      <c r="B954" s="7" t="s">
        <v>20</v>
      </c>
      <c r="C954" s="4" t="s">
        <v>981</v>
      </c>
      <c r="D954" s="4" t="s">
        <v>1031</v>
      </c>
      <c r="E954" s="4" t="s">
        <v>1049</v>
      </c>
      <c r="F954" s="4">
        <v>2770</v>
      </c>
      <c r="G954" s="8">
        <v>0.7</v>
      </c>
      <c r="H954" s="4">
        <f t="shared" si="14"/>
        <v>1938.9999999999998</v>
      </c>
      <c r="I954" s="4" t="s">
        <v>1052</v>
      </c>
      <c r="J954" s="6">
        <v>42173</v>
      </c>
      <c r="K954" s="10" t="s">
        <v>1044</v>
      </c>
      <c r="L954">
        <f>IF(Table1[[#This Row],[Sales stage]]&lt;&gt;"Won",Table1[[#This Row],[Close Date/Expected Close Date]]-Table1[[#This Row],[Reporting Date]],"")</f>
        <v>83</v>
      </c>
    </row>
    <row r="955" spans="1:12">
      <c r="A955" s="9">
        <v>42090</v>
      </c>
      <c r="B955" s="7" t="s">
        <v>14</v>
      </c>
      <c r="C955" s="4" t="s">
        <v>982</v>
      </c>
      <c r="D955" s="4" t="s">
        <v>1029</v>
      </c>
      <c r="E955" s="4" t="s">
        <v>1049</v>
      </c>
      <c r="F955" s="4">
        <v>3160</v>
      </c>
      <c r="G955" s="8">
        <v>0.6</v>
      </c>
      <c r="H955" s="4">
        <f t="shared" si="14"/>
        <v>1896</v>
      </c>
      <c r="I955" s="4" t="s">
        <v>1054</v>
      </c>
      <c r="J955" s="6">
        <v>42114</v>
      </c>
      <c r="K955" s="10" t="s">
        <v>1043</v>
      </c>
      <c r="L955">
        <f>IF(Table1[[#This Row],[Sales stage]]&lt;&gt;"Won",Table1[[#This Row],[Close Date/Expected Close Date]]-Table1[[#This Row],[Reporting Date]],"")</f>
        <v>24</v>
      </c>
    </row>
    <row r="956" spans="1:12">
      <c r="A956" s="9">
        <v>42091</v>
      </c>
      <c r="B956" s="7" t="s">
        <v>19</v>
      </c>
      <c r="C956" s="4" t="s">
        <v>983</v>
      </c>
      <c r="D956" s="4" t="s">
        <v>1029</v>
      </c>
      <c r="E956" s="4" t="s">
        <v>1039</v>
      </c>
      <c r="F956" s="4">
        <v>2870</v>
      </c>
      <c r="G956" s="8">
        <v>0.7</v>
      </c>
      <c r="H956" s="4">
        <f t="shared" si="14"/>
        <v>2008.9999999999998</v>
      </c>
      <c r="I956" s="4" t="s">
        <v>1052</v>
      </c>
      <c r="J956" s="6">
        <v>42144</v>
      </c>
      <c r="K956" s="10" t="s">
        <v>1044</v>
      </c>
      <c r="L956">
        <f>IF(Table1[[#This Row],[Sales stage]]&lt;&gt;"Won",Table1[[#This Row],[Close Date/Expected Close Date]]-Table1[[#This Row],[Reporting Date]],"")</f>
        <v>53</v>
      </c>
    </row>
    <row r="957" spans="1:12">
      <c r="A957" s="9">
        <v>42091</v>
      </c>
      <c r="B957" s="7" t="s">
        <v>17</v>
      </c>
      <c r="C957" s="4" t="s">
        <v>984</v>
      </c>
      <c r="D957" s="4" t="s">
        <v>1036</v>
      </c>
      <c r="E957" s="4" t="s">
        <v>1040</v>
      </c>
      <c r="F957" s="4">
        <v>430</v>
      </c>
      <c r="G957" s="8">
        <v>0.8</v>
      </c>
      <c r="H957" s="4">
        <f t="shared" si="14"/>
        <v>344</v>
      </c>
      <c r="I957" s="2" t="s">
        <v>1053</v>
      </c>
      <c r="J957" s="6">
        <v>42114</v>
      </c>
      <c r="K957" s="10" t="s">
        <v>1043</v>
      </c>
      <c r="L957">
        <f>IF(Table1[[#This Row],[Sales stage]]&lt;&gt;"Won",Table1[[#This Row],[Close Date/Expected Close Date]]-Table1[[#This Row],[Reporting Date]],"")</f>
        <v>23</v>
      </c>
    </row>
    <row r="958" spans="1:12">
      <c r="A958" s="9">
        <v>42091</v>
      </c>
      <c r="B958" s="7" t="s">
        <v>10</v>
      </c>
      <c r="C958" s="4" t="s">
        <v>985</v>
      </c>
      <c r="D958" s="4" t="s">
        <v>1034</v>
      </c>
      <c r="E958" s="4" t="s">
        <v>1049</v>
      </c>
      <c r="F958" s="4">
        <v>1170</v>
      </c>
      <c r="G958" s="8">
        <v>0.6</v>
      </c>
      <c r="H958" s="4">
        <f t="shared" si="14"/>
        <v>702</v>
      </c>
      <c r="I958" s="4" t="s">
        <v>1052</v>
      </c>
      <c r="J958" s="6">
        <v>42158</v>
      </c>
      <c r="K958" s="10" t="s">
        <v>1043</v>
      </c>
      <c r="L958">
        <f>IF(Table1[[#This Row],[Sales stage]]&lt;&gt;"Won",Table1[[#This Row],[Close Date/Expected Close Date]]-Table1[[#This Row],[Reporting Date]],"")</f>
        <v>67</v>
      </c>
    </row>
    <row r="959" spans="1:12">
      <c r="A959" s="9">
        <v>42091</v>
      </c>
      <c r="B959" s="7" t="s">
        <v>8</v>
      </c>
      <c r="C959" s="4" t="s">
        <v>986</v>
      </c>
      <c r="D959" s="4" t="s">
        <v>1033</v>
      </c>
      <c r="E959" s="4" t="s">
        <v>1049</v>
      </c>
      <c r="F959" s="4">
        <v>2180</v>
      </c>
      <c r="G959" s="8">
        <v>0.7</v>
      </c>
      <c r="H959" s="4">
        <f t="shared" si="14"/>
        <v>1526</v>
      </c>
      <c r="I959" s="4" t="s">
        <v>1052</v>
      </c>
      <c r="J959" s="6">
        <v>42120</v>
      </c>
      <c r="K959" s="10" t="s">
        <v>1043</v>
      </c>
      <c r="L959">
        <f>IF(Table1[[#This Row],[Sales stage]]&lt;&gt;"Won",Table1[[#This Row],[Close Date/Expected Close Date]]-Table1[[#This Row],[Reporting Date]],"")</f>
        <v>29</v>
      </c>
    </row>
    <row r="960" spans="1:12">
      <c r="A960" s="9">
        <v>42091</v>
      </c>
      <c r="B960" s="7" t="s">
        <v>24</v>
      </c>
      <c r="C960" s="4" t="s">
        <v>987</v>
      </c>
      <c r="D960" s="4" t="s">
        <v>1038</v>
      </c>
      <c r="E960" s="4" t="s">
        <v>1039</v>
      </c>
      <c r="F960" s="4">
        <v>2690</v>
      </c>
      <c r="G960" s="8">
        <v>0.55000000000000004</v>
      </c>
      <c r="H960" s="4">
        <f t="shared" si="14"/>
        <v>1479.5000000000002</v>
      </c>
      <c r="I960" s="4" t="s">
        <v>1054</v>
      </c>
      <c r="J960" s="6">
        <v>42138</v>
      </c>
      <c r="K960" s="10" t="s">
        <v>1044</v>
      </c>
      <c r="L960">
        <f>IF(Table1[[#This Row],[Sales stage]]&lt;&gt;"Won",Table1[[#This Row],[Close Date/Expected Close Date]]-Table1[[#This Row],[Reporting Date]],"")</f>
        <v>47</v>
      </c>
    </row>
    <row r="961" spans="1:12">
      <c r="A961" s="9">
        <v>42091</v>
      </c>
      <c r="B961" s="7" t="s">
        <v>17</v>
      </c>
      <c r="C961" s="4" t="s">
        <v>988</v>
      </c>
      <c r="D961" s="4" t="s">
        <v>1038</v>
      </c>
      <c r="E961" s="4" t="s">
        <v>1039</v>
      </c>
      <c r="F961" s="4">
        <v>3080</v>
      </c>
      <c r="G961" s="8">
        <v>0.65</v>
      </c>
      <c r="H961" s="4">
        <f t="shared" si="14"/>
        <v>2002</v>
      </c>
      <c r="I961" s="4" t="s">
        <v>1052</v>
      </c>
      <c r="J961" s="6">
        <v>42149</v>
      </c>
      <c r="K961" s="10" t="s">
        <v>1044</v>
      </c>
      <c r="L961">
        <f>IF(Table1[[#This Row],[Sales stage]]&lt;&gt;"Won",Table1[[#This Row],[Close Date/Expected Close Date]]-Table1[[#This Row],[Reporting Date]],"")</f>
        <v>58</v>
      </c>
    </row>
    <row r="962" spans="1:12">
      <c r="A962" s="9">
        <v>42091</v>
      </c>
      <c r="B962" s="7" t="s">
        <v>26</v>
      </c>
      <c r="C962" s="4" t="s">
        <v>989</v>
      </c>
      <c r="D962" s="4" t="s">
        <v>1031</v>
      </c>
      <c r="E962" s="4" t="s">
        <v>1039</v>
      </c>
      <c r="F962" s="4">
        <v>4270</v>
      </c>
      <c r="G962" s="8">
        <v>0.5</v>
      </c>
      <c r="H962" s="4">
        <f t="shared" si="14"/>
        <v>2135</v>
      </c>
      <c r="I962" s="4" t="s">
        <v>1051</v>
      </c>
      <c r="J962" s="6">
        <v>42142</v>
      </c>
      <c r="K962" s="10" t="s">
        <v>1045</v>
      </c>
      <c r="L962">
        <f>IF(Table1[[#This Row],[Sales stage]]&lt;&gt;"Won",Table1[[#This Row],[Close Date/Expected Close Date]]-Table1[[#This Row],[Reporting Date]],"")</f>
        <v>51</v>
      </c>
    </row>
    <row r="963" spans="1:12">
      <c r="A963" s="9">
        <v>42091</v>
      </c>
      <c r="B963" s="7" t="s">
        <v>10</v>
      </c>
      <c r="C963" s="4" t="s">
        <v>990</v>
      </c>
      <c r="D963" s="4" t="s">
        <v>1038</v>
      </c>
      <c r="E963" s="4" t="s">
        <v>1039</v>
      </c>
      <c r="F963" s="4">
        <v>2880</v>
      </c>
      <c r="G963" s="8">
        <v>0.6</v>
      </c>
      <c r="H963" s="4">
        <f t="shared" ref="H963:H1001" si="15">F963*G963</f>
        <v>1728</v>
      </c>
      <c r="I963" s="4" t="s">
        <v>1054</v>
      </c>
      <c r="J963" s="6">
        <v>42177</v>
      </c>
      <c r="K963" s="10" t="s">
        <v>1043</v>
      </c>
      <c r="L963">
        <f>IF(Table1[[#This Row],[Sales stage]]&lt;&gt;"Won",Table1[[#This Row],[Close Date/Expected Close Date]]-Table1[[#This Row],[Reporting Date]],"")</f>
        <v>86</v>
      </c>
    </row>
    <row r="964" spans="1:12">
      <c r="A964" s="9">
        <v>42091</v>
      </c>
      <c r="B964" s="7" t="s">
        <v>14</v>
      </c>
      <c r="C964" s="4" t="s">
        <v>991</v>
      </c>
      <c r="D964" s="4" t="s">
        <v>1032</v>
      </c>
      <c r="E964" s="4" t="s">
        <v>1042</v>
      </c>
      <c r="F964" s="4">
        <v>3660</v>
      </c>
      <c r="G964" s="8">
        <v>0.6</v>
      </c>
      <c r="H964" s="4">
        <f t="shared" si="15"/>
        <v>2196</v>
      </c>
      <c r="I964" s="4" t="s">
        <v>1052</v>
      </c>
      <c r="J964" s="6">
        <v>42177</v>
      </c>
      <c r="K964" s="10"/>
      <c r="L964">
        <f>IF(Table1[[#This Row],[Sales stage]]&lt;&gt;"Won",Table1[[#This Row],[Close Date/Expected Close Date]]-Table1[[#This Row],[Reporting Date]],"")</f>
        <v>86</v>
      </c>
    </row>
    <row r="965" spans="1:12">
      <c r="A965" s="9">
        <v>42092</v>
      </c>
      <c r="B965" s="7" t="s">
        <v>11</v>
      </c>
      <c r="C965" s="4" t="s">
        <v>992</v>
      </c>
      <c r="D965" s="4" t="s">
        <v>1031</v>
      </c>
      <c r="E965" s="4" t="s">
        <v>1040</v>
      </c>
      <c r="F965" s="4">
        <v>970</v>
      </c>
      <c r="G965" s="8">
        <v>0.6</v>
      </c>
      <c r="H965" s="4">
        <f t="shared" si="15"/>
        <v>582</v>
      </c>
      <c r="I965" s="4" t="s">
        <v>1054</v>
      </c>
      <c r="J965" s="6">
        <v>42114</v>
      </c>
      <c r="K965" s="10" t="s">
        <v>1043</v>
      </c>
      <c r="L965">
        <f>IF(Table1[[#This Row],[Sales stage]]&lt;&gt;"Won",Table1[[#This Row],[Close Date/Expected Close Date]]-Table1[[#This Row],[Reporting Date]],"")</f>
        <v>22</v>
      </c>
    </row>
    <row r="966" spans="1:12">
      <c r="A966" s="9">
        <v>42092</v>
      </c>
      <c r="B966" s="7" t="s">
        <v>15</v>
      </c>
      <c r="C966" s="4" t="s">
        <v>993</v>
      </c>
      <c r="D966" s="4" t="s">
        <v>1031</v>
      </c>
      <c r="E966" s="4" t="s">
        <v>1049</v>
      </c>
      <c r="F966" s="4">
        <v>3310</v>
      </c>
      <c r="G966" s="8">
        <v>0.8</v>
      </c>
      <c r="H966" s="4">
        <f t="shared" si="15"/>
        <v>2648</v>
      </c>
      <c r="I966" s="4" t="s">
        <v>1054</v>
      </c>
      <c r="J966" s="6">
        <v>42164</v>
      </c>
      <c r="K966" s="10" t="s">
        <v>1046</v>
      </c>
      <c r="L966">
        <f>IF(Table1[[#This Row],[Sales stage]]&lt;&gt;"Won",Table1[[#This Row],[Close Date/Expected Close Date]]-Table1[[#This Row],[Reporting Date]],"")</f>
        <v>72</v>
      </c>
    </row>
    <row r="967" spans="1:12">
      <c r="A967" s="9">
        <v>42092</v>
      </c>
      <c r="B967" s="7" t="s">
        <v>13</v>
      </c>
      <c r="C967" s="4" t="s">
        <v>994</v>
      </c>
      <c r="D967" s="4" t="s">
        <v>1031</v>
      </c>
      <c r="E967" s="4" t="s">
        <v>1039</v>
      </c>
      <c r="F967" s="4">
        <v>2610</v>
      </c>
      <c r="G967" s="8">
        <v>0.75</v>
      </c>
      <c r="H967" s="4">
        <f t="shared" si="15"/>
        <v>1957.5</v>
      </c>
      <c r="I967" s="4" t="s">
        <v>1054</v>
      </c>
      <c r="J967" s="6">
        <v>42183</v>
      </c>
      <c r="K967" s="10" t="s">
        <v>1044</v>
      </c>
      <c r="L967">
        <f>IF(Table1[[#This Row],[Sales stage]]&lt;&gt;"Won",Table1[[#This Row],[Close Date/Expected Close Date]]-Table1[[#This Row],[Reporting Date]],"")</f>
        <v>91</v>
      </c>
    </row>
    <row r="968" spans="1:12">
      <c r="A968" s="9">
        <v>42092</v>
      </c>
      <c r="B968" s="7" t="s">
        <v>27</v>
      </c>
      <c r="C968" s="4" t="s">
        <v>995</v>
      </c>
      <c r="D968" s="4" t="s">
        <v>1030</v>
      </c>
      <c r="E968" s="4" t="s">
        <v>1040</v>
      </c>
      <c r="F968" s="4">
        <v>1090</v>
      </c>
      <c r="G968" s="8">
        <v>0.85</v>
      </c>
      <c r="H968" s="4">
        <f t="shared" si="15"/>
        <v>926.5</v>
      </c>
      <c r="I968" s="4" t="s">
        <v>1052</v>
      </c>
      <c r="J968" s="6">
        <v>42171</v>
      </c>
      <c r="K968" s="10" t="s">
        <v>1043</v>
      </c>
      <c r="L968">
        <f>IF(Table1[[#This Row],[Sales stage]]&lt;&gt;"Won",Table1[[#This Row],[Close Date/Expected Close Date]]-Table1[[#This Row],[Reporting Date]],"")</f>
        <v>79</v>
      </c>
    </row>
    <row r="969" spans="1:12">
      <c r="A969" s="9">
        <v>42092</v>
      </c>
      <c r="B969" s="7" t="s">
        <v>25</v>
      </c>
      <c r="C969" s="4" t="s">
        <v>996</v>
      </c>
      <c r="D969" s="4" t="s">
        <v>1037</v>
      </c>
      <c r="E969" s="4" t="s">
        <v>1042</v>
      </c>
      <c r="F969" s="4">
        <v>1360</v>
      </c>
      <c r="G969" s="8">
        <v>0.7</v>
      </c>
      <c r="H969" s="4">
        <f t="shared" si="15"/>
        <v>951.99999999999989</v>
      </c>
      <c r="I969" s="4" t="s">
        <v>1051</v>
      </c>
      <c r="J969" s="6">
        <v>42144</v>
      </c>
      <c r="K969" s="10" t="s">
        <v>1045</v>
      </c>
      <c r="L969">
        <f>IF(Table1[[#This Row],[Sales stage]]&lt;&gt;"Won",Table1[[#This Row],[Close Date/Expected Close Date]]-Table1[[#This Row],[Reporting Date]],"")</f>
        <v>52</v>
      </c>
    </row>
    <row r="970" spans="1:12">
      <c r="A970" s="9">
        <v>42092</v>
      </c>
      <c r="B970" s="7" t="s">
        <v>13</v>
      </c>
      <c r="C970" s="4" t="s">
        <v>997</v>
      </c>
      <c r="D970" s="4" t="s">
        <v>1038</v>
      </c>
      <c r="E970" s="4" t="s">
        <v>1049</v>
      </c>
      <c r="F970" s="4">
        <v>4580</v>
      </c>
      <c r="G970" s="8">
        <v>0.75</v>
      </c>
      <c r="H970" s="4">
        <f t="shared" si="15"/>
        <v>3435</v>
      </c>
      <c r="I970" s="4" t="s">
        <v>1052</v>
      </c>
      <c r="J970" s="6">
        <v>42182</v>
      </c>
      <c r="K970" s="10" t="s">
        <v>1045</v>
      </c>
      <c r="L970">
        <f>IF(Table1[[#This Row],[Sales stage]]&lt;&gt;"Won",Table1[[#This Row],[Close Date/Expected Close Date]]-Table1[[#This Row],[Reporting Date]],"")</f>
        <v>90</v>
      </c>
    </row>
    <row r="971" spans="1:12">
      <c r="A971" s="9">
        <v>42092</v>
      </c>
      <c r="B971" s="7" t="s">
        <v>21</v>
      </c>
      <c r="C971" s="4" t="s">
        <v>998</v>
      </c>
      <c r="D971" s="4" t="s">
        <v>1037</v>
      </c>
      <c r="E971" s="4" t="s">
        <v>1041</v>
      </c>
      <c r="F971" s="4">
        <v>4800</v>
      </c>
      <c r="G971" s="8">
        <v>0.55000000000000004</v>
      </c>
      <c r="H971" s="4">
        <f t="shared" si="15"/>
        <v>2640</v>
      </c>
      <c r="I971" s="4" t="s">
        <v>1052</v>
      </c>
      <c r="J971" s="6">
        <v>42140</v>
      </c>
      <c r="K971" s="10"/>
      <c r="L971">
        <f>IF(Table1[[#This Row],[Sales stage]]&lt;&gt;"Won",Table1[[#This Row],[Close Date/Expected Close Date]]-Table1[[#This Row],[Reporting Date]],"")</f>
        <v>48</v>
      </c>
    </row>
    <row r="972" spans="1:12">
      <c r="A972" s="9">
        <v>42092</v>
      </c>
      <c r="B972" s="7" t="s">
        <v>11</v>
      </c>
      <c r="C972" s="4" t="s">
        <v>999</v>
      </c>
      <c r="D972" s="4" t="s">
        <v>1029</v>
      </c>
      <c r="E972" s="4" t="s">
        <v>1040</v>
      </c>
      <c r="F972" s="4">
        <v>560</v>
      </c>
      <c r="G972" s="8">
        <v>0.8</v>
      </c>
      <c r="H972" s="4">
        <f t="shared" si="15"/>
        <v>448</v>
      </c>
      <c r="I972" s="4" t="s">
        <v>1052</v>
      </c>
      <c r="J972" s="6">
        <v>42143</v>
      </c>
      <c r="K972" s="10" t="s">
        <v>1046</v>
      </c>
      <c r="L972">
        <f>IF(Table1[[#This Row],[Sales stage]]&lt;&gt;"Won",Table1[[#This Row],[Close Date/Expected Close Date]]-Table1[[#This Row],[Reporting Date]],"")</f>
        <v>51</v>
      </c>
    </row>
    <row r="973" spans="1:12">
      <c r="A973" s="9">
        <v>42092</v>
      </c>
      <c r="B973" s="7" t="s">
        <v>22</v>
      </c>
      <c r="C973" s="4" t="s">
        <v>1000</v>
      </c>
      <c r="D973" s="4" t="s">
        <v>1035</v>
      </c>
      <c r="E973" s="4" t="s">
        <v>1049</v>
      </c>
      <c r="F973" s="4">
        <v>1960</v>
      </c>
      <c r="G973" s="8">
        <v>0.75</v>
      </c>
      <c r="H973" s="4">
        <f t="shared" si="15"/>
        <v>1470</v>
      </c>
      <c r="I973" s="4" t="s">
        <v>1052</v>
      </c>
      <c r="J973" s="6">
        <v>42127</v>
      </c>
      <c r="K973" s="10" t="s">
        <v>1044</v>
      </c>
      <c r="L973">
        <f>IF(Table1[[#This Row],[Sales stage]]&lt;&gt;"Won",Table1[[#This Row],[Close Date/Expected Close Date]]-Table1[[#This Row],[Reporting Date]],"")</f>
        <v>35</v>
      </c>
    </row>
    <row r="974" spans="1:12">
      <c r="A974" s="9">
        <v>42092</v>
      </c>
      <c r="B974" s="7" t="s">
        <v>16</v>
      </c>
      <c r="C974" s="4" t="s">
        <v>1001</v>
      </c>
      <c r="D974" s="4" t="s">
        <v>1030</v>
      </c>
      <c r="E974" s="4" t="s">
        <v>1039</v>
      </c>
      <c r="F974" s="4">
        <v>760</v>
      </c>
      <c r="G974" s="8">
        <v>0.7</v>
      </c>
      <c r="H974" s="4">
        <f t="shared" si="15"/>
        <v>532</v>
      </c>
      <c r="I974" s="4" t="s">
        <v>1052</v>
      </c>
      <c r="J974" s="6">
        <v>42119</v>
      </c>
      <c r="K974" s="10" t="s">
        <v>1046</v>
      </c>
      <c r="L974">
        <f>IF(Table1[[#This Row],[Sales stage]]&lt;&gt;"Won",Table1[[#This Row],[Close Date/Expected Close Date]]-Table1[[#This Row],[Reporting Date]],"")</f>
        <v>27</v>
      </c>
    </row>
    <row r="975" spans="1:12">
      <c r="A975" s="9">
        <v>42092</v>
      </c>
      <c r="B975" s="7" t="s">
        <v>11</v>
      </c>
      <c r="C975" s="4" t="s">
        <v>1002</v>
      </c>
      <c r="D975" s="4" t="s">
        <v>1036</v>
      </c>
      <c r="E975" s="4" t="s">
        <v>1040</v>
      </c>
      <c r="F975" s="4">
        <v>2640</v>
      </c>
      <c r="G975" s="8">
        <v>0.8</v>
      </c>
      <c r="H975" s="4">
        <f t="shared" si="15"/>
        <v>2112</v>
      </c>
      <c r="I975" s="4" t="s">
        <v>1054</v>
      </c>
      <c r="J975" s="6">
        <v>42155</v>
      </c>
      <c r="K975" s="10" t="s">
        <v>1044</v>
      </c>
      <c r="L975">
        <f>IF(Table1[[#This Row],[Sales stage]]&lt;&gt;"Won",Table1[[#This Row],[Close Date/Expected Close Date]]-Table1[[#This Row],[Reporting Date]],"")</f>
        <v>63</v>
      </c>
    </row>
    <row r="976" spans="1:12">
      <c r="A976" s="9">
        <v>42093</v>
      </c>
      <c r="B976" s="7" t="s">
        <v>16</v>
      </c>
      <c r="C976" s="4" t="s">
        <v>1003</v>
      </c>
      <c r="D976" s="4" t="s">
        <v>1032</v>
      </c>
      <c r="E976" s="4" t="s">
        <v>1040</v>
      </c>
      <c r="F976" s="4">
        <v>3340</v>
      </c>
      <c r="G976" s="8">
        <v>0.75</v>
      </c>
      <c r="H976" s="4">
        <f t="shared" si="15"/>
        <v>2505</v>
      </c>
      <c r="I976" s="4" t="s">
        <v>1054</v>
      </c>
      <c r="J976" s="6">
        <v>42105</v>
      </c>
      <c r="K976" s="10" t="s">
        <v>1045</v>
      </c>
      <c r="L976">
        <f>IF(Table1[[#This Row],[Sales stage]]&lt;&gt;"Won",Table1[[#This Row],[Close Date/Expected Close Date]]-Table1[[#This Row],[Reporting Date]],"")</f>
        <v>12</v>
      </c>
    </row>
    <row r="977" spans="1:12">
      <c r="A977" s="9">
        <v>42093</v>
      </c>
      <c r="B977" s="7" t="s">
        <v>19</v>
      </c>
      <c r="C977" s="4" t="s">
        <v>1004</v>
      </c>
      <c r="D977" s="4" t="s">
        <v>1038</v>
      </c>
      <c r="E977" s="4" t="s">
        <v>1049</v>
      </c>
      <c r="F977" s="4">
        <v>2570</v>
      </c>
      <c r="G977" s="8">
        <v>0.8</v>
      </c>
      <c r="H977" s="4">
        <f t="shared" si="15"/>
        <v>2056</v>
      </c>
      <c r="I977" s="4" t="s">
        <v>1051</v>
      </c>
      <c r="J977" s="6">
        <v>42128</v>
      </c>
      <c r="K977" s="10" t="s">
        <v>1046</v>
      </c>
      <c r="L977">
        <f>IF(Table1[[#This Row],[Sales stage]]&lt;&gt;"Won",Table1[[#This Row],[Close Date/Expected Close Date]]-Table1[[#This Row],[Reporting Date]],"")</f>
        <v>35</v>
      </c>
    </row>
    <row r="978" spans="1:12">
      <c r="A978" s="9">
        <v>42093</v>
      </c>
      <c r="B978" s="7" t="s">
        <v>17</v>
      </c>
      <c r="C978" s="4" t="s">
        <v>1005</v>
      </c>
      <c r="D978" s="4" t="s">
        <v>1038</v>
      </c>
      <c r="E978" s="4" t="s">
        <v>1040</v>
      </c>
      <c r="F978" s="4">
        <v>1190</v>
      </c>
      <c r="G978" s="8">
        <v>0.65</v>
      </c>
      <c r="H978" s="4">
        <f t="shared" si="15"/>
        <v>773.5</v>
      </c>
      <c r="I978" s="4" t="s">
        <v>1054</v>
      </c>
      <c r="J978" s="6">
        <v>42118</v>
      </c>
      <c r="K978" s="10" t="s">
        <v>1044</v>
      </c>
      <c r="L978">
        <f>IF(Table1[[#This Row],[Sales stage]]&lt;&gt;"Won",Table1[[#This Row],[Close Date/Expected Close Date]]-Table1[[#This Row],[Reporting Date]],"")</f>
        <v>25</v>
      </c>
    </row>
    <row r="979" spans="1:12">
      <c r="A979" s="9">
        <v>42093</v>
      </c>
      <c r="B979" s="7" t="s">
        <v>20</v>
      </c>
      <c r="C979" s="4" t="s">
        <v>1006</v>
      </c>
      <c r="D979" s="4" t="s">
        <v>1038</v>
      </c>
      <c r="E979" s="4" t="s">
        <v>1049</v>
      </c>
      <c r="F979" s="4">
        <v>810</v>
      </c>
      <c r="G979" s="8">
        <v>0.75</v>
      </c>
      <c r="H979" s="4">
        <f t="shared" si="15"/>
        <v>607.5</v>
      </c>
      <c r="I979" s="4" t="s">
        <v>1054</v>
      </c>
      <c r="J979" s="6">
        <v>42173</v>
      </c>
      <c r="K979" s="10"/>
      <c r="L979">
        <f>IF(Table1[[#This Row],[Sales stage]]&lt;&gt;"Won",Table1[[#This Row],[Close Date/Expected Close Date]]-Table1[[#This Row],[Reporting Date]],"")</f>
        <v>80</v>
      </c>
    </row>
    <row r="980" spans="1:12">
      <c r="A980" s="9">
        <v>42093</v>
      </c>
      <c r="B980" s="7" t="s">
        <v>17</v>
      </c>
      <c r="C980" s="4" t="s">
        <v>1007</v>
      </c>
      <c r="D980" s="4" t="s">
        <v>1030</v>
      </c>
      <c r="E980" s="4" t="s">
        <v>1039</v>
      </c>
      <c r="F980" s="4">
        <v>1860</v>
      </c>
      <c r="G980" s="8">
        <v>0.6</v>
      </c>
      <c r="H980" s="4">
        <f t="shared" si="15"/>
        <v>1116</v>
      </c>
      <c r="I980" s="4" t="s">
        <v>1052</v>
      </c>
      <c r="J980" s="6">
        <v>42117</v>
      </c>
      <c r="K980" s="10" t="s">
        <v>1044</v>
      </c>
      <c r="L980">
        <f>IF(Table1[[#This Row],[Sales stage]]&lt;&gt;"Won",Table1[[#This Row],[Close Date/Expected Close Date]]-Table1[[#This Row],[Reporting Date]],"")</f>
        <v>24</v>
      </c>
    </row>
    <row r="981" spans="1:12">
      <c r="A981" s="9">
        <v>42093</v>
      </c>
      <c r="B981" s="7" t="s">
        <v>16</v>
      </c>
      <c r="C981" s="4" t="s">
        <v>1008</v>
      </c>
      <c r="D981" s="4" t="s">
        <v>1037</v>
      </c>
      <c r="E981" s="4" t="s">
        <v>1042</v>
      </c>
      <c r="F981" s="4">
        <v>340</v>
      </c>
      <c r="G981" s="8">
        <v>0.65</v>
      </c>
      <c r="H981" s="4">
        <f t="shared" si="15"/>
        <v>221</v>
      </c>
      <c r="I981" s="2" t="s">
        <v>1053</v>
      </c>
      <c r="J981" s="6">
        <v>42131</v>
      </c>
      <c r="K981" s="10" t="s">
        <v>1046</v>
      </c>
      <c r="L981">
        <f>IF(Table1[[#This Row],[Sales stage]]&lt;&gt;"Won",Table1[[#This Row],[Close Date/Expected Close Date]]-Table1[[#This Row],[Reporting Date]],"")</f>
        <v>38</v>
      </c>
    </row>
    <row r="982" spans="1:12">
      <c r="A982" s="9">
        <v>42093</v>
      </c>
      <c r="B982" s="7" t="s">
        <v>24</v>
      </c>
      <c r="C982" s="4" t="s">
        <v>1009</v>
      </c>
      <c r="D982" s="4" t="s">
        <v>1038</v>
      </c>
      <c r="E982" s="4" t="s">
        <v>1039</v>
      </c>
      <c r="F982" s="4">
        <v>2910</v>
      </c>
      <c r="G982" s="8">
        <v>0.75</v>
      </c>
      <c r="H982" s="4">
        <f t="shared" si="15"/>
        <v>2182.5</v>
      </c>
      <c r="I982" s="4" t="s">
        <v>1052</v>
      </c>
      <c r="J982" s="6">
        <v>42103</v>
      </c>
      <c r="K982" s="10" t="s">
        <v>1044</v>
      </c>
      <c r="L982">
        <f>IF(Table1[[#This Row],[Sales stage]]&lt;&gt;"Won",Table1[[#This Row],[Close Date/Expected Close Date]]-Table1[[#This Row],[Reporting Date]],"")</f>
        <v>10</v>
      </c>
    </row>
    <row r="983" spans="1:12">
      <c r="A983" s="9">
        <v>42093</v>
      </c>
      <c r="B983" s="7" t="s">
        <v>9</v>
      </c>
      <c r="C983" s="4" t="s">
        <v>1010</v>
      </c>
      <c r="D983" s="4" t="s">
        <v>1038</v>
      </c>
      <c r="E983" s="4" t="s">
        <v>1042</v>
      </c>
      <c r="F983" s="4">
        <v>600</v>
      </c>
      <c r="G983" s="8">
        <v>0.85</v>
      </c>
      <c r="H983" s="4">
        <f t="shared" si="15"/>
        <v>510</v>
      </c>
      <c r="I983" s="4" t="s">
        <v>1052</v>
      </c>
      <c r="J983" s="6">
        <v>42142</v>
      </c>
      <c r="K983" s="10" t="s">
        <v>1046</v>
      </c>
      <c r="L983">
        <f>IF(Table1[[#This Row],[Sales stage]]&lt;&gt;"Won",Table1[[#This Row],[Close Date/Expected Close Date]]-Table1[[#This Row],[Reporting Date]],"")</f>
        <v>49</v>
      </c>
    </row>
    <row r="984" spans="1:12">
      <c r="A984" s="9">
        <v>42093</v>
      </c>
      <c r="B984" s="7" t="s">
        <v>22</v>
      </c>
      <c r="C984" s="4" t="s">
        <v>1011</v>
      </c>
      <c r="D984" s="4" t="s">
        <v>1037</v>
      </c>
      <c r="E984" s="4" t="s">
        <v>1039</v>
      </c>
      <c r="F984" s="4">
        <v>4590</v>
      </c>
      <c r="G984" s="8">
        <v>0.55000000000000004</v>
      </c>
      <c r="H984" s="4">
        <f t="shared" si="15"/>
        <v>2524.5</v>
      </c>
      <c r="I984" s="4" t="s">
        <v>1054</v>
      </c>
      <c r="J984" s="6">
        <v>42184</v>
      </c>
      <c r="K984" s="10" t="s">
        <v>1045</v>
      </c>
      <c r="L984">
        <f>IF(Table1[[#This Row],[Sales stage]]&lt;&gt;"Won",Table1[[#This Row],[Close Date/Expected Close Date]]-Table1[[#This Row],[Reporting Date]],"")</f>
        <v>91</v>
      </c>
    </row>
    <row r="985" spans="1:12">
      <c r="A985" s="9">
        <v>42093</v>
      </c>
      <c r="B985" s="7" t="s">
        <v>23</v>
      </c>
      <c r="C985" s="4" t="s">
        <v>1012</v>
      </c>
      <c r="D985" s="4" t="s">
        <v>1034</v>
      </c>
      <c r="E985" s="4" t="s">
        <v>1039</v>
      </c>
      <c r="F985" s="4">
        <v>600</v>
      </c>
      <c r="G985" s="8">
        <v>0.7</v>
      </c>
      <c r="H985" s="4">
        <f t="shared" si="15"/>
        <v>420</v>
      </c>
      <c r="I985" s="4" t="s">
        <v>1052</v>
      </c>
      <c r="J985" s="6">
        <v>42115</v>
      </c>
      <c r="K985" s="10" t="s">
        <v>1043</v>
      </c>
      <c r="L985">
        <f>IF(Table1[[#This Row],[Sales stage]]&lt;&gt;"Won",Table1[[#This Row],[Close Date/Expected Close Date]]-Table1[[#This Row],[Reporting Date]],"")</f>
        <v>22</v>
      </c>
    </row>
    <row r="986" spans="1:12">
      <c r="A986" s="9">
        <v>42093</v>
      </c>
      <c r="B986" s="7" t="s">
        <v>9</v>
      </c>
      <c r="C986" s="4" t="s">
        <v>1013</v>
      </c>
      <c r="D986" s="4" t="s">
        <v>1033</v>
      </c>
      <c r="E986" s="4" t="s">
        <v>1039</v>
      </c>
      <c r="F986" s="4">
        <v>3390</v>
      </c>
      <c r="G986" s="8">
        <v>0.75</v>
      </c>
      <c r="H986" s="4">
        <f t="shared" si="15"/>
        <v>2542.5</v>
      </c>
      <c r="I986" s="4" t="s">
        <v>1054</v>
      </c>
      <c r="J986" s="6">
        <v>42108</v>
      </c>
      <c r="K986" s="10" t="s">
        <v>1044</v>
      </c>
      <c r="L986">
        <f>IF(Table1[[#This Row],[Sales stage]]&lt;&gt;"Won",Table1[[#This Row],[Close Date/Expected Close Date]]-Table1[[#This Row],[Reporting Date]],"")</f>
        <v>15</v>
      </c>
    </row>
    <row r="987" spans="1:12">
      <c r="A987" s="9">
        <v>42093</v>
      </c>
      <c r="B987" s="7" t="s">
        <v>23</v>
      </c>
      <c r="C987" s="4" t="s">
        <v>1014</v>
      </c>
      <c r="D987" s="4" t="s">
        <v>1037</v>
      </c>
      <c r="E987" s="4" t="s">
        <v>1042</v>
      </c>
      <c r="F987" s="4">
        <v>3090</v>
      </c>
      <c r="G987" s="8">
        <v>0.6</v>
      </c>
      <c r="H987" s="4">
        <f t="shared" si="15"/>
        <v>1854</v>
      </c>
      <c r="I987" s="4" t="s">
        <v>1051</v>
      </c>
      <c r="J987" s="6">
        <v>42144</v>
      </c>
      <c r="K987" s="10" t="s">
        <v>1044</v>
      </c>
      <c r="L987">
        <f>IF(Table1[[#This Row],[Sales stage]]&lt;&gt;"Won",Table1[[#This Row],[Close Date/Expected Close Date]]-Table1[[#This Row],[Reporting Date]],"")</f>
        <v>51</v>
      </c>
    </row>
    <row r="988" spans="1:12">
      <c r="A988" s="9">
        <v>42093</v>
      </c>
      <c r="B988" s="7" t="s">
        <v>19</v>
      </c>
      <c r="C988" s="4" t="s">
        <v>1015</v>
      </c>
      <c r="D988" s="4" t="s">
        <v>1032</v>
      </c>
      <c r="E988" s="4" t="s">
        <v>1049</v>
      </c>
      <c r="F988" s="4">
        <v>2150</v>
      </c>
      <c r="G988" s="8">
        <v>0.75</v>
      </c>
      <c r="H988" s="4">
        <f t="shared" si="15"/>
        <v>1612.5</v>
      </c>
      <c r="I988" s="4" t="s">
        <v>1052</v>
      </c>
      <c r="J988" s="6">
        <v>42149</v>
      </c>
      <c r="K988" s="10" t="s">
        <v>1043</v>
      </c>
      <c r="L988">
        <f>IF(Table1[[#This Row],[Sales stage]]&lt;&gt;"Won",Table1[[#This Row],[Close Date/Expected Close Date]]-Table1[[#This Row],[Reporting Date]],"")</f>
        <v>56</v>
      </c>
    </row>
    <row r="989" spans="1:12">
      <c r="A989" s="9">
        <v>42094</v>
      </c>
      <c r="B989" s="7" t="s">
        <v>16</v>
      </c>
      <c r="C989" s="4" t="s">
        <v>1016</v>
      </c>
      <c r="D989" s="4" t="s">
        <v>1035</v>
      </c>
      <c r="E989" s="4" t="s">
        <v>1049</v>
      </c>
      <c r="F989" s="4">
        <v>1730</v>
      </c>
      <c r="G989" s="8">
        <v>0.8</v>
      </c>
      <c r="H989" s="4">
        <f t="shared" si="15"/>
        <v>1384</v>
      </c>
      <c r="I989" s="4" t="s">
        <v>1052</v>
      </c>
      <c r="J989" s="6">
        <v>42097</v>
      </c>
      <c r="K989" s="10" t="s">
        <v>1046</v>
      </c>
      <c r="L989">
        <f>IF(Table1[[#This Row],[Sales stage]]&lt;&gt;"Won",Table1[[#This Row],[Close Date/Expected Close Date]]-Table1[[#This Row],[Reporting Date]],"")</f>
        <v>3</v>
      </c>
    </row>
    <row r="990" spans="1:12">
      <c r="A990" s="9">
        <v>42094</v>
      </c>
      <c r="B990" s="7" t="s">
        <v>16</v>
      </c>
      <c r="C990" s="4" t="s">
        <v>1017</v>
      </c>
      <c r="D990" s="4" t="s">
        <v>1029</v>
      </c>
      <c r="E990" s="4" t="s">
        <v>1040</v>
      </c>
      <c r="F990" s="4">
        <v>2170</v>
      </c>
      <c r="G990" s="8">
        <v>0.7</v>
      </c>
      <c r="H990" s="4">
        <f t="shared" si="15"/>
        <v>1519</v>
      </c>
      <c r="I990" s="4" t="s">
        <v>1052</v>
      </c>
      <c r="J990" s="6">
        <v>42162</v>
      </c>
      <c r="K990" s="10" t="s">
        <v>1043</v>
      </c>
      <c r="L990">
        <f>IF(Table1[[#This Row],[Sales stage]]&lt;&gt;"Won",Table1[[#This Row],[Close Date/Expected Close Date]]-Table1[[#This Row],[Reporting Date]],"")</f>
        <v>68</v>
      </c>
    </row>
    <row r="991" spans="1:12">
      <c r="A991" s="9">
        <v>42094</v>
      </c>
      <c r="B991" s="7" t="s">
        <v>18</v>
      </c>
      <c r="C991" s="4" t="s">
        <v>1018</v>
      </c>
      <c r="D991" s="4" t="s">
        <v>1035</v>
      </c>
      <c r="E991" s="4" t="s">
        <v>1042</v>
      </c>
      <c r="F991" s="4">
        <v>400</v>
      </c>
      <c r="G991" s="8">
        <v>0.65</v>
      </c>
      <c r="H991" s="4">
        <f t="shared" si="15"/>
        <v>260</v>
      </c>
      <c r="I991" s="2" t="s">
        <v>1053</v>
      </c>
      <c r="J991" s="6">
        <v>42131</v>
      </c>
      <c r="K991" s="10" t="s">
        <v>1045</v>
      </c>
      <c r="L991">
        <f>IF(Table1[[#This Row],[Sales stage]]&lt;&gt;"Won",Table1[[#This Row],[Close Date/Expected Close Date]]-Table1[[#This Row],[Reporting Date]],"")</f>
        <v>37</v>
      </c>
    </row>
    <row r="992" spans="1:12">
      <c r="A992" s="9">
        <v>42094</v>
      </c>
      <c r="B992" s="7" t="s">
        <v>19</v>
      </c>
      <c r="C992" s="4" t="s">
        <v>1019</v>
      </c>
      <c r="D992" s="4" t="s">
        <v>1029</v>
      </c>
      <c r="E992" s="4" t="s">
        <v>1049</v>
      </c>
      <c r="F992" s="4">
        <v>1760</v>
      </c>
      <c r="G992" s="8">
        <v>0.8</v>
      </c>
      <c r="H992" s="4">
        <f t="shared" si="15"/>
        <v>1408</v>
      </c>
      <c r="I992" s="4" t="s">
        <v>1051</v>
      </c>
      <c r="J992" s="6">
        <v>42168</v>
      </c>
      <c r="K992" s="10" t="s">
        <v>1044</v>
      </c>
      <c r="L992">
        <f>IF(Table1[[#This Row],[Sales stage]]&lt;&gt;"Won",Table1[[#This Row],[Close Date/Expected Close Date]]-Table1[[#This Row],[Reporting Date]],"")</f>
        <v>74</v>
      </c>
    </row>
    <row r="993" spans="1:12">
      <c r="A993" s="9">
        <v>42094</v>
      </c>
      <c r="B993" s="7" t="s">
        <v>20</v>
      </c>
      <c r="C993" s="4" t="s">
        <v>1020</v>
      </c>
      <c r="D993" s="4" t="s">
        <v>1036</v>
      </c>
      <c r="E993" s="4" t="s">
        <v>1039</v>
      </c>
      <c r="F993" s="4">
        <v>3250</v>
      </c>
      <c r="G993" s="8">
        <v>0.75</v>
      </c>
      <c r="H993" s="4">
        <f t="shared" si="15"/>
        <v>2437.5</v>
      </c>
      <c r="I993" s="4" t="s">
        <v>1052</v>
      </c>
      <c r="J993" s="6">
        <v>42129</v>
      </c>
      <c r="K993" s="10" t="s">
        <v>1044</v>
      </c>
      <c r="L993">
        <f>IF(Table1[[#This Row],[Sales stage]]&lt;&gt;"Won",Table1[[#This Row],[Close Date/Expected Close Date]]-Table1[[#This Row],[Reporting Date]],"")</f>
        <v>35</v>
      </c>
    </row>
    <row r="994" spans="1:12">
      <c r="A994" s="9">
        <v>42094</v>
      </c>
      <c r="B994" s="7" t="s">
        <v>14</v>
      </c>
      <c r="C994" s="4" t="s">
        <v>1021</v>
      </c>
      <c r="D994" s="4" t="s">
        <v>1031</v>
      </c>
      <c r="E994" s="4" t="s">
        <v>1042</v>
      </c>
      <c r="F994" s="4">
        <v>3790</v>
      </c>
      <c r="G994" s="8">
        <v>0.6</v>
      </c>
      <c r="H994" s="4">
        <f t="shared" si="15"/>
        <v>2274</v>
      </c>
      <c r="I994" s="4" t="s">
        <v>1052</v>
      </c>
      <c r="J994" s="6">
        <v>42126</v>
      </c>
      <c r="K994" s="10"/>
      <c r="L994">
        <f>IF(Table1[[#This Row],[Sales stage]]&lt;&gt;"Won",Table1[[#This Row],[Close Date/Expected Close Date]]-Table1[[#This Row],[Reporting Date]],"")</f>
        <v>32</v>
      </c>
    </row>
    <row r="995" spans="1:12">
      <c r="A995" s="9">
        <v>42094</v>
      </c>
      <c r="B995" s="7" t="s">
        <v>12</v>
      </c>
      <c r="C995" s="4" t="s">
        <v>1022</v>
      </c>
      <c r="D995" s="4" t="s">
        <v>1034</v>
      </c>
      <c r="E995" s="4" t="s">
        <v>1039</v>
      </c>
      <c r="F995" s="4">
        <v>500</v>
      </c>
      <c r="G995" s="8">
        <v>0.55000000000000004</v>
      </c>
      <c r="H995" s="4">
        <f t="shared" si="15"/>
        <v>275</v>
      </c>
      <c r="I995" s="4" t="s">
        <v>1051</v>
      </c>
      <c r="J995" s="6">
        <v>42154</v>
      </c>
      <c r="K995" s="10" t="s">
        <v>1044</v>
      </c>
      <c r="L995">
        <f>IF(Table1[[#This Row],[Sales stage]]&lt;&gt;"Won",Table1[[#This Row],[Close Date/Expected Close Date]]-Table1[[#This Row],[Reporting Date]],"")</f>
        <v>60</v>
      </c>
    </row>
    <row r="996" spans="1:12">
      <c r="A996" s="9">
        <v>42094</v>
      </c>
      <c r="B996" s="7" t="s">
        <v>9</v>
      </c>
      <c r="C996" s="4" t="s">
        <v>1023</v>
      </c>
      <c r="D996" s="4" t="s">
        <v>1035</v>
      </c>
      <c r="E996" s="4" t="s">
        <v>1049</v>
      </c>
      <c r="F996" s="4">
        <v>3790</v>
      </c>
      <c r="G996" s="8">
        <v>0.7</v>
      </c>
      <c r="H996" s="4">
        <f t="shared" si="15"/>
        <v>2653</v>
      </c>
      <c r="I996" s="4" t="s">
        <v>1052</v>
      </c>
      <c r="J996" s="6">
        <v>42110</v>
      </c>
      <c r="K996" s="10"/>
      <c r="L996">
        <f>IF(Table1[[#This Row],[Sales stage]]&lt;&gt;"Won",Table1[[#This Row],[Close Date/Expected Close Date]]-Table1[[#This Row],[Reporting Date]],"")</f>
        <v>16</v>
      </c>
    </row>
    <row r="997" spans="1:12">
      <c r="A997" s="9">
        <v>42094</v>
      </c>
      <c r="B997" s="7" t="s">
        <v>26</v>
      </c>
      <c r="C997" s="4" t="s">
        <v>1024</v>
      </c>
      <c r="D997" s="4" t="s">
        <v>1033</v>
      </c>
      <c r="E997" s="4" t="s">
        <v>1040</v>
      </c>
      <c r="F997" s="4">
        <v>2870</v>
      </c>
      <c r="G997" s="8">
        <v>0.8</v>
      </c>
      <c r="H997" s="4">
        <f t="shared" si="15"/>
        <v>2296</v>
      </c>
      <c r="I997" s="4" t="s">
        <v>1052</v>
      </c>
      <c r="J997" s="6">
        <v>42107</v>
      </c>
      <c r="K997" s="10" t="s">
        <v>1045</v>
      </c>
      <c r="L997">
        <f>IF(Table1[[#This Row],[Sales stage]]&lt;&gt;"Won",Table1[[#This Row],[Close Date/Expected Close Date]]-Table1[[#This Row],[Reporting Date]],"")</f>
        <v>13</v>
      </c>
    </row>
    <row r="998" spans="1:12">
      <c r="A998" s="9">
        <v>42094</v>
      </c>
      <c r="B998" s="7" t="s">
        <v>20</v>
      </c>
      <c r="C998" s="4" t="s">
        <v>1025</v>
      </c>
      <c r="D998" s="4" t="s">
        <v>1034</v>
      </c>
      <c r="E998" s="4" t="s">
        <v>1049</v>
      </c>
      <c r="F998" s="4">
        <v>3720</v>
      </c>
      <c r="G998" s="8">
        <v>0.7</v>
      </c>
      <c r="H998" s="4">
        <f t="shared" si="15"/>
        <v>2604</v>
      </c>
      <c r="I998" s="4" t="s">
        <v>1052</v>
      </c>
      <c r="J998" s="6">
        <v>42183</v>
      </c>
      <c r="K998" s="10"/>
      <c r="L998">
        <f>IF(Table1[[#This Row],[Sales stage]]&lt;&gt;"Won",Table1[[#This Row],[Close Date/Expected Close Date]]-Table1[[#This Row],[Reporting Date]],"")</f>
        <v>89</v>
      </c>
    </row>
    <row r="999" spans="1:12">
      <c r="A999" s="9">
        <v>42094</v>
      </c>
      <c r="B999" s="7" t="s">
        <v>24</v>
      </c>
      <c r="C999" s="4" t="s">
        <v>1026</v>
      </c>
      <c r="D999" s="4" t="s">
        <v>1035</v>
      </c>
      <c r="E999" s="4" t="s">
        <v>1049</v>
      </c>
      <c r="F999" s="4">
        <v>3240</v>
      </c>
      <c r="G999" s="8">
        <v>0.6</v>
      </c>
      <c r="H999" s="4">
        <f t="shared" si="15"/>
        <v>1944</v>
      </c>
      <c r="I999" s="4" t="s">
        <v>1051</v>
      </c>
      <c r="J999" s="6">
        <v>42107</v>
      </c>
      <c r="K999" s="10" t="s">
        <v>1043</v>
      </c>
      <c r="L999">
        <f>IF(Table1[[#This Row],[Sales stage]]&lt;&gt;"Won",Table1[[#This Row],[Close Date/Expected Close Date]]-Table1[[#This Row],[Reporting Date]],"")</f>
        <v>13</v>
      </c>
    </row>
    <row r="1000" spans="1:12">
      <c r="A1000" s="9">
        <v>42094</v>
      </c>
      <c r="B1000" s="7" t="s">
        <v>27</v>
      </c>
      <c r="C1000" s="4" t="s">
        <v>1027</v>
      </c>
      <c r="D1000" s="4" t="s">
        <v>1036</v>
      </c>
      <c r="E1000" s="4" t="s">
        <v>1039</v>
      </c>
      <c r="F1000" s="4">
        <v>470</v>
      </c>
      <c r="G1000" s="8">
        <v>0.6</v>
      </c>
      <c r="H1000" s="4">
        <f t="shared" si="15"/>
        <v>282</v>
      </c>
      <c r="I1000" s="2" t="s">
        <v>1053</v>
      </c>
      <c r="J1000" s="6">
        <v>42107</v>
      </c>
      <c r="K1000" s="10" t="s">
        <v>1043</v>
      </c>
      <c r="L1000">
        <f>IF(Table1[[#This Row],[Sales stage]]&lt;&gt;"Won",Table1[[#This Row],[Close Date/Expected Close Date]]-Table1[[#This Row],[Reporting Date]],"")</f>
        <v>13</v>
      </c>
    </row>
    <row r="1001" spans="1:12">
      <c r="A1001" s="9">
        <v>42094</v>
      </c>
      <c r="B1001" s="7" t="s">
        <v>15</v>
      </c>
      <c r="C1001" s="4" t="s">
        <v>1028</v>
      </c>
      <c r="D1001" s="4" t="s">
        <v>1033</v>
      </c>
      <c r="E1001" s="4" t="s">
        <v>1040</v>
      </c>
      <c r="F1001" s="4">
        <v>4520</v>
      </c>
      <c r="G1001" s="8">
        <v>0.75</v>
      </c>
      <c r="H1001" s="4">
        <f t="shared" si="15"/>
        <v>3390</v>
      </c>
      <c r="I1001" s="4" t="s">
        <v>1051</v>
      </c>
      <c r="J1001" s="6">
        <v>42179</v>
      </c>
      <c r="K1001" s="10" t="s">
        <v>1043</v>
      </c>
      <c r="L1001">
        <f>IF(Table1[[#This Row],[Sales stage]]&lt;&gt;"Won",Table1[[#This Row],[Close Date/Expected Close Date]]-Table1[[#This Row],[Reporting Date]],"")</f>
        <v>85</v>
      </c>
    </row>
    <row r="1002" spans="1:12">
      <c r="A1002" s="5"/>
      <c r="B1002" s="3"/>
    </row>
    <row r="1003" spans="1:12">
      <c r="A1003" s="1"/>
      <c r="B1003" s="3"/>
    </row>
    <row r="1004" spans="1:12">
      <c r="A1004" s="1"/>
      <c r="B1004" s="3"/>
    </row>
    <row r="1005" spans="1:12">
      <c r="A1005" s="1"/>
      <c r="B1005" s="3"/>
    </row>
    <row r="1006" spans="1:12">
      <c r="A1006" s="1"/>
      <c r="B1006" s="3"/>
    </row>
    <row r="1007" spans="1:12">
      <c r="A1007" s="1"/>
      <c r="B1007" s="3"/>
    </row>
    <row r="1008" spans="1:12">
      <c r="A1008" s="1"/>
      <c r="B1008" s="3"/>
    </row>
    <row r="1009" spans="1:2">
      <c r="A1009" s="1"/>
      <c r="B1009" s="3"/>
    </row>
    <row r="1010" spans="1:2">
      <c r="A1010" s="1"/>
      <c r="B1010" s="3"/>
    </row>
    <row r="1011" spans="1:2">
      <c r="A1011" s="1"/>
      <c r="B1011" s="3"/>
    </row>
    <row r="1012" spans="1:2">
      <c r="A1012" s="1"/>
      <c r="B1012" s="3"/>
    </row>
    <row r="1013" spans="1:2">
      <c r="A1013" s="1"/>
      <c r="B1013" s="3"/>
    </row>
    <row r="1014" spans="1:2">
      <c r="A1014" s="1"/>
      <c r="B1014" s="3"/>
    </row>
    <row r="1015" spans="1:2">
      <c r="A1015" s="1"/>
      <c r="B1015" s="3"/>
    </row>
    <row r="1016" spans="1:2">
      <c r="A1016" s="1"/>
      <c r="B1016" s="3"/>
    </row>
    <row r="1017" spans="1:2">
      <c r="A1017" s="1"/>
      <c r="B1017" s="3"/>
    </row>
    <row r="1018" spans="1:2">
      <c r="A1018" s="1"/>
      <c r="B1018" s="3"/>
    </row>
    <row r="1019" spans="1:2">
      <c r="A1019" s="1"/>
      <c r="B1019" s="3"/>
    </row>
    <row r="1020" spans="1:2">
      <c r="A1020" s="1"/>
      <c r="B1020" s="3"/>
    </row>
    <row r="1021" spans="1:2">
      <c r="A1021" s="1"/>
      <c r="B1021" s="3"/>
    </row>
    <row r="1022" spans="1:2">
      <c r="A1022" s="1"/>
      <c r="B1022" s="3"/>
    </row>
    <row r="1023" spans="1:2">
      <c r="A1023" s="1"/>
      <c r="B1023" s="3"/>
    </row>
    <row r="1024" spans="1:2">
      <c r="A1024" s="1"/>
      <c r="B1024" s="3"/>
    </row>
    <row r="1025" spans="1:2">
      <c r="A1025" s="1"/>
      <c r="B1025" s="3"/>
    </row>
    <row r="1026" spans="1:2">
      <c r="A1026" s="1"/>
      <c r="B1026" s="3"/>
    </row>
    <row r="1027" spans="1:2">
      <c r="A1027" s="1"/>
      <c r="B1027" s="3"/>
    </row>
    <row r="1028" spans="1:2">
      <c r="A1028" s="1"/>
      <c r="B1028" s="3"/>
    </row>
    <row r="1029" spans="1:2">
      <c r="A1029" s="1"/>
      <c r="B1029" s="3"/>
    </row>
    <row r="1030" spans="1:2">
      <c r="A1030" s="1"/>
      <c r="B1030" s="3"/>
    </row>
    <row r="1031" spans="1:2">
      <c r="A1031" s="1"/>
      <c r="B1031" s="3"/>
    </row>
    <row r="1032" spans="1:2">
      <c r="A1032" s="1"/>
      <c r="B1032" s="3"/>
    </row>
    <row r="1033" spans="1:2">
      <c r="A1033" s="1"/>
      <c r="B1033" s="3"/>
    </row>
    <row r="1034" spans="1:2">
      <c r="A1034" s="1"/>
      <c r="B1034" s="3"/>
    </row>
    <row r="1035" spans="1:2">
      <c r="A1035" s="1"/>
      <c r="B1035" s="3"/>
    </row>
    <row r="1036" spans="1:2">
      <c r="A1036" s="1"/>
      <c r="B1036" s="3"/>
    </row>
    <row r="1037" spans="1:2">
      <c r="A1037" s="1"/>
      <c r="B1037" s="3"/>
    </row>
    <row r="1038" spans="1:2">
      <c r="A1038" s="1"/>
      <c r="B1038" s="3"/>
    </row>
    <row r="1039" spans="1:2">
      <c r="A1039" s="1"/>
      <c r="B1039" s="3"/>
    </row>
    <row r="1040" spans="1:2">
      <c r="A1040" s="1"/>
      <c r="B1040" s="3"/>
    </row>
    <row r="1041" spans="1:2">
      <c r="A1041" s="1"/>
      <c r="B1041" s="3"/>
    </row>
    <row r="1042" spans="1:2">
      <c r="A1042" s="1"/>
      <c r="B1042" s="3"/>
    </row>
    <row r="1043" spans="1:2">
      <c r="A1043" s="1"/>
      <c r="B1043" s="3"/>
    </row>
    <row r="1044" spans="1:2">
      <c r="A1044" s="1"/>
      <c r="B1044" s="3"/>
    </row>
    <row r="1045" spans="1:2">
      <c r="A1045" s="1"/>
      <c r="B1045" s="3"/>
    </row>
    <row r="1046" spans="1:2">
      <c r="A1046" s="1"/>
      <c r="B1046" s="3"/>
    </row>
    <row r="1047" spans="1:2">
      <c r="A1047" s="1"/>
      <c r="B1047" s="3"/>
    </row>
    <row r="1048" spans="1:2">
      <c r="A1048" s="1"/>
      <c r="B1048" s="3"/>
    </row>
    <row r="1049" spans="1:2">
      <c r="A1049" s="1"/>
      <c r="B1049" s="3"/>
    </row>
    <row r="1050" spans="1:2">
      <c r="A1050" s="1"/>
      <c r="B1050" s="3"/>
    </row>
    <row r="1051" spans="1:2">
      <c r="A1051" s="1"/>
      <c r="B1051" s="3"/>
    </row>
    <row r="1052" spans="1:2">
      <c r="A1052" s="1"/>
      <c r="B1052" s="3"/>
    </row>
    <row r="1053" spans="1:2">
      <c r="A1053" s="1"/>
      <c r="B1053" s="3"/>
    </row>
    <row r="1054" spans="1:2">
      <c r="A1054" s="1"/>
      <c r="B1054" s="3"/>
    </row>
    <row r="1055" spans="1:2">
      <c r="A1055" s="1"/>
      <c r="B1055" s="3"/>
    </row>
    <row r="1056" spans="1:2">
      <c r="A1056" s="1"/>
      <c r="B1056" s="3"/>
    </row>
    <row r="1057" spans="1:2">
      <c r="A1057" s="1"/>
      <c r="B1057" s="3"/>
    </row>
    <row r="1058" spans="1:2">
      <c r="A1058" s="1"/>
      <c r="B1058" s="3"/>
    </row>
    <row r="1059" spans="1:2">
      <c r="A1059" s="1"/>
      <c r="B1059" s="3"/>
    </row>
    <row r="1060" spans="1:2">
      <c r="A1060" s="1"/>
      <c r="B1060" s="3"/>
    </row>
    <row r="1061" spans="1:2">
      <c r="A1061" s="1"/>
      <c r="B1061" s="3"/>
    </row>
    <row r="1062" spans="1:2">
      <c r="A1062" s="1"/>
      <c r="B1062" s="3"/>
    </row>
    <row r="1063" spans="1:2">
      <c r="A1063" s="1"/>
      <c r="B1063" s="3"/>
    </row>
    <row r="1064" spans="1:2">
      <c r="A1064" s="1"/>
      <c r="B1064" s="3"/>
    </row>
    <row r="1065" spans="1:2">
      <c r="A1065" s="1"/>
      <c r="B1065" s="3"/>
    </row>
    <row r="1066" spans="1:2">
      <c r="A1066" s="1"/>
      <c r="B1066" s="3"/>
    </row>
    <row r="1067" spans="1:2">
      <c r="A1067" s="1"/>
      <c r="B1067" s="3"/>
    </row>
    <row r="1068" spans="1:2">
      <c r="A1068" s="1"/>
      <c r="B1068" s="3"/>
    </row>
    <row r="1069" spans="1:2">
      <c r="A1069" s="1"/>
      <c r="B1069" s="3"/>
    </row>
    <row r="1070" spans="1:2">
      <c r="A1070" s="1"/>
      <c r="B1070" s="3"/>
    </row>
    <row r="1071" spans="1:2">
      <c r="A1071" s="1"/>
      <c r="B1071" s="3"/>
    </row>
    <row r="1072" spans="1:2">
      <c r="A1072" s="1"/>
      <c r="B1072" s="3"/>
    </row>
    <row r="1073" spans="1:2">
      <c r="A1073" s="1"/>
      <c r="B1073" s="3"/>
    </row>
    <row r="1074" spans="1:2">
      <c r="A1074" s="1"/>
      <c r="B1074" s="3"/>
    </row>
    <row r="1075" spans="1:2">
      <c r="A1075" s="1"/>
      <c r="B1075" s="3"/>
    </row>
    <row r="1076" spans="1:2">
      <c r="A1076" s="1"/>
      <c r="B1076" s="3"/>
    </row>
    <row r="1077" spans="1:2">
      <c r="A1077" s="1"/>
      <c r="B1077" s="3"/>
    </row>
    <row r="1078" spans="1:2">
      <c r="A1078" s="1"/>
      <c r="B1078" s="3"/>
    </row>
    <row r="1079" spans="1:2">
      <c r="A1079" s="1"/>
      <c r="B1079" s="3"/>
    </row>
    <row r="1080" spans="1:2">
      <c r="A1080" s="1"/>
      <c r="B1080" s="3"/>
    </row>
    <row r="1081" spans="1:2">
      <c r="A1081" s="1"/>
      <c r="B1081" s="3"/>
    </row>
    <row r="1082" spans="1:2">
      <c r="A1082" s="1"/>
      <c r="B1082" s="3"/>
    </row>
    <row r="1083" spans="1:2">
      <c r="A1083" s="1"/>
      <c r="B1083" s="3"/>
    </row>
    <row r="1084" spans="1:2">
      <c r="A1084" s="1"/>
      <c r="B1084" s="3"/>
    </row>
    <row r="1085" spans="1:2">
      <c r="A1085" s="1"/>
      <c r="B1085" s="3"/>
    </row>
    <row r="1086" spans="1:2">
      <c r="A1086" s="1"/>
      <c r="B1086" s="3"/>
    </row>
    <row r="1087" spans="1:2">
      <c r="A1087" s="1"/>
      <c r="B1087" s="3"/>
    </row>
    <row r="1088" spans="1:2">
      <c r="A1088" s="1"/>
      <c r="B1088" s="3"/>
    </row>
    <row r="1089" spans="1:2">
      <c r="A1089" s="1"/>
      <c r="B1089" s="3"/>
    </row>
    <row r="1090" spans="1:2">
      <c r="A1090" s="1"/>
      <c r="B1090" s="3"/>
    </row>
    <row r="1091" spans="1:2">
      <c r="A1091" s="1"/>
      <c r="B1091" s="3"/>
    </row>
    <row r="1092" spans="1:2">
      <c r="A1092" s="1"/>
      <c r="B1092" s="3"/>
    </row>
    <row r="1093" spans="1:2">
      <c r="A1093" s="1"/>
      <c r="B1093" s="3"/>
    </row>
    <row r="1094" spans="1:2">
      <c r="A1094" s="1"/>
      <c r="B1094" s="3"/>
    </row>
    <row r="1095" spans="1:2">
      <c r="A1095" s="1"/>
      <c r="B1095" s="3"/>
    </row>
    <row r="1096" spans="1:2">
      <c r="A1096" s="1"/>
      <c r="B1096" s="3"/>
    </row>
    <row r="1097" spans="1:2">
      <c r="A1097" s="1"/>
      <c r="B1097" s="3"/>
    </row>
    <row r="1098" spans="1:2">
      <c r="A1098" s="1"/>
      <c r="B1098" s="3"/>
    </row>
    <row r="1099" spans="1:2">
      <c r="A1099" s="1"/>
      <c r="B1099" s="3"/>
    </row>
    <row r="1100" spans="1:2">
      <c r="A1100" s="1"/>
      <c r="B1100" s="3"/>
    </row>
    <row r="1101" spans="1:2">
      <c r="A1101" s="1"/>
      <c r="B1101" s="3"/>
    </row>
    <row r="1102" spans="1:2">
      <c r="A1102" s="1"/>
      <c r="B1102" s="3"/>
    </row>
    <row r="1103" spans="1:2">
      <c r="A1103" s="1"/>
      <c r="B1103" s="3"/>
    </row>
    <row r="1104" spans="1:2">
      <c r="A1104" s="1"/>
      <c r="B1104" s="3"/>
    </row>
    <row r="1105" spans="1:2">
      <c r="A1105" s="1"/>
      <c r="B1105" s="3"/>
    </row>
    <row r="1106" spans="1:2">
      <c r="A1106" s="1"/>
      <c r="B1106" s="3"/>
    </row>
    <row r="1107" spans="1:2">
      <c r="A1107" s="1"/>
      <c r="B1107" s="3"/>
    </row>
    <row r="1108" spans="1:2">
      <c r="A1108" s="1"/>
      <c r="B1108" s="3"/>
    </row>
    <row r="1109" spans="1:2">
      <c r="A1109" s="1"/>
      <c r="B1109" s="3"/>
    </row>
    <row r="1110" spans="1:2">
      <c r="A1110" s="1"/>
      <c r="B1110" s="3"/>
    </row>
    <row r="1111" spans="1:2">
      <c r="A1111" s="1"/>
      <c r="B1111" s="3"/>
    </row>
    <row r="1112" spans="1:2">
      <c r="A1112" s="1"/>
      <c r="B1112" s="3"/>
    </row>
    <row r="1113" spans="1:2">
      <c r="A1113" s="1"/>
      <c r="B1113" s="3"/>
    </row>
    <row r="1114" spans="1:2">
      <c r="A1114" s="1"/>
      <c r="B1114" s="3"/>
    </row>
    <row r="1115" spans="1:2">
      <c r="A1115" s="1"/>
      <c r="B1115" s="3"/>
    </row>
    <row r="1116" spans="1:2">
      <c r="A1116" s="1"/>
      <c r="B1116" s="3"/>
    </row>
    <row r="1117" spans="1:2">
      <c r="A1117" s="1"/>
      <c r="B1117" s="3"/>
    </row>
    <row r="1118" spans="1:2">
      <c r="A1118" s="1"/>
      <c r="B1118" s="3"/>
    </row>
    <row r="1119" spans="1:2">
      <c r="A1119" s="1"/>
      <c r="B1119" s="3"/>
    </row>
    <row r="1120" spans="1:2">
      <c r="A1120" s="1"/>
      <c r="B1120" s="3"/>
    </row>
    <row r="1121" spans="1:2">
      <c r="A1121" s="1"/>
      <c r="B1121" s="3"/>
    </row>
    <row r="1122" spans="1:2">
      <c r="A1122" s="1"/>
      <c r="B1122" s="3"/>
    </row>
    <row r="1123" spans="1:2">
      <c r="A1123" s="1"/>
      <c r="B1123" s="3"/>
    </row>
    <row r="1124" spans="1:2">
      <c r="A1124" s="1"/>
      <c r="B1124" s="3"/>
    </row>
    <row r="1125" spans="1:2">
      <c r="A1125" s="1"/>
      <c r="B1125" s="3"/>
    </row>
    <row r="1126" spans="1:2">
      <c r="A1126" s="1"/>
      <c r="B1126" s="3"/>
    </row>
    <row r="1127" spans="1:2">
      <c r="A1127" s="1"/>
      <c r="B1127" s="3"/>
    </row>
    <row r="1128" spans="1:2">
      <c r="A1128" s="1"/>
      <c r="B1128" s="3"/>
    </row>
    <row r="1129" spans="1:2">
      <c r="A1129" s="1"/>
      <c r="B1129" s="3"/>
    </row>
    <row r="1130" spans="1:2">
      <c r="A1130" s="1"/>
      <c r="B1130" s="3"/>
    </row>
    <row r="1131" spans="1:2">
      <c r="A1131" s="1"/>
      <c r="B1131" s="3"/>
    </row>
    <row r="1132" spans="1:2">
      <c r="A1132" s="1"/>
      <c r="B1132" s="3"/>
    </row>
    <row r="1133" spans="1:2">
      <c r="A1133" s="1"/>
      <c r="B1133" s="3"/>
    </row>
    <row r="1134" spans="1:2">
      <c r="A1134" s="1"/>
      <c r="B1134" s="3"/>
    </row>
    <row r="1135" spans="1:2">
      <c r="A1135" s="1"/>
      <c r="B1135" s="3"/>
    </row>
    <row r="1136" spans="1:2">
      <c r="A1136" s="1"/>
      <c r="B1136" s="3"/>
    </row>
    <row r="1137" spans="1:2">
      <c r="A1137" s="1"/>
      <c r="B1137" s="3"/>
    </row>
    <row r="1138" spans="1:2">
      <c r="A1138" s="1"/>
      <c r="B1138" s="3"/>
    </row>
    <row r="1139" spans="1:2">
      <c r="A1139" s="1"/>
      <c r="B1139" s="3"/>
    </row>
    <row r="1140" spans="1:2">
      <c r="A1140" s="1"/>
      <c r="B1140" s="3"/>
    </row>
    <row r="1141" spans="1:2">
      <c r="A1141" s="1"/>
      <c r="B1141" s="3"/>
    </row>
    <row r="1142" spans="1:2">
      <c r="A1142" s="1"/>
      <c r="B1142" s="3"/>
    </row>
    <row r="1143" spans="1:2">
      <c r="A1143" s="1"/>
      <c r="B1143" s="3"/>
    </row>
    <row r="1144" spans="1:2">
      <c r="A1144" s="1"/>
      <c r="B1144" s="3"/>
    </row>
    <row r="1145" spans="1:2">
      <c r="A1145" s="1"/>
      <c r="B1145" s="3"/>
    </row>
    <row r="1146" spans="1:2">
      <c r="A1146" s="1"/>
      <c r="B1146" s="3"/>
    </row>
    <row r="1147" spans="1:2">
      <c r="A1147" s="1"/>
      <c r="B1147" s="3"/>
    </row>
    <row r="1148" spans="1:2">
      <c r="A1148" s="1"/>
      <c r="B1148" s="3"/>
    </row>
    <row r="1149" spans="1:2">
      <c r="A1149" s="1"/>
      <c r="B1149" s="3"/>
    </row>
    <row r="1150" spans="1:2">
      <c r="A1150" s="1"/>
      <c r="B1150" s="3"/>
    </row>
    <row r="1151" spans="1:2">
      <c r="A1151" s="1"/>
      <c r="B1151" s="3"/>
    </row>
    <row r="1152" spans="1:2">
      <c r="A1152" s="1"/>
      <c r="B1152" s="3"/>
    </row>
    <row r="1153" spans="1:2">
      <c r="A1153" s="1"/>
      <c r="B1153" s="3"/>
    </row>
    <row r="1154" spans="1:2">
      <c r="A1154" s="1"/>
      <c r="B1154" s="3"/>
    </row>
    <row r="1155" spans="1:2">
      <c r="A1155" s="1"/>
      <c r="B1155" s="3"/>
    </row>
    <row r="1156" spans="1:2">
      <c r="A1156" s="1"/>
      <c r="B1156" s="3"/>
    </row>
    <row r="1157" spans="1:2">
      <c r="A1157" s="1"/>
      <c r="B1157" s="3"/>
    </row>
    <row r="1158" spans="1:2">
      <c r="A1158" s="1"/>
      <c r="B1158" s="3"/>
    </row>
    <row r="1159" spans="1:2">
      <c r="A1159" s="1"/>
      <c r="B1159" s="3"/>
    </row>
    <row r="1160" spans="1:2">
      <c r="A1160" s="1"/>
      <c r="B1160" s="3"/>
    </row>
    <row r="1161" spans="1:2">
      <c r="A1161" s="1"/>
      <c r="B1161" s="3"/>
    </row>
    <row r="1162" spans="1:2">
      <c r="A1162" s="1"/>
      <c r="B1162" s="3"/>
    </row>
    <row r="1163" spans="1:2">
      <c r="A1163" s="1"/>
      <c r="B1163" s="3"/>
    </row>
    <row r="1164" spans="1:2">
      <c r="A1164" s="1"/>
      <c r="B1164" s="3"/>
    </row>
    <row r="1165" spans="1:2">
      <c r="A1165" s="1"/>
      <c r="B1165" s="3"/>
    </row>
    <row r="1166" spans="1:2">
      <c r="A1166" s="1"/>
      <c r="B1166" s="3"/>
    </row>
    <row r="1167" spans="1:2">
      <c r="A1167" s="1"/>
      <c r="B1167" s="3"/>
    </row>
    <row r="1168" spans="1:2">
      <c r="A1168" s="1"/>
      <c r="B1168" s="3"/>
    </row>
    <row r="1169" spans="1:2">
      <c r="A1169" s="1"/>
      <c r="B1169" s="3"/>
    </row>
    <row r="1170" spans="1:2">
      <c r="A1170" s="1"/>
      <c r="B1170" s="3"/>
    </row>
    <row r="1171" spans="1:2">
      <c r="A1171" s="1"/>
      <c r="B1171" s="3"/>
    </row>
    <row r="1172" spans="1:2">
      <c r="A1172" s="1"/>
      <c r="B1172" s="3"/>
    </row>
    <row r="1173" spans="1:2">
      <c r="A1173" s="1"/>
      <c r="B1173" s="3"/>
    </row>
    <row r="1174" spans="1:2">
      <c r="A1174" s="1"/>
      <c r="B1174" s="3"/>
    </row>
    <row r="1175" spans="1:2">
      <c r="A1175" s="1"/>
      <c r="B1175" s="3"/>
    </row>
    <row r="1176" spans="1:2">
      <c r="A1176" s="1"/>
      <c r="B1176" s="3"/>
    </row>
    <row r="1177" spans="1:2">
      <c r="A1177" s="1"/>
      <c r="B1177" s="3"/>
    </row>
    <row r="1178" spans="1:2">
      <c r="A1178" s="1"/>
      <c r="B1178" s="3"/>
    </row>
    <row r="1179" spans="1:2">
      <c r="A1179" s="1"/>
      <c r="B1179" s="3"/>
    </row>
    <row r="1180" spans="1:2">
      <c r="A1180" s="1"/>
      <c r="B1180" s="3"/>
    </row>
    <row r="1181" spans="1:2">
      <c r="A1181" s="1"/>
      <c r="B1181" s="3"/>
    </row>
    <row r="1182" spans="1:2">
      <c r="A1182" s="1"/>
      <c r="B1182" s="3"/>
    </row>
    <row r="1183" spans="1:2">
      <c r="A1183" s="1"/>
      <c r="B1183" s="3"/>
    </row>
    <row r="1184" spans="1:2">
      <c r="A1184" s="1"/>
      <c r="B1184" s="3"/>
    </row>
    <row r="1185" spans="1:2">
      <c r="A1185" s="1"/>
      <c r="B1185" s="3"/>
    </row>
    <row r="1186" spans="1:2">
      <c r="A1186" s="1"/>
      <c r="B1186" s="3"/>
    </row>
    <row r="1187" spans="1:2">
      <c r="A1187" s="1"/>
      <c r="B1187" s="3"/>
    </row>
    <row r="1188" spans="1:2">
      <c r="A1188" s="1"/>
      <c r="B1188" s="3"/>
    </row>
    <row r="1189" spans="1:2">
      <c r="A1189" s="1"/>
      <c r="B1189" s="3"/>
    </row>
    <row r="1190" spans="1:2">
      <c r="A1190" s="1"/>
      <c r="B1190" s="3"/>
    </row>
    <row r="1191" spans="1:2">
      <c r="A1191" s="1"/>
      <c r="B1191" s="3"/>
    </row>
    <row r="1192" spans="1:2">
      <c r="A1192" s="1"/>
      <c r="B1192" s="3"/>
    </row>
    <row r="1193" spans="1:2">
      <c r="A1193" s="1"/>
      <c r="B1193" s="3"/>
    </row>
    <row r="1194" spans="1:2">
      <c r="A1194" s="1"/>
      <c r="B1194" s="3"/>
    </row>
    <row r="1195" spans="1:2">
      <c r="A1195" s="1"/>
      <c r="B1195" s="3"/>
    </row>
    <row r="1196" spans="1:2">
      <c r="A1196" s="1"/>
      <c r="B1196" s="3"/>
    </row>
    <row r="1197" spans="1:2">
      <c r="A1197" s="1"/>
      <c r="B1197" s="3"/>
    </row>
    <row r="1198" spans="1:2">
      <c r="A1198" s="1"/>
      <c r="B1198" s="3"/>
    </row>
    <row r="1199" spans="1:2">
      <c r="A1199" s="1"/>
      <c r="B1199" s="3"/>
    </row>
    <row r="1200" spans="1:2">
      <c r="A1200" s="1"/>
      <c r="B1200" s="3"/>
    </row>
    <row r="1201" spans="1:2">
      <c r="A1201" s="1"/>
      <c r="B1201" s="3"/>
    </row>
    <row r="1202" spans="1:2">
      <c r="A1202" s="1"/>
      <c r="B1202" s="3"/>
    </row>
    <row r="1203" spans="1:2">
      <c r="A1203" s="1"/>
      <c r="B1203" s="3"/>
    </row>
    <row r="1204" spans="1:2">
      <c r="A1204" s="1"/>
      <c r="B1204" s="3"/>
    </row>
    <row r="1205" spans="1:2">
      <c r="A1205" s="1"/>
      <c r="B1205" s="3"/>
    </row>
    <row r="1206" spans="1:2">
      <c r="A1206" s="1"/>
      <c r="B1206" s="3"/>
    </row>
    <row r="1207" spans="1:2">
      <c r="A1207" s="1"/>
      <c r="B1207" s="3"/>
    </row>
    <row r="1208" spans="1:2">
      <c r="A1208" s="1"/>
      <c r="B1208" s="3"/>
    </row>
    <row r="1209" spans="1:2">
      <c r="A1209" s="1"/>
      <c r="B1209" s="3"/>
    </row>
    <row r="1210" spans="1:2">
      <c r="A1210" s="1"/>
      <c r="B1210" s="3"/>
    </row>
    <row r="1211" spans="1:2">
      <c r="A1211" s="1"/>
      <c r="B1211" s="3"/>
    </row>
    <row r="1212" spans="1:2">
      <c r="A1212" s="1"/>
      <c r="B1212" s="3"/>
    </row>
    <row r="1213" spans="1:2">
      <c r="A1213" s="1"/>
      <c r="B1213" s="3"/>
    </row>
    <row r="1214" spans="1:2">
      <c r="A1214" s="1"/>
      <c r="B1214" s="3"/>
    </row>
    <row r="1215" spans="1:2">
      <c r="A1215" s="1"/>
      <c r="B1215" s="3"/>
    </row>
    <row r="1216" spans="1:2">
      <c r="A1216" s="1"/>
      <c r="B1216" s="3"/>
    </row>
    <row r="1217" spans="1:2">
      <c r="A1217" s="1"/>
      <c r="B1217" s="3"/>
    </row>
    <row r="1218" spans="1:2">
      <c r="A1218" s="1"/>
      <c r="B1218" s="3"/>
    </row>
    <row r="1219" spans="1:2">
      <c r="A1219" s="1"/>
      <c r="B1219" s="3"/>
    </row>
    <row r="1220" spans="1:2">
      <c r="A1220" s="1"/>
      <c r="B1220" s="3"/>
    </row>
    <row r="1221" spans="1:2">
      <c r="A1221" s="1"/>
      <c r="B1221" s="3"/>
    </row>
    <row r="1222" spans="1:2">
      <c r="A1222" s="1"/>
      <c r="B1222" s="3"/>
    </row>
    <row r="1223" spans="1:2">
      <c r="A1223" s="1"/>
      <c r="B1223" s="3"/>
    </row>
    <row r="1224" spans="1:2">
      <c r="A1224" s="1"/>
      <c r="B1224" s="3"/>
    </row>
    <row r="1225" spans="1:2">
      <c r="A1225" s="1"/>
      <c r="B1225" s="3"/>
    </row>
    <row r="1226" spans="1:2">
      <c r="A1226" s="1"/>
      <c r="B1226" s="3"/>
    </row>
    <row r="1227" spans="1:2">
      <c r="A1227" s="1"/>
      <c r="B1227" s="3"/>
    </row>
    <row r="1228" spans="1:2">
      <c r="A1228" s="1"/>
      <c r="B1228" s="3"/>
    </row>
    <row r="1229" spans="1:2">
      <c r="A1229" s="1"/>
      <c r="B1229" s="3"/>
    </row>
    <row r="1230" spans="1:2">
      <c r="A1230" s="1"/>
      <c r="B1230" s="3"/>
    </row>
    <row r="1231" spans="1:2">
      <c r="A1231" s="1"/>
      <c r="B1231" s="3"/>
    </row>
    <row r="1232" spans="1:2">
      <c r="A1232" s="1"/>
      <c r="B1232" s="3"/>
    </row>
    <row r="1233" spans="1:2">
      <c r="A1233" s="1"/>
      <c r="B1233" s="3"/>
    </row>
    <row r="1234" spans="1:2">
      <c r="A1234" s="1"/>
      <c r="B1234" s="3"/>
    </row>
    <row r="1235" spans="1:2">
      <c r="A1235" s="1"/>
      <c r="B1235" s="3"/>
    </row>
    <row r="1236" spans="1:2">
      <c r="A1236" s="1"/>
      <c r="B1236" s="3"/>
    </row>
    <row r="1237" spans="1:2">
      <c r="A1237" s="1"/>
      <c r="B1237" s="3"/>
    </row>
    <row r="1238" spans="1:2">
      <c r="A1238" s="1"/>
      <c r="B1238" s="3"/>
    </row>
    <row r="1239" spans="1:2">
      <c r="A1239" s="1"/>
      <c r="B1239" s="3"/>
    </row>
    <row r="1240" spans="1:2">
      <c r="A1240" s="1"/>
      <c r="B1240" s="3"/>
    </row>
    <row r="1241" spans="1:2">
      <c r="A1241" s="1"/>
      <c r="B1241" s="3"/>
    </row>
    <row r="1242" spans="1:2">
      <c r="A1242" s="1"/>
      <c r="B1242" s="3"/>
    </row>
    <row r="1243" spans="1:2">
      <c r="A1243" s="1"/>
      <c r="B1243" s="3"/>
    </row>
    <row r="1244" spans="1:2">
      <c r="A1244" s="1"/>
      <c r="B1244" s="3"/>
    </row>
    <row r="1245" spans="1:2">
      <c r="A1245" s="1"/>
      <c r="B1245" s="3"/>
    </row>
    <row r="1246" spans="1:2">
      <c r="A1246" s="1"/>
      <c r="B1246" s="3"/>
    </row>
    <row r="1247" spans="1:2">
      <c r="A1247" s="1"/>
      <c r="B1247" s="3"/>
    </row>
    <row r="1248" spans="1:2">
      <c r="A1248" s="1"/>
      <c r="B1248" s="3"/>
    </row>
    <row r="1249" spans="1:2">
      <c r="A1249" s="1"/>
      <c r="B1249" s="3"/>
    </row>
    <row r="1250" spans="1:2">
      <c r="A1250" s="1"/>
      <c r="B1250" s="3"/>
    </row>
    <row r="1251" spans="1:2">
      <c r="A1251" s="1"/>
      <c r="B1251" s="3"/>
    </row>
    <row r="1252" spans="1:2">
      <c r="A1252" s="1"/>
      <c r="B1252" s="3"/>
    </row>
    <row r="1253" spans="1:2">
      <c r="A1253" s="1"/>
      <c r="B1253" s="3"/>
    </row>
    <row r="1254" spans="1:2">
      <c r="A1254" s="1"/>
      <c r="B1254" s="3"/>
    </row>
    <row r="1255" spans="1:2">
      <c r="A1255" s="1"/>
      <c r="B1255" s="3"/>
    </row>
    <row r="1256" spans="1:2">
      <c r="A1256" s="1"/>
      <c r="B1256" s="3"/>
    </row>
    <row r="1257" spans="1:2">
      <c r="A1257" s="1"/>
      <c r="B1257" s="3"/>
    </row>
    <row r="1258" spans="1:2">
      <c r="A1258" s="1"/>
      <c r="B1258" s="3"/>
    </row>
    <row r="1259" spans="1:2">
      <c r="A1259" s="1"/>
      <c r="B1259" s="3"/>
    </row>
    <row r="1260" spans="1:2">
      <c r="A1260" s="1"/>
      <c r="B1260" s="3"/>
    </row>
    <row r="1261" spans="1:2">
      <c r="A1261" s="1"/>
      <c r="B1261" s="3"/>
    </row>
    <row r="1262" spans="1:2">
      <c r="A1262" s="1"/>
      <c r="B1262" s="3"/>
    </row>
    <row r="1263" spans="1:2">
      <c r="A1263" s="1"/>
      <c r="B1263" s="3"/>
    </row>
    <row r="1264" spans="1:2">
      <c r="A1264" s="1"/>
      <c r="B1264" s="3"/>
    </row>
    <row r="1265" spans="1:2">
      <c r="A1265" s="1"/>
      <c r="B1265" s="3"/>
    </row>
    <row r="1266" spans="1:2">
      <c r="A1266" s="1"/>
      <c r="B1266" s="3"/>
    </row>
    <row r="1267" spans="1:2">
      <c r="A1267" s="1"/>
      <c r="B1267" s="3"/>
    </row>
    <row r="1268" spans="1:2">
      <c r="A1268" s="1"/>
      <c r="B1268" s="3"/>
    </row>
    <row r="1269" spans="1:2">
      <c r="A1269" s="1"/>
      <c r="B1269" s="3"/>
    </row>
    <row r="1270" spans="1:2">
      <c r="A1270" s="1"/>
      <c r="B1270" s="3"/>
    </row>
    <row r="1271" spans="1:2">
      <c r="A1271" s="1"/>
      <c r="B1271" s="3"/>
    </row>
    <row r="1272" spans="1:2">
      <c r="A1272" s="1"/>
      <c r="B1272" s="3"/>
    </row>
    <row r="1273" spans="1:2">
      <c r="A1273" s="1"/>
      <c r="B1273" s="3"/>
    </row>
    <row r="1274" spans="1:2">
      <c r="A1274" s="1"/>
      <c r="B1274" s="3"/>
    </row>
    <row r="1275" spans="1:2">
      <c r="A1275" s="1"/>
      <c r="B1275" s="3"/>
    </row>
    <row r="1276" spans="1:2">
      <c r="A1276" s="1"/>
      <c r="B1276" s="3"/>
    </row>
    <row r="1277" spans="1:2">
      <c r="A1277" s="1"/>
      <c r="B1277" s="3"/>
    </row>
    <row r="1278" spans="1:2">
      <c r="A1278" s="1"/>
      <c r="B1278" s="3"/>
    </row>
    <row r="1279" spans="1:2">
      <c r="A1279" s="1"/>
      <c r="B1279" s="3"/>
    </row>
    <row r="1280" spans="1:2">
      <c r="A1280" s="1"/>
      <c r="B1280" s="3"/>
    </row>
    <row r="1281" spans="1:2">
      <c r="A1281" s="1"/>
      <c r="B1281" s="3"/>
    </row>
    <row r="1282" spans="1:2">
      <c r="A1282" s="1"/>
      <c r="B1282" s="3"/>
    </row>
    <row r="1283" spans="1:2">
      <c r="A1283" s="1"/>
      <c r="B1283" s="3"/>
    </row>
    <row r="1284" spans="1:2">
      <c r="A1284" s="1"/>
      <c r="B1284" s="3"/>
    </row>
    <row r="1285" spans="1:2">
      <c r="A1285" s="1"/>
      <c r="B1285" s="3"/>
    </row>
    <row r="1286" spans="1:2">
      <c r="A1286" s="1"/>
      <c r="B1286" s="3"/>
    </row>
    <row r="1287" spans="1:2">
      <c r="A1287" s="1"/>
      <c r="B1287" s="3"/>
    </row>
    <row r="1288" spans="1:2">
      <c r="A1288" s="1"/>
      <c r="B1288" s="3"/>
    </row>
    <row r="1289" spans="1:2">
      <c r="A1289" s="1"/>
      <c r="B1289" s="3"/>
    </row>
    <row r="1290" spans="1:2">
      <c r="A1290" s="1"/>
      <c r="B1290" s="3"/>
    </row>
    <row r="1291" spans="1:2">
      <c r="A1291" s="1"/>
      <c r="B1291" s="3"/>
    </row>
    <row r="1292" spans="1:2">
      <c r="A1292" s="1"/>
      <c r="B1292" s="3"/>
    </row>
    <row r="1293" spans="1:2">
      <c r="A1293" s="1"/>
      <c r="B1293" s="3"/>
    </row>
    <row r="1294" spans="1:2">
      <c r="A1294" s="1"/>
      <c r="B1294" s="3"/>
    </row>
    <row r="1295" spans="1:2">
      <c r="A1295" s="1"/>
      <c r="B1295" s="3"/>
    </row>
    <row r="1296" spans="1:2">
      <c r="A1296" s="1"/>
      <c r="B1296" s="3"/>
    </row>
    <row r="1297" spans="1:2">
      <c r="A1297" s="1"/>
      <c r="B1297" s="3"/>
    </row>
    <row r="1298" spans="1:2">
      <c r="A1298" s="1"/>
      <c r="B1298" s="3"/>
    </row>
    <row r="1299" spans="1:2">
      <c r="A1299" s="1"/>
      <c r="B1299" s="3"/>
    </row>
    <row r="1300" spans="1:2">
      <c r="A1300" s="1"/>
      <c r="B1300" s="3"/>
    </row>
    <row r="1301" spans="1:2">
      <c r="A1301" s="1"/>
      <c r="B1301" s="3"/>
    </row>
    <row r="1302" spans="1:2">
      <c r="A1302" s="1"/>
      <c r="B1302" s="3"/>
    </row>
    <row r="1303" spans="1:2">
      <c r="A1303" s="1"/>
      <c r="B1303" s="3"/>
    </row>
    <row r="1304" spans="1:2">
      <c r="A1304" s="1"/>
      <c r="B1304" s="3"/>
    </row>
    <row r="1305" spans="1:2">
      <c r="A1305" s="1"/>
      <c r="B1305" s="3"/>
    </row>
    <row r="1306" spans="1:2">
      <c r="A1306" s="1"/>
      <c r="B1306" s="3"/>
    </row>
    <row r="1307" spans="1:2">
      <c r="A1307" s="1"/>
      <c r="B1307" s="3"/>
    </row>
    <row r="1308" spans="1:2">
      <c r="A1308" s="1"/>
      <c r="B1308" s="3"/>
    </row>
    <row r="1309" spans="1:2">
      <c r="A1309" s="1"/>
      <c r="B1309" s="3"/>
    </row>
    <row r="1310" spans="1:2">
      <c r="A1310" s="1"/>
      <c r="B1310" s="3"/>
    </row>
    <row r="1311" spans="1:2">
      <c r="A1311" s="1"/>
      <c r="B1311" s="3"/>
    </row>
    <row r="1312" spans="1:2">
      <c r="A1312" s="1"/>
      <c r="B1312" s="3"/>
    </row>
    <row r="1313" spans="1:2">
      <c r="A1313" s="1"/>
      <c r="B1313" s="3"/>
    </row>
    <row r="1314" spans="1:2">
      <c r="A1314" s="1"/>
      <c r="B1314" s="3"/>
    </row>
    <row r="1315" spans="1:2">
      <c r="A1315" s="1"/>
      <c r="B1315" s="3"/>
    </row>
    <row r="1316" spans="1:2">
      <c r="A1316" s="1"/>
      <c r="B1316" s="3"/>
    </row>
    <row r="1317" spans="1:2">
      <c r="A1317" s="1"/>
      <c r="B1317" s="3"/>
    </row>
    <row r="1318" spans="1:2">
      <c r="A1318" s="1"/>
      <c r="B1318" s="3"/>
    </row>
    <row r="1319" spans="1:2">
      <c r="A1319" s="1"/>
      <c r="B1319" s="3"/>
    </row>
    <row r="1320" spans="1:2">
      <c r="A1320" s="1"/>
      <c r="B1320" s="3"/>
    </row>
    <row r="1321" spans="1:2">
      <c r="A1321" s="1"/>
      <c r="B1321" s="3"/>
    </row>
    <row r="1322" spans="1:2">
      <c r="A1322" s="1"/>
      <c r="B1322" s="3"/>
    </row>
    <row r="1323" spans="1:2">
      <c r="A1323" s="1"/>
      <c r="B1323" s="3"/>
    </row>
    <row r="1324" spans="1:2">
      <c r="A1324" s="1"/>
      <c r="B1324" s="3"/>
    </row>
    <row r="1325" spans="1:2">
      <c r="A1325" s="1"/>
      <c r="B1325" s="3"/>
    </row>
    <row r="1326" spans="1:2">
      <c r="A1326" s="1"/>
      <c r="B1326" s="3"/>
    </row>
    <row r="1327" spans="1:2">
      <c r="A1327" s="1"/>
      <c r="B1327" s="3"/>
    </row>
    <row r="1328" spans="1:2">
      <c r="A1328" s="1"/>
      <c r="B1328" s="3"/>
    </row>
    <row r="1329" spans="1:2">
      <c r="A1329" s="1"/>
      <c r="B1329" s="3"/>
    </row>
    <row r="1330" spans="1:2">
      <c r="A1330" s="1"/>
      <c r="B1330" s="3"/>
    </row>
    <row r="1331" spans="1:2">
      <c r="A1331" s="1"/>
      <c r="B1331" s="3"/>
    </row>
    <row r="1332" spans="1:2">
      <c r="A1332" s="1"/>
      <c r="B1332" s="3"/>
    </row>
    <row r="1333" spans="1:2">
      <c r="A1333" s="1"/>
      <c r="B1333" s="3"/>
    </row>
    <row r="1334" spans="1:2">
      <c r="A1334" s="1"/>
      <c r="B1334" s="3"/>
    </row>
    <row r="1335" spans="1:2">
      <c r="A1335" s="1"/>
      <c r="B1335" s="3"/>
    </row>
    <row r="1336" spans="1:2">
      <c r="A1336" s="1"/>
      <c r="B1336" s="3"/>
    </row>
    <row r="1337" spans="1:2">
      <c r="A1337" s="1"/>
      <c r="B1337" s="3"/>
    </row>
    <row r="1338" spans="1:2">
      <c r="A1338" s="1"/>
      <c r="B1338" s="3"/>
    </row>
    <row r="1339" spans="1:2">
      <c r="A1339" s="1"/>
      <c r="B1339" s="3"/>
    </row>
    <row r="1340" spans="1:2">
      <c r="A1340" s="1"/>
      <c r="B1340" s="3"/>
    </row>
    <row r="1341" spans="1:2">
      <c r="A1341" s="1"/>
      <c r="B1341" s="3"/>
    </row>
    <row r="1342" spans="1:2">
      <c r="A1342" s="1"/>
      <c r="B1342" s="3"/>
    </row>
    <row r="1343" spans="1:2">
      <c r="A1343" s="1"/>
      <c r="B1343" s="3"/>
    </row>
    <row r="1344" spans="1:2">
      <c r="A1344" s="1"/>
      <c r="B1344" s="3"/>
    </row>
    <row r="1345" spans="1:2">
      <c r="A1345" s="1"/>
      <c r="B1345" s="3"/>
    </row>
    <row r="1346" spans="1:2">
      <c r="A1346" s="1"/>
      <c r="B1346" s="3"/>
    </row>
    <row r="1347" spans="1:2">
      <c r="A1347" s="1"/>
      <c r="B1347" s="3"/>
    </row>
    <row r="1348" spans="1:2">
      <c r="A1348" s="1"/>
      <c r="B1348" s="3"/>
    </row>
    <row r="1349" spans="1:2">
      <c r="A1349" s="1"/>
      <c r="B1349" s="3"/>
    </row>
    <row r="1350" spans="1:2">
      <c r="A1350" s="1"/>
      <c r="B1350" s="3"/>
    </row>
    <row r="1351" spans="1:2">
      <c r="A1351" s="1"/>
      <c r="B1351" s="3"/>
    </row>
    <row r="1352" spans="1:2">
      <c r="A1352" s="1"/>
      <c r="B1352" s="3"/>
    </row>
    <row r="1353" spans="1:2">
      <c r="A1353" s="1"/>
      <c r="B1353" s="3"/>
    </row>
    <row r="1354" spans="1:2">
      <c r="A1354" s="1"/>
      <c r="B1354" s="3"/>
    </row>
    <row r="1355" spans="1:2">
      <c r="A1355" s="1"/>
      <c r="B1355" s="3"/>
    </row>
    <row r="1356" spans="1:2">
      <c r="A1356" s="1"/>
      <c r="B1356" s="3"/>
    </row>
    <row r="1357" spans="1:2">
      <c r="A1357" s="1"/>
      <c r="B1357" s="3"/>
    </row>
    <row r="1358" spans="1:2">
      <c r="A1358" s="1"/>
      <c r="B1358" s="3"/>
    </row>
    <row r="1359" spans="1:2">
      <c r="A1359" s="1"/>
      <c r="B1359" s="3"/>
    </row>
    <row r="1360" spans="1:2">
      <c r="A1360" s="1"/>
      <c r="B1360" s="3"/>
    </row>
    <row r="1361" spans="1:2">
      <c r="A1361" s="1"/>
      <c r="B1361" s="3"/>
    </row>
    <row r="1362" spans="1:2">
      <c r="A1362" s="1"/>
      <c r="B1362" s="3"/>
    </row>
    <row r="1363" spans="1:2">
      <c r="A1363" s="1"/>
      <c r="B1363" s="3"/>
    </row>
    <row r="1364" spans="1:2">
      <c r="A1364" s="1"/>
      <c r="B1364" s="3"/>
    </row>
    <row r="1365" spans="1:2">
      <c r="A1365" s="1"/>
      <c r="B1365" s="3"/>
    </row>
    <row r="1366" spans="1:2">
      <c r="A1366" s="1"/>
      <c r="B1366" s="3"/>
    </row>
    <row r="1367" spans="1:2">
      <c r="A1367" s="1"/>
      <c r="B1367" s="3"/>
    </row>
    <row r="1368" spans="1:2">
      <c r="A1368" s="1"/>
      <c r="B1368" s="3"/>
    </row>
    <row r="1369" spans="1:2">
      <c r="A1369" s="1"/>
      <c r="B1369" s="3"/>
    </row>
    <row r="1370" spans="1:2">
      <c r="A1370" s="1"/>
      <c r="B1370" s="3"/>
    </row>
    <row r="1371" spans="1:2">
      <c r="A1371" s="1"/>
      <c r="B1371" s="3"/>
    </row>
    <row r="1372" spans="1:2">
      <c r="A1372" s="1"/>
      <c r="B1372" s="3"/>
    </row>
    <row r="1373" spans="1:2">
      <c r="A1373" s="1"/>
      <c r="B1373" s="3"/>
    </row>
    <row r="1374" spans="1:2">
      <c r="A1374" s="1"/>
      <c r="B1374" s="3"/>
    </row>
    <row r="1375" spans="1:2">
      <c r="A1375" s="1"/>
      <c r="B1375" s="3"/>
    </row>
    <row r="1376" spans="1:2">
      <c r="A1376" s="1"/>
      <c r="B1376" s="3"/>
    </row>
    <row r="1377" spans="1:2">
      <c r="A1377" s="1"/>
      <c r="B1377" s="3"/>
    </row>
    <row r="1378" spans="1:2">
      <c r="A1378" s="1"/>
      <c r="B1378" s="3"/>
    </row>
    <row r="1379" spans="1:2">
      <c r="A1379" s="1"/>
      <c r="B1379" s="3"/>
    </row>
    <row r="1380" spans="1:2">
      <c r="A1380" s="1"/>
      <c r="B1380" s="3"/>
    </row>
    <row r="1381" spans="1:2">
      <c r="A1381" s="1"/>
      <c r="B1381" s="3"/>
    </row>
    <row r="1382" spans="1:2">
      <c r="A1382" s="1"/>
      <c r="B1382" s="3"/>
    </row>
    <row r="1383" spans="1:2">
      <c r="A1383" s="1"/>
      <c r="B1383" s="3"/>
    </row>
    <row r="1384" spans="1:2">
      <c r="A1384" s="1"/>
      <c r="B1384" s="3"/>
    </row>
    <row r="1385" spans="1:2">
      <c r="A1385" s="1"/>
      <c r="B1385" s="3"/>
    </row>
    <row r="1386" spans="1:2">
      <c r="A1386" s="1"/>
      <c r="B1386" s="3"/>
    </row>
    <row r="1387" spans="1:2">
      <c r="A1387" s="1"/>
      <c r="B1387" s="3"/>
    </row>
    <row r="1388" spans="1:2">
      <c r="A1388" s="1"/>
      <c r="B1388" s="3"/>
    </row>
    <row r="1389" spans="1:2">
      <c r="A1389" s="1"/>
      <c r="B1389" s="3"/>
    </row>
    <row r="1390" spans="1:2">
      <c r="A1390" s="1"/>
      <c r="B1390" s="3"/>
    </row>
    <row r="1391" spans="1:2">
      <c r="A1391" s="1"/>
      <c r="B1391" s="3"/>
    </row>
    <row r="1392" spans="1:2">
      <c r="A1392" s="1"/>
      <c r="B1392" s="3"/>
    </row>
    <row r="1393" spans="1:2">
      <c r="A1393" s="1"/>
      <c r="B1393" s="3"/>
    </row>
    <row r="1394" spans="1:2">
      <c r="A1394" s="1"/>
      <c r="B1394" s="3"/>
    </row>
    <row r="1395" spans="1:2">
      <c r="A1395" s="1"/>
      <c r="B1395" s="3"/>
    </row>
    <row r="1396" spans="1:2">
      <c r="A1396" s="1"/>
      <c r="B1396" s="3"/>
    </row>
    <row r="1397" spans="1:2">
      <c r="A1397" s="1"/>
      <c r="B1397" s="3"/>
    </row>
    <row r="1398" spans="1:2">
      <c r="A1398" s="1"/>
      <c r="B1398" s="3"/>
    </row>
    <row r="1399" spans="1:2">
      <c r="A1399" s="1"/>
      <c r="B1399" s="3"/>
    </row>
    <row r="1400" spans="1:2">
      <c r="A1400" s="1"/>
      <c r="B1400" s="3"/>
    </row>
    <row r="1401" spans="1:2">
      <c r="A1401" s="1"/>
      <c r="B1401" s="3"/>
    </row>
    <row r="1402" spans="1:2">
      <c r="A1402" s="1"/>
      <c r="B1402" s="3"/>
    </row>
    <row r="1403" spans="1:2">
      <c r="A1403" s="1"/>
      <c r="B1403" s="3"/>
    </row>
    <row r="1404" spans="1:2">
      <c r="A1404" s="1"/>
      <c r="B1404" s="3"/>
    </row>
    <row r="1405" spans="1:2">
      <c r="A1405" s="1"/>
      <c r="B1405" s="3"/>
    </row>
    <row r="1406" spans="1:2">
      <c r="A1406" s="1"/>
      <c r="B1406" s="3"/>
    </row>
    <row r="1407" spans="1:2">
      <c r="A1407" s="1"/>
      <c r="B1407" s="3"/>
    </row>
    <row r="1408" spans="1:2">
      <c r="A1408" s="1"/>
      <c r="B1408" s="3"/>
    </row>
    <row r="1409" spans="1:2">
      <c r="A1409" s="1"/>
      <c r="B1409" s="3"/>
    </row>
    <row r="1410" spans="1:2">
      <c r="A1410" s="1"/>
      <c r="B1410" s="3"/>
    </row>
    <row r="1411" spans="1:2">
      <c r="A1411" s="1"/>
      <c r="B1411" s="3"/>
    </row>
    <row r="1412" spans="1:2">
      <c r="A1412" s="1"/>
      <c r="B1412" s="3"/>
    </row>
    <row r="1413" spans="1:2">
      <c r="A1413" s="1"/>
      <c r="B1413" s="3"/>
    </row>
    <row r="1414" spans="1:2">
      <c r="A1414" s="1"/>
      <c r="B1414" s="3"/>
    </row>
    <row r="1415" spans="1:2">
      <c r="A1415" s="1"/>
      <c r="B1415" s="3"/>
    </row>
    <row r="1416" spans="1:2">
      <c r="A1416" s="1"/>
      <c r="B1416" s="3"/>
    </row>
    <row r="1417" spans="1:2">
      <c r="A1417" s="1"/>
      <c r="B1417" s="3"/>
    </row>
    <row r="1418" spans="1:2">
      <c r="A1418" s="1"/>
      <c r="B1418" s="3"/>
    </row>
    <row r="1419" spans="1:2">
      <c r="A1419" s="1"/>
      <c r="B1419" s="3"/>
    </row>
    <row r="1420" spans="1:2">
      <c r="A1420" s="1"/>
      <c r="B1420" s="3"/>
    </row>
    <row r="1421" spans="1:2">
      <c r="A1421" s="1"/>
      <c r="B1421" s="3"/>
    </row>
    <row r="1422" spans="1:2">
      <c r="A1422" s="1"/>
      <c r="B1422" s="3"/>
    </row>
    <row r="1423" spans="1:2">
      <c r="A1423" s="1"/>
      <c r="B1423" s="3"/>
    </row>
    <row r="1424" spans="1:2">
      <c r="A1424" s="1"/>
      <c r="B1424" s="3"/>
    </row>
    <row r="1425" spans="1:2">
      <c r="A1425" s="1"/>
      <c r="B1425" s="3"/>
    </row>
    <row r="1426" spans="1:2">
      <c r="A1426" s="1"/>
      <c r="B1426" s="3"/>
    </row>
    <row r="1427" spans="1:2">
      <c r="A1427" s="1"/>
      <c r="B1427" s="3"/>
    </row>
    <row r="1428" spans="1:2">
      <c r="A1428" s="1"/>
      <c r="B1428" s="3"/>
    </row>
    <row r="1429" spans="1:2">
      <c r="A1429" s="1"/>
      <c r="B1429" s="3"/>
    </row>
    <row r="1430" spans="1:2">
      <c r="A1430" s="1"/>
      <c r="B1430" s="3"/>
    </row>
    <row r="1431" spans="1:2">
      <c r="A1431" s="1"/>
      <c r="B1431" s="3"/>
    </row>
    <row r="1432" spans="1:2">
      <c r="A1432" s="1"/>
      <c r="B1432" s="3"/>
    </row>
    <row r="1433" spans="1:2">
      <c r="A1433" s="1"/>
      <c r="B1433" s="3"/>
    </row>
    <row r="1434" spans="1:2">
      <c r="A1434" s="1"/>
      <c r="B1434" s="3"/>
    </row>
    <row r="1435" spans="1:2">
      <c r="A1435" s="1"/>
      <c r="B1435" s="3"/>
    </row>
    <row r="1436" spans="1:2">
      <c r="A1436" s="1"/>
      <c r="B1436" s="3"/>
    </row>
    <row r="1437" spans="1:2">
      <c r="A1437" s="1"/>
      <c r="B1437" s="3"/>
    </row>
    <row r="1438" spans="1:2">
      <c r="A1438" s="1"/>
      <c r="B1438" s="3"/>
    </row>
    <row r="1439" spans="1:2">
      <c r="A1439" s="1"/>
      <c r="B1439" s="3"/>
    </row>
    <row r="1440" spans="1:2">
      <c r="A1440" s="1"/>
      <c r="B1440" s="3"/>
    </row>
    <row r="1441" spans="1:2">
      <c r="A1441" s="1"/>
      <c r="B1441" s="3"/>
    </row>
    <row r="1442" spans="1:2">
      <c r="A1442" s="1"/>
      <c r="B1442" s="3"/>
    </row>
    <row r="1443" spans="1:2">
      <c r="A1443" s="1"/>
      <c r="B1443" s="3"/>
    </row>
    <row r="1444" spans="1:2">
      <c r="A1444" s="1"/>
      <c r="B1444" s="3"/>
    </row>
    <row r="1445" spans="1:2">
      <c r="A1445" s="1"/>
      <c r="B1445" s="3"/>
    </row>
    <row r="1446" spans="1:2">
      <c r="A1446" s="1"/>
      <c r="B1446" s="3"/>
    </row>
    <row r="1447" spans="1:2">
      <c r="A1447" s="1"/>
      <c r="B1447" s="3"/>
    </row>
    <row r="1448" spans="1:2">
      <c r="A1448" s="1"/>
      <c r="B1448" s="3"/>
    </row>
    <row r="1449" spans="1:2">
      <c r="A1449" s="1"/>
      <c r="B1449" s="3"/>
    </row>
    <row r="1450" spans="1:2">
      <c r="A1450" s="1"/>
      <c r="B1450" s="3"/>
    </row>
    <row r="1451" spans="1:2">
      <c r="A1451" s="1"/>
      <c r="B1451" s="3"/>
    </row>
    <row r="1452" spans="1:2">
      <c r="A1452" s="1"/>
      <c r="B1452" s="3"/>
    </row>
    <row r="1453" spans="1:2">
      <c r="A1453" s="1"/>
      <c r="B1453" s="3"/>
    </row>
    <row r="1454" spans="1:2">
      <c r="A1454" s="1"/>
      <c r="B1454" s="3"/>
    </row>
    <row r="1455" spans="1:2">
      <c r="A1455" s="1"/>
      <c r="B1455" s="3"/>
    </row>
    <row r="1456" spans="1:2">
      <c r="A1456" s="1"/>
      <c r="B1456" s="3"/>
    </row>
    <row r="1457" spans="1:2">
      <c r="A1457" s="1"/>
      <c r="B1457" s="3"/>
    </row>
    <row r="1458" spans="1:2">
      <c r="A1458" s="1"/>
      <c r="B1458" s="3"/>
    </row>
    <row r="1459" spans="1:2">
      <c r="A1459" s="1"/>
      <c r="B1459" s="3"/>
    </row>
    <row r="1460" spans="1:2">
      <c r="A1460" s="1"/>
      <c r="B1460" s="3"/>
    </row>
    <row r="1461" spans="1:2">
      <c r="A1461" s="1"/>
      <c r="B1461" s="3"/>
    </row>
    <row r="1462" spans="1:2">
      <c r="A1462" s="1"/>
      <c r="B1462" s="3"/>
    </row>
    <row r="1463" spans="1:2">
      <c r="A1463" s="1"/>
      <c r="B1463" s="3"/>
    </row>
    <row r="1464" spans="1:2">
      <c r="A1464" s="1"/>
      <c r="B1464" s="3"/>
    </row>
    <row r="1465" spans="1:2">
      <c r="A1465" s="1"/>
      <c r="B1465" s="3"/>
    </row>
    <row r="1466" spans="1:2">
      <c r="A1466" s="1"/>
      <c r="B1466" s="3"/>
    </row>
    <row r="1467" spans="1:2">
      <c r="A1467" s="1"/>
      <c r="B1467" s="3"/>
    </row>
    <row r="1468" spans="1:2">
      <c r="A1468" s="1"/>
      <c r="B1468" s="3"/>
    </row>
    <row r="1469" spans="1:2">
      <c r="A1469" s="1"/>
      <c r="B1469" s="3"/>
    </row>
    <row r="1470" spans="1:2">
      <c r="A1470" s="1"/>
      <c r="B1470" s="3"/>
    </row>
    <row r="1471" spans="1:2">
      <c r="A1471" s="1"/>
      <c r="B1471" s="3"/>
    </row>
    <row r="1472" spans="1:2">
      <c r="A1472" s="1"/>
      <c r="B1472" s="3"/>
    </row>
    <row r="1473" spans="1:2">
      <c r="A1473" s="1"/>
      <c r="B1473" s="3"/>
    </row>
    <row r="1474" spans="1:2">
      <c r="A1474" s="1"/>
      <c r="B1474" s="3"/>
    </row>
    <row r="1475" spans="1:2">
      <c r="A1475" s="1"/>
      <c r="B1475" s="3"/>
    </row>
    <row r="1476" spans="1:2">
      <c r="A1476" s="1"/>
      <c r="B1476" s="3"/>
    </row>
    <row r="1477" spans="1:2">
      <c r="A1477" s="1"/>
      <c r="B1477" s="3"/>
    </row>
    <row r="1478" spans="1:2">
      <c r="A1478" s="1"/>
      <c r="B1478" s="3"/>
    </row>
    <row r="1479" spans="1:2">
      <c r="A1479" s="1"/>
      <c r="B1479" s="3"/>
    </row>
    <row r="1480" spans="1:2">
      <c r="A1480" s="1"/>
      <c r="B1480" s="3"/>
    </row>
    <row r="1481" spans="1:2">
      <c r="A1481" s="1"/>
      <c r="B1481" s="3"/>
    </row>
    <row r="1482" spans="1:2">
      <c r="A1482" s="1"/>
      <c r="B1482" s="3"/>
    </row>
    <row r="1483" spans="1:2">
      <c r="A1483" s="1"/>
      <c r="B1483" s="3"/>
    </row>
    <row r="1484" spans="1:2">
      <c r="A1484" s="1"/>
      <c r="B1484" s="3"/>
    </row>
    <row r="1485" spans="1:2">
      <c r="A1485" s="1"/>
      <c r="B1485" s="3"/>
    </row>
    <row r="1486" spans="1:2">
      <c r="A1486" s="1"/>
      <c r="B1486" s="3"/>
    </row>
    <row r="1487" spans="1:2">
      <c r="A1487" s="1"/>
      <c r="B1487" s="3"/>
    </row>
    <row r="1488" spans="1:2">
      <c r="A1488" s="1"/>
      <c r="B1488" s="3"/>
    </row>
    <row r="1489" spans="1:2">
      <c r="A1489" s="1"/>
      <c r="B1489" s="3"/>
    </row>
    <row r="1490" spans="1:2">
      <c r="A1490" s="1"/>
      <c r="B1490" s="3"/>
    </row>
    <row r="1491" spans="1:2">
      <c r="A1491" s="1"/>
      <c r="B1491" s="3"/>
    </row>
    <row r="1492" spans="1:2">
      <c r="A1492" s="1"/>
      <c r="B1492" s="3"/>
    </row>
    <row r="1493" spans="1:2">
      <c r="A1493" s="1"/>
      <c r="B1493" s="3"/>
    </row>
    <row r="1494" spans="1:2">
      <c r="A1494" s="1"/>
      <c r="B1494" s="3"/>
    </row>
    <row r="1495" spans="1:2">
      <c r="A1495" s="1"/>
      <c r="B1495" s="3"/>
    </row>
    <row r="1496" spans="1:2">
      <c r="A1496" s="1"/>
      <c r="B1496" s="3"/>
    </row>
    <row r="1497" spans="1:2">
      <c r="A1497" s="1"/>
      <c r="B1497" s="3"/>
    </row>
    <row r="1498" spans="1:2">
      <c r="A1498" s="1"/>
      <c r="B1498" s="3"/>
    </row>
    <row r="1499" spans="1:2">
      <c r="A1499" s="1"/>
      <c r="B1499" s="3"/>
    </row>
    <row r="1500" spans="1:2">
      <c r="A1500" s="1"/>
      <c r="B1500" s="3"/>
    </row>
    <row r="1501" spans="1:2">
      <c r="A1501" s="1"/>
      <c r="B1501" s="3"/>
    </row>
    <row r="1502" spans="1:2">
      <c r="A1502" s="1"/>
      <c r="B1502" s="3"/>
    </row>
    <row r="1503" spans="1:2">
      <c r="A1503" s="1"/>
      <c r="B1503" s="3"/>
    </row>
    <row r="1504" spans="1:2">
      <c r="A1504" s="1"/>
      <c r="B1504" s="3"/>
    </row>
    <row r="1505" spans="1:2">
      <c r="A1505" s="1"/>
      <c r="B1505" s="3"/>
    </row>
    <row r="1506" spans="1:2">
      <c r="A1506" s="1"/>
      <c r="B1506" s="3"/>
    </row>
    <row r="1507" spans="1:2">
      <c r="A1507" s="1"/>
      <c r="B1507" s="3"/>
    </row>
    <row r="1508" spans="1:2">
      <c r="A1508" s="1"/>
      <c r="B1508" s="3"/>
    </row>
    <row r="1509" spans="1:2">
      <c r="A1509" s="1"/>
      <c r="B1509" s="3"/>
    </row>
    <row r="1510" spans="1:2">
      <c r="A1510" s="1"/>
      <c r="B1510" s="3"/>
    </row>
    <row r="1511" spans="1:2">
      <c r="A1511" s="1"/>
      <c r="B1511" s="3"/>
    </row>
    <row r="1512" spans="1:2">
      <c r="A1512" s="1"/>
      <c r="B1512" s="3"/>
    </row>
    <row r="1513" spans="1:2">
      <c r="A1513" s="1"/>
      <c r="B1513" s="3"/>
    </row>
    <row r="1514" spans="1:2">
      <c r="A1514" s="1"/>
      <c r="B1514" s="3"/>
    </row>
    <row r="1515" spans="1:2">
      <c r="A1515" s="1"/>
      <c r="B1515" s="3"/>
    </row>
    <row r="1516" spans="1:2">
      <c r="A1516" s="1"/>
      <c r="B1516" s="3"/>
    </row>
    <row r="1517" spans="1:2">
      <c r="A1517" s="1"/>
      <c r="B1517" s="3"/>
    </row>
    <row r="1518" spans="1:2">
      <c r="A1518" s="1"/>
      <c r="B1518" s="3"/>
    </row>
    <row r="1519" spans="1:2">
      <c r="A1519" s="1"/>
      <c r="B1519" s="3"/>
    </row>
    <row r="1520" spans="1:2">
      <c r="A1520" s="1"/>
      <c r="B1520" s="3"/>
    </row>
    <row r="1521" spans="1:2">
      <c r="A1521" s="1"/>
      <c r="B1521" s="3"/>
    </row>
    <row r="1522" spans="1:2">
      <c r="A1522" s="1"/>
      <c r="B1522" s="3"/>
    </row>
    <row r="1523" spans="1:2">
      <c r="A1523" s="1"/>
      <c r="B1523" s="3"/>
    </row>
    <row r="1524" spans="1:2">
      <c r="A1524" s="1"/>
      <c r="B1524" s="3"/>
    </row>
    <row r="1525" spans="1:2">
      <c r="A1525" s="1"/>
      <c r="B1525" s="3"/>
    </row>
    <row r="1526" spans="1:2">
      <c r="A1526" s="1"/>
      <c r="B1526" s="3"/>
    </row>
    <row r="1527" spans="1:2">
      <c r="A1527" s="1"/>
      <c r="B1527" s="3"/>
    </row>
    <row r="1528" spans="1:2">
      <c r="A1528" s="1"/>
      <c r="B1528" s="3"/>
    </row>
    <row r="1529" spans="1:2">
      <c r="A1529" s="1"/>
      <c r="B1529" s="3"/>
    </row>
    <row r="1530" spans="1:2">
      <c r="A1530" s="1"/>
      <c r="B1530" s="3"/>
    </row>
    <row r="1531" spans="1:2">
      <c r="A1531" s="1"/>
      <c r="B1531" s="3"/>
    </row>
    <row r="1532" spans="1:2">
      <c r="A1532" s="1"/>
      <c r="B1532" s="3"/>
    </row>
    <row r="1533" spans="1:2">
      <c r="A1533" s="1"/>
      <c r="B1533" s="3"/>
    </row>
    <row r="1534" spans="1:2">
      <c r="A1534" s="1"/>
      <c r="B1534" s="3"/>
    </row>
    <row r="1535" spans="1:2">
      <c r="A1535" s="1"/>
      <c r="B1535" s="3"/>
    </row>
    <row r="1536" spans="1:2">
      <c r="A1536" s="1"/>
      <c r="B1536" s="3"/>
    </row>
    <row r="1537" spans="1:2">
      <c r="A1537" s="1"/>
      <c r="B1537" s="3"/>
    </row>
    <row r="1538" spans="1:2">
      <c r="A1538" s="1"/>
      <c r="B1538" s="3"/>
    </row>
    <row r="1539" spans="1:2">
      <c r="A1539" s="1"/>
      <c r="B1539" s="3"/>
    </row>
    <row r="1540" spans="1:2">
      <c r="A1540" s="1"/>
      <c r="B1540" s="3"/>
    </row>
    <row r="1541" spans="1:2">
      <c r="A1541" s="1"/>
      <c r="B1541" s="3"/>
    </row>
    <row r="1542" spans="1:2">
      <c r="A1542" s="1"/>
      <c r="B1542" s="3"/>
    </row>
    <row r="1543" spans="1:2">
      <c r="A1543" s="1"/>
      <c r="B1543" s="3"/>
    </row>
    <row r="1544" spans="1:2">
      <c r="A1544" s="1"/>
      <c r="B1544" s="3"/>
    </row>
    <row r="1545" spans="1:2">
      <c r="A1545" s="1"/>
      <c r="B1545" s="3"/>
    </row>
    <row r="1546" spans="1:2">
      <c r="A1546" s="1"/>
      <c r="B1546" s="3"/>
    </row>
    <row r="1547" spans="1:2">
      <c r="A1547" s="1"/>
      <c r="B1547" s="3"/>
    </row>
    <row r="1548" spans="1:2">
      <c r="A1548" s="1"/>
      <c r="B1548" s="3"/>
    </row>
    <row r="1549" spans="1:2">
      <c r="A1549" s="1"/>
      <c r="B1549" s="3"/>
    </row>
    <row r="1550" spans="1:2">
      <c r="A1550" s="1"/>
      <c r="B1550" s="3"/>
    </row>
    <row r="1551" spans="1:2">
      <c r="A1551" s="1"/>
      <c r="B1551" s="3"/>
    </row>
    <row r="1552" spans="1:2">
      <c r="A1552" s="1"/>
      <c r="B1552" s="3"/>
    </row>
    <row r="1553" spans="1:2">
      <c r="A1553" s="1"/>
      <c r="B1553" s="3"/>
    </row>
    <row r="1554" spans="1:2">
      <c r="A1554" s="1"/>
      <c r="B1554" s="3"/>
    </row>
    <row r="1555" spans="1:2">
      <c r="A1555" s="1"/>
      <c r="B1555" s="3"/>
    </row>
    <row r="1556" spans="1:2">
      <c r="A1556" s="1"/>
      <c r="B1556" s="3"/>
    </row>
    <row r="1557" spans="1:2">
      <c r="A1557" s="1"/>
      <c r="B1557" s="3"/>
    </row>
    <row r="1558" spans="1:2">
      <c r="A1558" s="1"/>
      <c r="B1558" s="3"/>
    </row>
    <row r="1559" spans="1:2">
      <c r="A1559" s="1"/>
      <c r="B1559" s="3"/>
    </row>
    <row r="1560" spans="1:2">
      <c r="A1560" s="1"/>
      <c r="B1560" s="3"/>
    </row>
    <row r="1561" spans="1:2">
      <c r="A1561" s="1"/>
      <c r="B1561" s="3"/>
    </row>
    <row r="1562" spans="1:2">
      <c r="A1562" s="1"/>
      <c r="B1562" s="3"/>
    </row>
    <row r="1563" spans="1:2">
      <c r="A1563" s="1"/>
      <c r="B1563" s="3"/>
    </row>
    <row r="1564" spans="1:2">
      <c r="A1564" s="1"/>
      <c r="B1564" s="3"/>
    </row>
    <row r="1565" spans="1:2">
      <c r="A1565" s="1"/>
      <c r="B1565" s="3"/>
    </row>
    <row r="1566" spans="1:2">
      <c r="A1566" s="1"/>
      <c r="B1566" s="3"/>
    </row>
    <row r="1567" spans="1:2">
      <c r="A1567" s="1"/>
      <c r="B1567" s="3"/>
    </row>
    <row r="1568" spans="1:2">
      <c r="A1568" s="1"/>
      <c r="B1568" s="3"/>
    </row>
    <row r="1569" spans="1:2">
      <c r="A1569" s="1"/>
      <c r="B1569" s="3"/>
    </row>
    <row r="1570" spans="1:2">
      <c r="A1570" s="1"/>
      <c r="B1570" s="3"/>
    </row>
    <row r="1571" spans="1:2">
      <c r="A1571" s="1"/>
      <c r="B1571" s="3"/>
    </row>
    <row r="1572" spans="1:2">
      <c r="A1572" s="1"/>
      <c r="B1572" s="3"/>
    </row>
    <row r="1573" spans="1:2">
      <c r="A1573" s="1"/>
      <c r="B1573" s="3"/>
    </row>
    <row r="1574" spans="1:2">
      <c r="A1574" s="1"/>
      <c r="B1574" s="3"/>
    </row>
    <row r="1575" spans="1:2">
      <c r="A1575" s="1"/>
      <c r="B1575" s="3"/>
    </row>
    <row r="1576" spans="1:2">
      <c r="A1576" s="1"/>
      <c r="B1576" s="3"/>
    </row>
    <row r="1577" spans="1:2">
      <c r="A1577" s="1"/>
      <c r="B1577" s="3"/>
    </row>
    <row r="1578" spans="1:2">
      <c r="A1578" s="1"/>
      <c r="B1578" s="3"/>
    </row>
    <row r="1579" spans="1:2">
      <c r="A1579" s="1"/>
      <c r="B1579" s="3"/>
    </row>
    <row r="1580" spans="1:2">
      <c r="A1580" s="1"/>
      <c r="B1580" s="3"/>
    </row>
    <row r="1581" spans="1:2">
      <c r="A1581" s="1"/>
      <c r="B1581" s="3"/>
    </row>
    <row r="1582" spans="1:2">
      <c r="A1582" s="1"/>
      <c r="B1582" s="3"/>
    </row>
    <row r="1583" spans="1:2">
      <c r="A1583" s="1"/>
      <c r="B1583" s="3"/>
    </row>
    <row r="1584" spans="1:2">
      <c r="A1584" s="1"/>
      <c r="B1584" s="3"/>
    </row>
    <row r="1585" spans="1:2">
      <c r="A1585" s="1"/>
      <c r="B1585" s="3"/>
    </row>
    <row r="1586" spans="1:2">
      <c r="A1586" s="1"/>
      <c r="B1586" s="3"/>
    </row>
    <row r="1587" spans="1:2">
      <c r="A1587" s="1"/>
      <c r="B1587" s="3"/>
    </row>
    <row r="1588" spans="1:2">
      <c r="A1588" s="1"/>
      <c r="B1588" s="3"/>
    </row>
    <row r="1589" spans="1:2">
      <c r="A1589" s="1"/>
      <c r="B1589" s="3"/>
    </row>
    <row r="1590" spans="1:2">
      <c r="A1590" s="1"/>
      <c r="B1590" s="3"/>
    </row>
    <row r="1591" spans="1:2">
      <c r="A1591" s="1"/>
      <c r="B1591" s="3"/>
    </row>
    <row r="1592" spans="1:2">
      <c r="A1592" s="1"/>
      <c r="B1592" s="3"/>
    </row>
    <row r="1593" spans="1:2">
      <c r="A1593" s="1"/>
      <c r="B1593" s="3"/>
    </row>
    <row r="1594" spans="1:2">
      <c r="A1594" s="1"/>
      <c r="B1594" s="3"/>
    </row>
    <row r="1595" spans="1:2">
      <c r="A1595" s="1"/>
      <c r="B1595" s="3"/>
    </row>
    <row r="1596" spans="1:2">
      <c r="A1596" s="1"/>
      <c r="B1596" s="3"/>
    </row>
    <row r="1597" spans="1:2">
      <c r="A1597" s="1"/>
      <c r="B1597" s="3"/>
    </row>
    <row r="1598" spans="1:2">
      <c r="A1598" s="1"/>
      <c r="B1598" s="3"/>
    </row>
    <row r="1599" spans="1:2">
      <c r="A1599" s="1"/>
      <c r="B1599" s="3"/>
    </row>
    <row r="1600" spans="1:2">
      <c r="A1600" s="1"/>
      <c r="B1600" s="3"/>
    </row>
    <row r="1601" spans="1:2">
      <c r="A1601" s="1"/>
      <c r="B1601" s="3"/>
    </row>
    <row r="1602" spans="1:2">
      <c r="A1602" s="1"/>
      <c r="B1602" s="3"/>
    </row>
    <row r="1603" spans="1:2">
      <c r="A1603" s="1"/>
      <c r="B1603" s="3"/>
    </row>
    <row r="1604" spans="1:2">
      <c r="A1604" s="1"/>
      <c r="B1604" s="3"/>
    </row>
    <row r="1605" spans="1:2">
      <c r="A1605" s="1"/>
      <c r="B1605" s="3"/>
    </row>
    <row r="1606" spans="1:2">
      <c r="A1606" s="1"/>
      <c r="B1606" s="3"/>
    </row>
    <row r="1607" spans="1:2">
      <c r="A1607" s="1"/>
      <c r="B1607" s="3"/>
    </row>
    <row r="1608" spans="1:2">
      <c r="A1608" s="1"/>
      <c r="B1608" s="3"/>
    </row>
    <row r="1609" spans="1:2">
      <c r="A1609" s="1"/>
      <c r="B1609" s="3"/>
    </row>
    <row r="1610" spans="1:2">
      <c r="A1610" s="1"/>
      <c r="B1610" s="3"/>
    </row>
    <row r="1611" spans="1:2">
      <c r="A1611" s="1"/>
      <c r="B1611" s="3"/>
    </row>
    <row r="1612" spans="1:2">
      <c r="A1612" s="1"/>
      <c r="B1612" s="3"/>
    </row>
    <row r="1613" spans="1:2">
      <c r="A1613" s="1"/>
      <c r="B1613" s="3"/>
    </row>
    <row r="1614" spans="1:2">
      <c r="A1614" s="1"/>
      <c r="B1614" s="3"/>
    </row>
    <row r="1615" spans="1:2">
      <c r="A1615" s="1"/>
      <c r="B1615" s="3"/>
    </row>
    <row r="1616" spans="1:2">
      <c r="A1616" s="1"/>
      <c r="B1616" s="3"/>
    </row>
    <row r="1617" spans="1:2">
      <c r="A1617" s="1"/>
      <c r="B1617" s="3"/>
    </row>
    <row r="1618" spans="1:2">
      <c r="A1618" s="1"/>
      <c r="B1618" s="3"/>
    </row>
    <row r="1619" spans="1:2">
      <c r="A1619" s="1"/>
      <c r="B1619" s="3"/>
    </row>
    <row r="1620" spans="1:2">
      <c r="A1620" s="1"/>
      <c r="B1620" s="3"/>
    </row>
    <row r="1621" spans="1:2">
      <c r="A1621" s="1"/>
      <c r="B1621" s="3"/>
    </row>
    <row r="1622" spans="1:2">
      <c r="A1622" s="1"/>
      <c r="B1622" s="3"/>
    </row>
    <row r="1623" spans="1:2">
      <c r="A1623" s="1"/>
      <c r="B1623" s="3"/>
    </row>
    <row r="1624" spans="1:2">
      <c r="A1624" s="1"/>
      <c r="B1624" s="3"/>
    </row>
    <row r="1625" spans="1:2">
      <c r="A1625" s="1"/>
      <c r="B1625" s="3"/>
    </row>
    <row r="1626" spans="1:2">
      <c r="A1626" s="1"/>
      <c r="B1626" s="3"/>
    </row>
    <row r="1627" spans="1:2">
      <c r="A1627" s="1"/>
      <c r="B1627" s="3"/>
    </row>
    <row r="1628" spans="1:2">
      <c r="A1628" s="1"/>
      <c r="B1628" s="3"/>
    </row>
    <row r="1629" spans="1:2">
      <c r="A1629" s="1"/>
      <c r="B1629" s="3"/>
    </row>
    <row r="1630" spans="1:2">
      <c r="A1630" s="1"/>
      <c r="B1630" s="3"/>
    </row>
    <row r="1631" spans="1:2">
      <c r="A1631" s="1"/>
      <c r="B1631" s="3"/>
    </row>
    <row r="1632" spans="1:2">
      <c r="A1632" s="1"/>
      <c r="B1632" s="3"/>
    </row>
    <row r="1633" spans="1:2">
      <c r="A1633" s="1"/>
      <c r="B1633" s="3"/>
    </row>
    <row r="1634" spans="1:2">
      <c r="A1634" s="1"/>
      <c r="B1634" s="3"/>
    </row>
    <row r="1635" spans="1:2">
      <c r="A1635" s="1"/>
      <c r="B1635" s="3"/>
    </row>
    <row r="1636" spans="1:2">
      <c r="A1636" s="1"/>
      <c r="B1636" s="3"/>
    </row>
    <row r="1637" spans="1:2">
      <c r="A1637" s="1"/>
      <c r="B1637" s="3"/>
    </row>
    <row r="1638" spans="1:2">
      <c r="A1638" s="1"/>
      <c r="B1638" s="3"/>
    </row>
    <row r="1639" spans="1:2">
      <c r="A1639" s="1"/>
      <c r="B1639" s="3"/>
    </row>
    <row r="1640" spans="1:2">
      <c r="A1640" s="1"/>
      <c r="B1640" s="3"/>
    </row>
    <row r="1641" spans="1:2">
      <c r="A1641" s="1"/>
      <c r="B1641" s="3"/>
    </row>
    <row r="1642" spans="1:2">
      <c r="A1642" s="1"/>
      <c r="B1642" s="3"/>
    </row>
    <row r="1643" spans="1:2">
      <c r="A1643" s="1"/>
      <c r="B1643" s="3"/>
    </row>
    <row r="1644" spans="1:2">
      <c r="A1644" s="1"/>
      <c r="B1644" s="3"/>
    </row>
    <row r="1645" spans="1:2">
      <c r="A1645" s="1"/>
      <c r="B1645" s="3"/>
    </row>
    <row r="1646" spans="1:2">
      <c r="A1646" s="1"/>
      <c r="B1646" s="3"/>
    </row>
    <row r="1647" spans="1:2">
      <c r="A1647" s="1"/>
      <c r="B1647" s="3"/>
    </row>
    <row r="1648" spans="1:2">
      <c r="A1648" s="1"/>
      <c r="B1648" s="3"/>
    </row>
    <row r="1649" spans="1:2">
      <c r="A1649" s="1"/>
      <c r="B1649" s="3"/>
    </row>
    <row r="1650" spans="1:2">
      <c r="A1650" s="1"/>
      <c r="B1650" s="3"/>
    </row>
    <row r="1651" spans="1:2">
      <c r="A1651" s="1"/>
      <c r="B1651" s="3"/>
    </row>
    <row r="1652" spans="1:2">
      <c r="A1652" s="1"/>
      <c r="B1652" s="3"/>
    </row>
    <row r="1653" spans="1:2">
      <c r="A1653" s="1"/>
      <c r="B1653" s="3"/>
    </row>
    <row r="1654" spans="1:2">
      <c r="A1654" s="1"/>
      <c r="B1654" s="3"/>
    </row>
    <row r="1655" spans="1:2">
      <c r="A1655" s="1"/>
      <c r="B1655" s="3"/>
    </row>
    <row r="1656" spans="1:2">
      <c r="A1656" s="1"/>
      <c r="B1656" s="3"/>
    </row>
    <row r="1657" spans="1:2">
      <c r="A1657" s="1"/>
      <c r="B1657" s="3"/>
    </row>
    <row r="1658" spans="1:2">
      <c r="A1658" s="1"/>
      <c r="B1658" s="3"/>
    </row>
    <row r="1659" spans="1:2">
      <c r="A1659" s="1"/>
      <c r="B1659" s="3"/>
    </row>
    <row r="1660" spans="1:2">
      <c r="A1660" s="1"/>
      <c r="B1660" s="3"/>
    </row>
    <row r="1661" spans="1:2">
      <c r="A1661" s="1"/>
      <c r="B1661" s="3"/>
    </row>
    <row r="1662" spans="1:2">
      <c r="A1662" s="1"/>
      <c r="B1662" s="3"/>
    </row>
    <row r="1663" spans="1:2">
      <c r="A1663" s="1"/>
      <c r="B1663" s="3"/>
    </row>
    <row r="1664" spans="1:2">
      <c r="A1664" s="1"/>
      <c r="B1664" s="3"/>
    </row>
    <row r="1665" spans="1:2">
      <c r="A1665" s="1"/>
      <c r="B1665" s="3"/>
    </row>
    <row r="1666" spans="1:2">
      <c r="A1666" s="1"/>
      <c r="B1666" s="3"/>
    </row>
    <row r="1667" spans="1:2">
      <c r="A1667" s="1"/>
      <c r="B1667" s="3"/>
    </row>
    <row r="1668" spans="1:2">
      <c r="A1668" s="1"/>
      <c r="B1668" s="3"/>
    </row>
    <row r="1669" spans="1:2">
      <c r="A1669" s="1"/>
      <c r="B1669" s="3"/>
    </row>
    <row r="1670" spans="1:2">
      <c r="A1670" s="1"/>
      <c r="B1670" s="3"/>
    </row>
    <row r="1671" spans="1:2">
      <c r="A1671" s="1"/>
      <c r="B1671" s="3"/>
    </row>
    <row r="1672" spans="1:2">
      <c r="A1672" s="1"/>
      <c r="B1672" s="3"/>
    </row>
    <row r="1673" spans="1:2">
      <c r="A1673" s="1"/>
      <c r="B1673" s="3"/>
    </row>
    <row r="1674" spans="1:2">
      <c r="A1674" s="1"/>
      <c r="B1674" s="3"/>
    </row>
    <row r="1675" spans="1:2">
      <c r="A1675" s="1"/>
      <c r="B1675" s="3"/>
    </row>
    <row r="1676" spans="1:2">
      <c r="A1676" s="1"/>
      <c r="B1676" s="3"/>
    </row>
    <row r="1677" spans="1:2">
      <c r="A1677" s="1"/>
      <c r="B1677" s="3"/>
    </row>
    <row r="1678" spans="1:2">
      <c r="A1678" s="1"/>
      <c r="B1678" s="3"/>
    </row>
    <row r="1679" spans="1:2">
      <c r="A1679" s="1"/>
      <c r="B1679" s="3"/>
    </row>
    <row r="1680" spans="1:2">
      <c r="A1680" s="1"/>
      <c r="B1680" s="3"/>
    </row>
    <row r="1681" spans="1:2">
      <c r="A1681" s="1"/>
      <c r="B1681" s="3"/>
    </row>
    <row r="1682" spans="1:2">
      <c r="A1682" s="1"/>
      <c r="B1682" s="3"/>
    </row>
    <row r="1683" spans="1:2">
      <c r="A1683" s="1"/>
      <c r="B1683" s="3"/>
    </row>
    <row r="1684" spans="1:2">
      <c r="A1684" s="1"/>
      <c r="B1684" s="3"/>
    </row>
    <row r="1685" spans="1:2">
      <c r="A1685" s="1"/>
      <c r="B1685" s="3"/>
    </row>
    <row r="1686" spans="1:2">
      <c r="A1686" s="1"/>
      <c r="B1686" s="3"/>
    </row>
    <row r="1687" spans="1:2">
      <c r="A1687" s="1"/>
      <c r="B1687" s="3"/>
    </row>
    <row r="1688" spans="1:2">
      <c r="A1688" s="1"/>
      <c r="B1688" s="3"/>
    </row>
    <row r="1689" spans="1:2">
      <c r="A1689" s="1"/>
      <c r="B1689" s="3"/>
    </row>
    <row r="1690" spans="1:2">
      <c r="A1690" s="1"/>
      <c r="B1690" s="3"/>
    </row>
    <row r="1691" spans="1:2">
      <c r="A1691" s="1"/>
      <c r="B1691" s="3"/>
    </row>
    <row r="1692" spans="1:2">
      <c r="A1692" s="1"/>
      <c r="B1692" s="3"/>
    </row>
    <row r="1693" spans="1:2">
      <c r="A1693" s="1"/>
      <c r="B1693" s="3"/>
    </row>
    <row r="1694" spans="1:2">
      <c r="A1694" s="1"/>
      <c r="B1694" s="3"/>
    </row>
    <row r="1695" spans="1:2">
      <c r="A1695" s="1"/>
      <c r="B1695" s="3"/>
    </row>
    <row r="1696" spans="1:2">
      <c r="A1696" s="1"/>
      <c r="B1696" s="3"/>
    </row>
    <row r="1697" spans="1:2">
      <c r="A1697" s="1"/>
      <c r="B1697" s="3"/>
    </row>
    <row r="1698" spans="1:2">
      <c r="A1698" s="1"/>
      <c r="B1698" s="3"/>
    </row>
    <row r="1699" spans="1:2">
      <c r="A1699" s="1"/>
      <c r="B1699" s="3"/>
    </row>
    <row r="1700" spans="1:2">
      <c r="A1700" s="1"/>
      <c r="B1700" s="3"/>
    </row>
    <row r="1701" spans="1:2">
      <c r="A1701" s="1"/>
      <c r="B1701" s="3"/>
    </row>
    <row r="1702" spans="1:2">
      <c r="A1702" s="1"/>
      <c r="B1702" s="3"/>
    </row>
    <row r="1703" spans="1:2">
      <c r="A1703" s="1"/>
      <c r="B1703" s="3"/>
    </row>
    <row r="1704" spans="1:2">
      <c r="A1704" s="1"/>
      <c r="B1704" s="3"/>
    </row>
    <row r="1705" spans="1:2">
      <c r="A1705" s="1"/>
      <c r="B1705" s="3"/>
    </row>
    <row r="1706" spans="1:2">
      <c r="A1706" s="1"/>
      <c r="B1706" s="3"/>
    </row>
    <row r="1707" spans="1:2">
      <c r="A1707" s="1"/>
      <c r="B1707" s="3"/>
    </row>
    <row r="1708" spans="1:2">
      <c r="A1708" s="1"/>
      <c r="B1708" s="3"/>
    </row>
    <row r="1709" spans="1:2">
      <c r="A1709" s="1"/>
      <c r="B1709" s="3"/>
    </row>
    <row r="1710" spans="1:2">
      <c r="A1710" s="1"/>
      <c r="B1710" s="3"/>
    </row>
    <row r="1711" spans="1:2">
      <c r="A1711" s="1"/>
      <c r="B1711" s="3"/>
    </row>
    <row r="1712" spans="1:2">
      <c r="A1712" s="1"/>
      <c r="B1712" s="3"/>
    </row>
    <row r="1713" spans="1:2">
      <c r="A1713" s="1"/>
      <c r="B1713" s="3"/>
    </row>
    <row r="1714" spans="1:2">
      <c r="A1714" s="1"/>
      <c r="B1714" s="3"/>
    </row>
    <row r="1715" spans="1:2">
      <c r="A1715" s="1"/>
      <c r="B1715" s="3"/>
    </row>
    <row r="1716" spans="1:2">
      <c r="A1716" s="1"/>
      <c r="B1716" s="3"/>
    </row>
    <row r="1717" spans="1:2">
      <c r="A1717" s="1"/>
      <c r="B1717" s="3"/>
    </row>
    <row r="1718" spans="1:2">
      <c r="A1718" s="1"/>
      <c r="B1718" s="3"/>
    </row>
    <row r="1719" spans="1:2">
      <c r="A1719" s="1"/>
      <c r="B1719" s="3"/>
    </row>
    <row r="1720" spans="1:2">
      <c r="A1720" s="1"/>
      <c r="B1720" s="3"/>
    </row>
    <row r="1721" spans="1:2">
      <c r="A1721" s="1"/>
      <c r="B1721" s="3"/>
    </row>
    <row r="1722" spans="1:2">
      <c r="A1722" s="1"/>
      <c r="B1722" s="3"/>
    </row>
    <row r="1723" spans="1:2">
      <c r="A1723" s="1"/>
      <c r="B1723" s="3"/>
    </row>
    <row r="1724" spans="1:2">
      <c r="A1724" s="1"/>
      <c r="B1724" s="3"/>
    </row>
    <row r="1725" spans="1:2">
      <c r="A1725" s="1"/>
      <c r="B1725" s="3"/>
    </row>
    <row r="1726" spans="1:2">
      <c r="A1726" s="1"/>
      <c r="B1726" s="3"/>
    </row>
    <row r="1727" spans="1:2">
      <c r="A1727" s="1"/>
      <c r="B1727" s="3"/>
    </row>
    <row r="1728" spans="1:2">
      <c r="A1728" s="1"/>
      <c r="B1728" s="3"/>
    </row>
    <row r="1729" spans="1:2">
      <c r="A1729" s="1"/>
      <c r="B1729" s="3"/>
    </row>
    <row r="1730" spans="1:2">
      <c r="A1730" s="1"/>
      <c r="B1730" s="3"/>
    </row>
    <row r="1731" spans="1:2">
      <c r="A1731" s="1"/>
      <c r="B1731" s="3"/>
    </row>
    <row r="1732" spans="1:2">
      <c r="A1732" s="1"/>
      <c r="B1732" s="3"/>
    </row>
    <row r="1733" spans="1:2">
      <c r="A1733" s="1"/>
      <c r="B1733" s="3"/>
    </row>
    <row r="1734" spans="1:2">
      <c r="A1734" s="1"/>
      <c r="B1734" s="3"/>
    </row>
    <row r="1735" spans="1:2">
      <c r="A1735" s="1"/>
      <c r="B1735" s="3"/>
    </row>
    <row r="1736" spans="1:2">
      <c r="A1736" s="1"/>
      <c r="B1736" s="3"/>
    </row>
    <row r="1737" spans="1:2">
      <c r="A1737" s="1"/>
      <c r="B1737" s="3"/>
    </row>
    <row r="1738" spans="1:2">
      <c r="A1738" s="1"/>
      <c r="B1738" s="3"/>
    </row>
    <row r="1739" spans="1:2">
      <c r="A1739" s="1"/>
      <c r="B1739" s="3"/>
    </row>
    <row r="1740" spans="1:2">
      <c r="A1740" s="1"/>
      <c r="B1740" s="3"/>
    </row>
    <row r="1741" spans="1:2">
      <c r="A1741" s="1"/>
      <c r="B1741" s="3"/>
    </row>
    <row r="1742" spans="1:2">
      <c r="A1742" s="1"/>
      <c r="B1742" s="3"/>
    </row>
    <row r="1743" spans="1:2">
      <c r="A1743" s="1"/>
      <c r="B1743" s="3"/>
    </row>
    <row r="1744" spans="1:2">
      <c r="A1744" s="1"/>
      <c r="B1744" s="3"/>
    </row>
    <row r="1745" spans="1:2">
      <c r="A1745" s="1"/>
      <c r="B1745" s="3"/>
    </row>
    <row r="1746" spans="1:2">
      <c r="A1746" s="1"/>
      <c r="B1746" s="3"/>
    </row>
    <row r="1747" spans="1:2">
      <c r="A1747" s="1"/>
      <c r="B1747" s="3"/>
    </row>
    <row r="1748" spans="1:2">
      <c r="A1748" s="1"/>
      <c r="B1748" s="3"/>
    </row>
    <row r="1749" spans="1:2">
      <c r="A1749" s="1"/>
      <c r="B1749" s="3"/>
    </row>
    <row r="1750" spans="1:2">
      <c r="A1750" s="1"/>
      <c r="B1750" s="3"/>
    </row>
    <row r="1751" spans="1:2">
      <c r="A1751" s="1"/>
      <c r="B1751" s="3"/>
    </row>
    <row r="1752" spans="1:2">
      <c r="A1752" s="1"/>
      <c r="B1752" s="3"/>
    </row>
    <row r="1753" spans="1:2">
      <c r="A1753" s="1"/>
      <c r="B1753" s="3"/>
    </row>
    <row r="1754" spans="1:2">
      <c r="A1754" s="1"/>
      <c r="B1754" s="3"/>
    </row>
    <row r="1755" spans="1:2">
      <c r="A1755" s="1"/>
      <c r="B1755" s="3"/>
    </row>
    <row r="1756" spans="1:2">
      <c r="A1756" s="1"/>
      <c r="B1756" s="3"/>
    </row>
    <row r="1757" spans="1:2">
      <c r="A1757" s="1"/>
      <c r="B1757" s="3"/>
    </row>
    <row r="1758" spans="1:2">
      <c r="A1758" s="1"/>
      <c r="B1758" s="3"/>
    </row>
    <row r="1759" spans="1:2">
      <c r="A1759" s="1"/>
      <c r="B1759" s="3"/>
    </row>
    <row r="1760" spans="1:2">
      <c r="A1760" s="1"/>
      <c r="B1760" s="3"/>
    </row>
    <row r="1761" spans="1:2">
      <c r="A1761" s="1"/>
      <c r="B1761" s="3"/>
    </row>
    <row r="1762" spans="1:2">
      <c r="A1762" s="1"/>
      <c r="B1762" s="3"/>
    </row>
    <row r="1763" spans="1:2">
      <c r="A1763" s="1"/>
      <c r="B1763" s="3"/>
    </row>
    <row r="1764" spans="1:2">
      <c r="A1764" s="1"/>
      <c r="B1764" s="3"/>
    </row>
    <row r="1765" spans="1:2">
      <c r="A1765" s="1"/>
      <c r="B1765" s="3"/>
    </row>
    <row r="1766" spans="1:2">
      <c r="A1766" s="1"/>
      <c r="B1766" s="3"/>
    </row>
    <row r="1767" spans="1:2">
      <c r="A1767" s="1"/>
      <c r="B1767" s="3"/>
    </row>
    <row r="1768" spans="1:2">
      <c r="A1768" s="1"/>
      <c r="B1768" s="3"/>
    </row>
    <row r="1769" spans="1:2">
      <c r="A1769" s="1"/>
      <c r="B1769" s="3"/>
    </row>
    <row r="1770" spans="1:2">
      <c r="A1770" s="1"/>
      <c r="B1770" s="3"/>
    </row>
    <row r="1771" spans="1:2">
      <c r="A1771" s="1"/>
      <c r="B1771" s="3"/>
    </row>
    <row r="1772" spans="1:2">
      <c r="A1772" s="1"/>
      <c r="B1772" s="3"/>
    </row>
    <row r="1773" spans="1:2">
      <c r="A1773" s="1"/>
      <c r="B1773" s="3"/>
    </row>
    <row r="1774" spans="1:2">
      <c r="A1774" s="1"/>
      <c r="B1774" s="3"/>
    </row>
    <row r="1775" spans="1:2">
      <c r="A1775" s="1"/>
      <c r="B1775" s="3"/>
    </row>
    <row r="1776" spans="1:2">
      <c r="A1776" s="1"/>
      <c r="B1776" s="3"/>
    </row>
    <row r="1777" spans="1:2">
      <c r="A1777" s="1"/>
      <c r="B1777" s="3"/>
    </row>
    <row r="1778" spans="1:2">
      <c r="A1778" s="1"/>
      <c r="B1778" s="3"/>
    </row>
    <row r="1779" spans="1:2">
      <c r="A1779" s="1"/>
      <c r="B1779" s="3"/>
    </row>
    <row r="1780" spans="1:2">
      <c r="A1780" s="1"/>
      <c r="B1780" s="3"/>
    </row>
    <row r="1781" spans="1:2">
      <c r="A1781" s="1"/>
      <c r="B1781" s="3"/>
    </row>
    <row r="1782" spans="1:2">
      <c r="A1782" s="1"/>
      <c r="B1782" s="3"/>
    </row>
    <row r="1783" spans="1:2">
      <c r="A1783" s="1"/>
      <c r="B1783" s="3"/>
    </row>
    <row r="1784" spans="1:2">
      <c r="A1784" s="1"/>
      <c r="B1784" s="3"/>
    </row>
    <row r="1785" spans="1:2">
      <c r="A1785" s="1"/>
      <c r="B1785" s="3"/>
    </row>
    <row r="1786" spans="1:2">
      <c r="A1786" s="1"/>
      <c r="B1786" s="3"/>
    </row>
    <row r="1787" spans="1:2">
      <c r="A1787" s="1"/>
      <c r="B1787" s="3"/>
    </row>
    <row r="1788" spans="1:2">
      <c r="A1788" s="1"/>
      <c r="B1788" s="3"/>
    </row>
    <row r="1789" spans="1:2">
      <c r="A1789" s="1"/>
      <c r="B1789" s="3"/>
    </row>
    <row r="1790" spans="1:2">
      <c r="A1790" s="1"/>
      <c r="B1790" s="3"/>
    </row>
    <row r="1791" spans="1:2">
      <c r="A1791" s="1"/>
      <c r="B1791" s="3"/>
    </row>
    <row r="1792" spans="1:2">
      <c r="A1792" s="1"/>
      <c r="B1792" s="3"/>
    </row>
    <row r="1793" spans="1:2">
      <c r="A1793" s="1"/>
      <c r="B1793" s="3"/>
    </row>
    <row r="1794" spans="1:2">
      <c r="A1794" s="1"/>
      <c r="B1794" s="3"/>
    </row>
    <row r="1795" spans="1:2">
      <c r="A1795" s="1"/>
      <c r="B1795" s="3"/>
    </row>
    <row r="1796" spans="1:2">
      <c r="A1796" s="1"/>
      <c r="B1796" s="3"/>
    </row>
    <row r="1797" spans="1:2">
      <c r="A1797" s="1"/>
      <c r="B1797" s="3"/>
    </row>
    <row r="1798" spans="1:2">
      <c r="A1798" s="1"/>
      <c r="B1798" s="3"/>
    </row>
    <row r="1799" spans="1:2">
      <c r="A1799" s="1"/>
      <c r="B1799" s="3"/>
    </row>
    <row r="1800" spans="1:2">
      <c r="A1800" s="1"/>
      <c r="B1800" s="3"/>
    </row>
    <row r="1801" spans="1:2">
      <c r="A1801" s="1"/>
      <c r="B1801" s="3"/>
    </row>
    <row r="1802" spans="1:2">
      <c r="A1802" s="1"/>
      <c r="B1802" s="3"/>
    </row>
    <row r="1803" spans="1:2">
      <c r="A1803" s="1"/>
      <c r="B1803" s="3"/>
    </row>
    <row r="1804" spans="1:2">
      <c r="A1804" s="1"/>
      <c r="B1804" s="3"/>
    </row>
    <row r="1805" spans="1:2">
      <c r="A1805" s="1"/>
      <c r="B1805" s="3"/>
    </row>
    <row r="1806" spans="1:2">
      <c r="A1806" s="1"/>
      <c r="B1806" s="3"/>
    </row>
    <row r="1807" spans="1:2">
      <c r="A1807" s="1"/>
      <c r="B1807" s="3"/>
    </row>
    <row r="1808" spans="1:2">
      <c r="A1808" s="1"/>
      <c r="B1808" s="3"/>
    </row>
    <row r="1809" spans="1:2">
      <c r="A1809" s="1"/>
      <c r="B1809" s="3"/>
    </row>
    <row r="1810" spans="1:2">
      <c r="A1810" s="1"/>
      <c r="B1810" s="3"/>
    </row>
    <row r="1811" spans="1:2">
      <c r="A1811" s="1"/>
      <c r="B1811" s="3"/>
    </row>
    <row r="1812" spans="1:2">
      <c r="A1812" s="1"/>
      <c r="B1812" s="3"/>
    </row>
    <row r="1813" spans="1:2">
      <c r="A1813" s="1"/>
      <c r="B1813" s="3"/>
    </row>
    <row r="1814" spans="1:2">
      <c r="A1814" s="1"/>
      <c r="B1814" s="3"/>
    </row>
    <row r="1815" spans="1:2">
      <c r="A1815" s="1"/>
      <c r="B1815" s="3"/>
    </row>
    <row r="1816" spans="1:2">
      <c r="A1816" s="1"/>
      <c r="B1816" s="3"/>
    </row>
    <row r="1817" spans="1:2">
      <c r="A1817" s="1"/>
      <c r="B1817" s="3"/>
    </row>
    <row r="1818" spans="1:2">
      <c r="A1818" s="1"/>
      <c r="B1818" s="3"/>
    </row>
    <row r="1819" spans="1:2">
      <c r="A1819" s="1"/>
      <c r="B1819" s="3"/>
    </row>
    <row r="1820" spans="1:2">
      <c r="A1820" s="1"/>
      <c r="B1820" s="3"/>
    </row>
    <row r="1821" spans="1:2">
      <c r="A1821" s="1"/>
      <c r="B1821" s="3"/>
    </row>
    <row r="1822" spans="1:2">
      <c r="A1822" s="1"/>
      <c r="B1822" s="3"/>
    </row>
    <row r="1823" spans="1:2">
      <c r="A1823" s="1"/>
      <c r="B1823" s="3"/>
    </row>
    <row r="1824" spans="1:2">
      <c r="A1824" s="1"/>
      <c r="B1824" s="3"/>
    </row>
    <row r="1825" spans="1:2">
      <c r="A1825" s="1"/>
      <c r="B1825" s="3"/>
    </row>
    <row r="1826" spans="1:2">
      <c r="A1826" s="1"/>
      <c r="B1826" s="3"/>
    </row>
    <row r="1827" spans="1:2">
      <c r="A1827" s="1"/>
      <c r="B1827" s="3"/>
    </row>
    <row r="1828" spans="1:2">
      <c r="A1828" s="1"/>
      <c r="B1828" s="3"/>
    </row>
    <row r="1829" spans="1:2">
      <c r="A1829" s="1"/>
      <c r="B1829" s="3"/>
    </row>
    <row r="1830" spans="1:2">
      <c r="A1830" s="1"/>
      <c r="B1830" s="3"/>
    </row>
    <row r="1831" spans="1:2">
      <c r="A1831" s="1"/>
      <c r="B1831" s="3"/>
    </row>
    <row r="1832" spans="1:2">
      <c r="A1832" s="1"/>
      <c r="B1832" s="3"/>
    </row>
    <row r="1833" spans="1:2">
      <c r="A1833" s="1"/>
      <c r="B1833" s="3"/>
    </row>
    <row r="1834" spans="1:2">
      <c r="A1834" s="1"/>
      <c r="B1834" s="3"/>
    </row>
    <row r="1835" spans="1:2">
      <c r="A1835" s="1"/>
      <c r="B1835" s="3"/>
    </row>
    <row r="1836" spans="1:2">
      <c r="A1836" s="1"/>
      <c r="B1836" s="3"/>
    </row>
    <row r="1837" spans="1:2">
      <c r="A1837" s="1"/>
      <c r="B1837" s="3"/>
    </row>
    <row r="1838" spans="1:2">
      <c r="A1838" s="1"/>
      <c r="B1838" s="3"/>
    </row>
    <row r="1839" spans="1:2">
      <c r="A1839" s="1"/>
      <c r="B1839" s="3"/>
    </row>
    <row r="1840" spans="1:2">
      <c r="A1840" s="1"/>
      <c r="B1840" s="3"/>
    </row>
    <row r="1841" spans="1:2">
      <c r="A1841" s="1"/>
      <c r="B1841" s="3"/>
    </row>
    <row r="1842" spans="1:2">
      <c r="A1842" s="1"/>
      <c r="B1842" s="3"/>
    </row>
    <row r="1843" spans="1:2">
      <c r="A1843" s="1"/>
      <c r="B1843" s="3"/>
    </row>
    <row r="1844" spans="1:2">
      <c r="A1844" s="1"/>
      <c r="B1844" s="3"/>
    </row>
    <row r="1845" spans="1:2">
      <c r="A1845" s="1"/>
      <c r="B1845" s="3"/>
    </row>
    <row r="1846" spans="1:2">
      <c r="A1846" s="1"/>
      <c r="B1846" s="3"/>
    </row>
    <row r="1847" spans="1:2">
      <c r="A1847" s="1"/>
      <c r="B1847" s="3"/>
    </row>
    <row r="1848" spans="1:2">
      <c r="A1848" s="1"/>
      <c r="B1848" s="3"/>
    </row>
    <row r="1849" spans="1:2">
      <c r="A1849" s="1"/>
      <c r="B1849" s="3"/>
    </row>
    <row r="1850" spans="1:2">
      <c r="A1850" s="1"/>
      <c r="B1850" s="3"/>
    </row>
    <row r="1851" spans="1:2">
      <c r="A1851" s="1"/>
      <c r="B1851" s="3"/>
    </row>
    <row r="1852" spans="1:2">
      <c r="A1852" s="1"/>
      <c r="B1852" s="3"/>
    </row>
    <row r="1853" spans="1:2">
      <c r="A1853" s="1"/>
      <c r="B1853" s="3"/>
    </row>
    <row r="1854" spans="1:2">
      <c r="A1854" s="1"/>
      <c r="B1854" s="3"/>
    </row>
    <row r="1855" spans="1:2">
      <c r="A1855" s="1"/>
      <c r="B1855" s="3"/>
    </row>
    <row r="1856" spans="1:2">
      <c r="A1856" s="1"/>
      <c r="B1856" s="3"/>
    </row>
    <row r="1857" spans="1:2">
      <c r="A1857" s="1"/>
      <c r="B1857" s="3"/>
    </row>
    <row r="1858" spans="1:2">
      <c r="A1858" s="1"/>
      <c r="B1858" s="3"/>
    </row>
    <row r="1859" spans="1:2">
      <c r="A1859" s="1"/>
      <c r="B1859" s="3"/>
    </row>
    <row r="1860" spans="1:2">
      <c r="A1860" s="1"/>
      <c r="B1860" s="3"/>
    </row>
    <row r="1861" spans="1:2">
      <c r="A1861" s="1"/>
      <c r="B1861" s="3"/>
    </row>
    <row r="1862" spans="1:2">
      <c r="A1862" s="1"/>
      <c r="B1862" s="3"/>
    </row>
    <row r="1863" spans="1:2">
      <c r="A1863" s="1"/>
      <c r="B1863" s="3"/>
    </row>
    <row r="1864" spans="1:2">
      <c r="A1864" s="1"/>
      <c r="B1864" s="3"/>
    </row>
    <row r="1865" spans="1:2">
      <c r="A1865" s="1"/>
      <c r="B1865" s="3"/>
    </row>
    <row r="1866" spans="1:2">
      <c r="A1866" s="1"/>
      <c r="B1866" s="3"/>
    </row>
    <row r="1867" spans="1:2">
      <c r="A1867" s="1"/>
      <c r="B1867" s="3"/>
    </row>
    <row r="1868" spans="1:2">
      <c r="A1868" s="1"/>
      <c r="B1868" s="3"/>
    </row>
    <row r="1869" spans="1:2">
      <c r="A1869" s="1"/>
      <c r="B1869" s="3"/>
    </row>
    <row r="1870" spans="1:2">
      <c r="A1870" s="1"/>
      <c r="B1870" s="3"/>
    </row>
    <row r="1871" spans="1:2">
      <c r="A1871" s="1"/>
      <c r="B1871" s="3"/>
    </row>
    <row r="1872" spans="1:2">
      <c r="A1872" s="1"/>
      <c r="B1872" s="3"/>
    </row>
    <row r="1873" spans="1:2">
      <c r="A1873" s="1"/>
      <c r="B1873" s="3"/>
    </row>
    <row r="1874" spans="1:2">
      <c r="A1874" s="1"/>
      <c r="B1874" s="3"/>
    </row>
    <row r="1875" spans="1:2">
      <c r="A1875" s="1"/>
      <c r="B1875" s="3"/>
    </row>
    <row r="1876" spans="1:2">
      <c r="A1876" s="1"/>
      <c r="B1876" s="3"/>
    </row>
    <row r="1877" spans="1:2">
      <c r="A1877" s="1"/>
      <c r="B1877" s="3"/>
    </row>
    <row r="1878" spans="1:2">
      <c r="A1878" s="1"/>
      <c r="B1878" s="3"/>
    </row>
    <row r="1879" spans="1:2">
      <c r="A1879" s="1"/>
      <c r="B1879" s="3"/>
    </row>
    <row r="1880" spans="1:2">
      <c r="A1880" s="1"/>
      <c r="B1880" s="3"/>
    </row>
    <row r="1881" spans="1:2">
      <c r="A1881" s="1"/>
      <c r="B1881" s="3"/>
    </row>
    <row r="1882" spans="1:2">
      <c r="A1882" s="1"/>
      <c r="B1882" s="3"/>
    </row>
    <row r="1883" spans="1:2">
      <c r="A1883" s="1"/>
      <c r="B1883" s="3"/>
    </row>
    <row r="1884" spans="1:2">
      <c r="A1884" s="1"/>
      <c r="B1884" s="3"/>
    </row>
    <row r="1885" spans="1:2">
      <c r="A1885" s="1"/>
      <c r="B1885" s="3"/>
    </row>
    <row r="1886" spans="1:2">
      <c r="A1886" s="1"/>
      <c r="B1886" s="3"/>
    </row>
    <row r="1887" spans="1:2">
      <c r="A1887" s="1"/>
      <c r="B1887" s="3"/>
    </row>
    <row r="1888" spans="1:2">
      <c r="A1888" s="1"/>
      <c r="B1888" s="3"/>
    </row>
    <row r="1889" spans="1:2">
      <c r="A1889" s="1"/>
      <c r="B1889" s="3"/>
    </row>
    <row r="1890" spans="1:2">
      <c r="A1890" s="1"/>
      <c r="B1890" s="3"/>
    </row>
    <row r="1891" spans="1:2">
      <c r="A1891" s="1"/>
      <c r="B1891" s="3"/>
    </row>
    <row r="1892" spans="1:2">
      <c r="A1892" s="1"/>
      <c r="B1892" s="3"/>
    </row>
    <row r="1893" spans="1:2">
      <c r="A1893" s="1"/>
      <c r="B1893" s="3"/>
    </row>
    <row r="1894" spans="1:2">
      <c r="A1894" s="1"/>
      <c r="B1894" s="3"/>
    </row>
    <row r="1895" spans="1:2">
      <c r="A1895" s="1"/>
      <c r="B1895" s="3"/>
    </row>
    <row r="1896" spans="1:2">
      <c r="A1896" s="1"/>
      <c r="B1896" s="3"/>
    </row>
    <row r="1897" spans="1:2">
      <c r="A1897" s="1"/>
      <c r="B1897" s="3"/>
    </row>
    <row r="1898" spans="1:2">
      <c r="A1898" s="1"/>
      <c r="B1898" s="3"/>
    </row>
    <row r="1899" spans="1:2">
      <c r="A1899" s="1"/>
      <c r="B1899" s="3"/>
    </row>
    <row r="1900" spans="1:2">
      <c r="A1900" s="1"/>
      <c r="B1900" s="3"/>
    </row>
    <row r="1901" spans="1:2">
      <c r="A1901" s="1"/>
      <c r="B1901" s="3"/>
    </row>
    <row r="1902" spans="1:2">
      <c r="A1902" s="1"/>
      <c r="B1902" s="3"/>
    </row>
    <row r="1903" spans="1:2">
      <c r="A1903" s="1"/>
      <c r="B1903" s="3"/>
    </row>
    <row r="1904" spans="1:2">
      <c r="A1904" s="1"/>
      <c r="B1904" s="3"/>
    </row>
    <row r="1905" spans="1:2">
      <c r="A1905" s="1"/>
      <c r="B1905" s="3"/>
    </row>
    <row r="1906" spans="1:2">
      <c r="A1906" s="1"/>
      <c r="B1906" s="3"/>
    </row>
    <row r="1907" spans="1:2">
      <c r="A1907" s="1"/>
      <c r="B1907" s="3"/>
    </row>
    <row r="1908" spans="1:2">
      <c r="A1908" s="1"/>
      <c r="B1908" s="3"/>
    </row>
    <row r="1909" spans="1:2">
      <c r="A1909" s="1"/>
      <c r="B1909" s="3"/>
    </row>
    <row r="1910" spans="1:2">
      <c r="A1910" s="1"/>
      <c r="B1910" s="3"/>
    </row>
    <row r="1911" spans="1:2">
      <c r="A1911" s="1"/>
      <c r="B1911" s="3"/>
    </row>
    <row r="1912" spans="1:2">
      <c r="A1912" s="1"/>
      <c r="B1912" s="3"/>
    </row>
    <row r="1913" spans="1:2">
      <c r="A1913" s="1"/>
      <c r="B1913" s="3"/>
    </row>
    <row r="1914" spans="1:2">
      <c r="A1914" s="1"/>
      <c r="B1914" s="3"/>
    </row>
    <row r="1915" spans="1:2">
      <c r="A1915" s="1"/>
      <c r="B1915" s="3"/>
    </row>
    <row r="1916" spans="1:2">
      <c r="A1916" s="1"/>
      <c r="B1916" s="3"/>
    </row>
    <row r="1917" spans="1:2">
      <c r="A1917" s="1"/>
      <c r="B1917" s="3"/>
    </row>
    <row r="1918" spans="1:2">
      <c r="A1918" s="1"/>
      <c r="B1918" s="3"/>
    </row>
    <row r="1919" spans="1:2">
      <c r="A1919" s="1"/>
      <c r="B1919" s="3"/>
    </row>
    <row r="1920" spans="1:2">
      <c r="A1920" s="1"/>
      <c r="B1920" s="3"/>
    </row>
    <row r="1921" spans="1:2">
      <c r="A1921" s="1"/>
      <c r="B1921" s="3"/>
    </row>
    <row r="1922" spans="1:2">
      <c r="A1922" s="1"/>
      <c r="B1922" s="3"/>
    </row>
    <row r="1923" spans="1:2">
      <c r="A1923" s="1"/>
      <c r="B1923" s="3"/>
    </row>
    <row r="1924" spans="1:2">
      <c r="A1924" s="1"/>
      <c r="B1924" s="3"/>
    </row>
    <row r="1925" spans="1:2">
      <c r="A1925" s="1"/>
      <c r="B1925" s="3"/>
    </row>
    <row r="1926" spans="1:2">
      <c r="A1926" s="1"/>
      <c r="B1926" s="3"/>
    </row>
    <row r="1927" spans="1:2">
      <c r="A1927" s="1"/>
      <c r="B1927" s="3"/>
    </row>
    <row r="1928" spans="1:2">
      <c r="A1928" s="1"/>
      <c r="B1928" s="3"/>
    </row>
    <row r="1929" spans="1:2">
      <c r="A1929" s="1"/>
      <c r="B1929" s="3"/>
    </row>
    <row r="1930" spans="1:2">
      <c r="A1930" s="1"/>
      <c r="B1930" s="3"/>
    </row>
    <row r="1931" spans="1:2">
      <c r="A1931" s="1"/>
      <c r="B1931" s="3"/>
    </row>
    <row r="1932" spans="1:2">
      <c r="A1932" s="1"/>
      <c r="B1932" s="3"/>
    </row>
    <row r="1933" spans="1:2">
      <c r="A1933" s="1"/>
      <c r="B1933" s="3"/>
    </row>
    <row r="1934" spans="1:2">
      <c r="A1934" s="1"/>
      <c r="B1934" s="3"/>
    </row>
    <row r="1935" spans="1:2">
      <c r="A1935" s="1"/>
      <c r="B1935" s="3"/>
    </row>
    <row r="1936" spans="1:2">
      <c r="A1936" s="1"/>
      <c r="B1936" s="3"/>
    </row>
    <row r="1937" spans="1:2">
      <c r="A1937" s="1"/>
      <c r="B1937" s="3"/>
    </row>
    <row r="1938" spans="1:2">
      <c r="A1938" s="1"/>
      <c r="B1938" s="3"/>
    </row>
    <row r="1939" spans="1:2">
      <c r="A1939" s="1"/>
      <c r="B1939" s="3"/>
    </row>
    <row r="1940" spans="1:2">
      <c r="A1940" s="1"/>
      <c r="B1940" s="3"/>
    </row>
    <row r="1941" spans="1:2">
      <c r="A1941" s="1"/>
      <c r="B1941" s="3"/>
    </row>
    <row r="1942" spans="1:2">
      <c r="A1942" s="1"/>
      <c r="B1942" s="3"/>
    </row>
    <row r="1943" spans="1:2">
      <c r="A1943" s="1"/>
      <c r="B1943" s="3"/>
    </row>
    <row r="1944" spans="1:2">
      <c r="A1944" s="1"/>
      <c r="B1944" s="3"/>
    </row>
    <row r="1945" spans="1:2">
      <c r="A1945" s="1"/>
      <c r="B1945" s="3"/>
    </row>
    <row r="1946" spans="1:2">
      <c r="A1946" s="1"/>
      <c r="B1946" s="3"/>
    </row>
    <row r="1947" spans="1:2">
      <c r="A1947" s="1"/>
      <c r="B1947" s="3"/>
    </row>
    <row r="1948" spans="1:2">
      <c r="A1948" s="1"/>
      <c r="B1948" s="3"/>
    </row>
    <row r="1949" spans="1:2">
      <c r="A1949" s="1"/>
      <c r="B1949" s="3"/>
    </row>
    <row r="1950" spans="1:2">
      <c r="A1950" s="1"/>
      <c r="B1950" s="3"/>
    </row>
    <row r="1951" spans="1:2">
      <c r="A1951" s="1"/>
      <c r="B1951" s="3"/>
    </row>
    <row r="1952" spans="1:2">
      <c r="A1952" s="1"/>
      <c r="B1952" s="3"/>
    </row>
    <row r="1953" spans="1:2">
      <c r="A1953" s="1"/>
      <c r="B1953" s="3"/>
    </row>
    <row r="1954" spans="1:2">
      <c r="A1954" s="1"/>
      <c r="B1954" s="3"/>
    </row>
    <row r="1955" spans="1:2">
      <c r="A1955" s="1"/>
      <c r="B1955" s="3"/>
    </row>
    <row r="1956" spans="1:2">
      <c r="A1956" s="1"/>
      <c r="B1956" s="3"/>
    </row>
    <row r="1957" spans="1:2">
      <c r="A1957" s="1"/>
      <c r="B1957" s="3"/>
    </row>
    <row r="1958" spans="1:2">
      <c r="A1958" s="1"/>
      <c r="B1958" s="3"/>
    </row>
    <row r="1959" spans="1:2">
      <c r="A1959" s="1"/>
      <c r="B1959" s="3"/>
    </row>
    <row r="1960" spans="1:2">
      <c r="A1960" s="1"/>
      <c r="B1960" s="3"/>
    </row>
    <row r="1961" spans="1:2">
      <c r="A1961" s="1"/>
      <c r="B1961" s="3"/>
    </row>
    <row r="1962" spans="1:2">
      <c r="A1962" s="1"/>
      <c r="B1962" s="3"/>
    </row>
    <row r="1963" spans="1:2">
      <c r="A1963" s="1"/>
      <c r="B1963" s="3"/>
    </row>
    <row r="1964" spans="1:2">
      <c r="A1964" s="1"/>
      <c r="B1964" s="3"/>
    </row>
    <row r="1965" spans="1:2">
      <c r="A1965" s="1"/>
      <c r="B1965" s="3"/>
    </row>
    <row r="1966" spans="1:2">
      <c r="A1966" s="1"/>
      <c r="B1966" s="3"/>
    </row>
    <row r="1967" spans="1:2">
      <c r="A1967" s="1"/>
      <c r="B1967" s="3"/>
    </row>
    <row r="1968" spans="1:2">
      <c r="A1968" s="1"/>
      <c r="B1968" s="3"/>
    </row>
    <row r="1969" spans="1:2">
      <c r="A1969" s="1"/>
      <c r="B1969" s="3"/>
    </row>
    <row r="1970" spans="1:2">
      <c r="A1970" s="1"/>
      <c r="B1970" s="3"/>
    </row>
    <row r="1971" spans="1:2">
      <c r="A1971" s="1"/>
      <c r="B1971" s="3"/>
    </row>
    <row r="1972" spans="1:2">
      <c r="A1972" s="1"/>
      <c r="B1972" s="3"/>
    </row>
    <row r="1973" spans="1:2">
      <c r="A1973" s="1"/>
      <c r="B1973" s="3"/>
    </row>
    <row r="1974" spans="1:2">
      <c r="A1974" s="1"/>
      <c r="B1974" s="3"/>
    </row>
    <row r="1975" spans="1:2">
      <c r="A1975" s="1"/>
      <c r="B1975" s="3"/>
    </row>
    <row r="1976" spans="1:2">
      <c r="A1976" s="1"/>
      <c r="B1976" s="3"/>
    </row>
    <row r="1977" spans="1:2">
      <c r="A1977" s="1"/>
      <c r="B1977" s="3"/>
    </row>
    <row r="1978" spans="1:2">
      <c r="A1978" s="1"/>
      <c r="B1978" s="3"/>
    </row>
    <row r="1979" spans="1:2">
      <c r="A1979" s="1"/>
      <c r="B1979" s="3"/>
    </row>
    <row r="1980" spans="1:2">
      <c r="A1980" s="1"/>
      <c r="B1980" s="3"/>
    </row>
    <row r="1981" spans="1:2">
      <c r="A1981" s="1"/>
      <c r="B1981" s="3"/>
    </row>
    <row r="1982" spans="1:2">
      <c r="A1982" s="1"/>
      <c r="B1982" s="3"/>
    </row>
    <row r="1983" spans="1:2">
      <c r="A1983" s="1"/>
      <c r="B1983" s="3"/>
    </row>
    <row r="1984" spans="1:2">
      <c r="A1984" s="1"/>
      <c r="B1984" s="3"/>
    </row>
    <row r="1985" spans="1:2">
      <c r="A1985" s="1"/>
      <c r="B1985" s="3"/>
    </row>
    <row r="1986" spans="1:2">
      <c r="A1986" s="1"/>
      <c r="B1986" s="3"/>
    </row>
    <row r="1987" spans="1:2">
      <c r="A1987" s="1"/>
      <c r="B1987" s="3"/>
    </row>
    <row r="1988" spans="1:2">
      <c r="A1988" s="1"/>
      <c r="B1988" s="3"/>
    </row>
    <row r="1989" spans="1:2">
      <c r="A1989" s="1"/>
      <c r="B1989" s="3"/>
    </row>
    <row r="1990" spans="1:2">
      <c r="A1990" s="1"/>
      <c r="B1990" s="3"/>
    </row>
    <row r="1991" spans="1:2">
      <c r="A1991" s="1"/>
      <c r="B1991" s="3"/>
    </row>
    <row r="1992" spans="1:2">
      <c r="A1992" s="1"/>
      <c r="B1992" s="3"/>
    </row>
    <row r="1993" spans="1:2">
      <c r="A1993" s="1"/>
      <c r="B1993" s="3"/>
    </row>
    <row r="1994" spans="1:2">
      <c r="A1994" s="1"/>
      <c r="B1994" s="3"/>
    </row>
    <row r="1995" spans="1:2">
      <c r="A1995" s="1"/>
      <c r="B1995" s="3"/>
    </row>
    <row r="1996" spans="1:2">
      <c r="A1996" s="1"/>
      <c r="B1996" s="3"/>
    </row>
    <row r="1997" spans="1:2">
      <c r="A1997" s="1"/>
      <c r="B1997" s="3"/>
    </row>
    <row r="1998" spans="1:2">
      <c r="A1998" s="1"/>
      <c r="B1998" s="3"/>
    </row>
    <row r="1999" spans="1:2">
      <c r="A1999" s="1"/>
      <c r="B1999" s="3"/>
    </row>
    <row r="2000" spans="1:2">
      <c r="A2000" s="1"/>
      <c r="B2000" s="3"/>
    </row>
    <row r="2001" spans="1:2">
      <c r="A2001" s="1"/>
      <c r="B2001" s="3"/>
    </row>
    <row r="2002" spans="1:2">
      <c r="A2002" s="1"/>
      <c r="B2002" s="3"/>
    </row>
    <row r="2003" spans="1:2">
      <c r="A2003" s="1"/>
      <c r="B2003" s="3"/>
    </row>
    <row r="2004" spans="1:2">
      <c r="A2004" s="1"/>
      <c r="B2004" s="3"/>
    </row>
    <row r="2005" spans="1:2">
      <c r="A2005" s="1"/>
      <c r="B2005" s="3"/>
    </row>
    <row r="2006" spans="1:2">
      <c r="A2006" s="1"/>
      <c r="B2006" s="3"/>
    </row>
    <row r="2007" spans="1:2">
      <c r="A2007" s="1"/>
      <c r="B2007" s="3"/>
    </row>
    <row r="2008" spans="1:2">
      <c r="A2008" s="1"/>
      <c r="B2008" s="3"/>
    </row>
    <row r="2009" spans="1:2">
      <c r="A2009" s="1"/>
      <c r="B2009" s="3"/>
    </row>
    <row r="2010" spans="1:2">
      <c r="A2010" s="1"/>
      <c r="B2010" s="3"/>
    </row>
    <row r="2011" spans="1:2">
      <c r="A2011" s="1"/>
      <c r="B2011" s="3"/>
    </row>
    <row r="2012" spans="1:2">
      <c r="A2012" s="1"/>
      <c r="B2012" s="3"/>
    </row>
    <row r="2013" spans="1:2">
      <c r="A2013" s="1"/>
      <c r="B2013" s="3"/>
    </row>
    <row r="2014" spans="1:2">
      <c r="A2014" s="1"/>
      <c r="B2014" s="3"/>
    </row>
    <row r="2015" spans="1:2">
      <c r="A2015" s="1"/>
      <c r="B2015" s="3"/>
    </row>
    <row r="2016" spans="1:2">
      <c r="A2016" s="1"/>
      <c r="B2016" s="3"/>
    </row>
    <row r="2017" spans="1:2">
      <c r="A2017" s="1"/>
      <c r="B2017" s="3"/>
    </row>
    <row r="2018" spans="1:2">
      <c r="A2018" s="1"/>
      <c r="B2018" s="3"/>
    </row>
    <row r="2019" spans="1:2">
      <c r="A2019" s="1"/>
      <c r="B2019" s="3"/>
    </row>
    <row r="2020" spans="1:2">
      <c r="A2020" s="1"/>
      <c r="B2020" s="3"/>
    </row>
    <row r="2021" spans="1:2">
      <c r="A2021" s="1"/>
      <c r="B2021" s="3"/>
    </row>
    <row r="2022" spans="1:2">
      <c r="A2022" s="1"/>
      <c r="B2022" s="3"/>
    </row>
    <row r="2023" spans="1:2">
      <c r="A2023" s="1"/>
      <c r="B2023" s="3"/>
    </row>
    <row r="2024" spans="1:2">
      <c r="A2024" s="1"/>
      <c r="B2024" s="3"/>
    </row>
    <row r="2025" spans="1:2">
      <c r="A2025" s="1"/>
      <c r="B2025" s="3"/>
    </row>
    <row r="2026" spans="1:2">
      <c r="A2026" s="1"/>
      <c r="B2026" s="3"/>
    </row>
    <row r="2027" spans="1:2">
      <c r="A2027" s="1"/>
      <c r="B2027" s="3"/>
    </row>
    <row r="2028" spans="1:2">
      <c r="A2028" s="1"/>
      <c r="B2028" s="3"/>
    </row>
    <row r="2029" spans="1:2">
      <c r="A2029" s="1"/>
      <c r="B2029" s="3"/>
    </row>
    <row r="2030" spans="1:2">
      <c r="A2030" s="1"/>
      <c r="B2030" s="3"/>
    </row>
    <row r="2031" spans="1:2">
      <c r="A2031" s="1"/>
      <c r="B2031" s="3"/>
    </row>
    <row r="2032" spans="1:2">
      <c r="A2032" s="1"/>
      <c r="B2032" s="3"/>
    </row>
    <row r="2033" spans="1:2">
      <c r="A2033" s="1"/>
      <c r="B2033" s="3"/>
    </row>
    <row r="2034" spans="1:2">
      <c r="A2034" s="1"/>
      <c r="B2034" s="3"/>
    </row>
    <row r="2035" spans="1:2">
      <c r="A2035" s="1"/>
      <c r="B2035" s="3"/>
    </row>
    <row r="2036" spans="1:2">
      <c r="A2036" s="1"/>
      <c r="B2036" s="3"/>
    </row>
    <row r="2037" spans="1:2">
      <c r="A2037" s="1"/>
      <c r="B2037" s="3"/>
    </row>
    <row r="2038" spans="1:2">
      <c r="A2038" s="1"/>
      <c r="B2038" s="3"/>
    </row>
    <row r="2039" spans="1:2">
      <c r="A2039" s="1"/>
      <c r="B2039" s="3"/>
    </row>
    <row r="2040" spans="1:2">
      <c r="A2040" s="1"/>
      <c r="B2040" s="3"/>
    </row>
    <row r="2041" spans="1:2">
      <c r="A2041" s="1"/>
      <c r="B2041" s="3"/>
    </row>
    <row r="2042" spans="1:2">
      <c r="A2042" s="1"/>
      <c r="B2042" s="3"/>
    </row>
    <row r="2043" spans="1:2">
      <c r="A2043" s="1"/>
      <c r="B2043" s="3"/>
    </row>
    <row r="2044" spans="1:2">
      <c r="A2044" s="1"/>
      <c r="B2044" s="3"/>
    </row>
    <row r="2045" spans="1:2">
      <c r="A2045" s="1"/>
      <c r="B2045" s="3"/>
    </row>
    <row r="2046" spans="1:2">
      <c r="A2046" s="1"/>
      <c r="B2046" s="3"/>
    </row>
    <row r="2047" spans="1:2">
      <c r="A2047" s="1"/>
      <c r="B2047" s="3"/>
    </row>
    <row r="2048" spans="1:2">
      <c r="A2048" s="1"/>
      <c r="B2048" s="3"/>
    </row>
    <row r="2049" spans="1:2">
      <c r="A2049" s="1"/>
      <c r="B2049" s="3"/>
    </row>
    <row r="2050" spans="1:2">
      <c r="A2050" s="1"/>
      <c r="B2050" s="3"/>
    </row>
    <row r="2051" spans="1:2">
      <c r="A2051" s="1"/>
      <c r="B2051" s="3"/>
    </row>
    <row r="2052" spans="1:2">
      <c r="A2052" s="1"/>
      <c r="B2052" s="3"/>
    </row>
    <row r="2053" spans="1:2">
      <c r="A2053" s="1"/>
      <c r="B2053" s="3"/>
    </row>
    <row r="2054" spans="1:2">
      <c r="A2054" s="1"/>
      <c r="B2054" s="3"/>
    </row>
    <row r="2055" spans="1:2">
      <c r="A2055" s="1"/>
      <c r="B2055" s="3"/>
    </row>
    <row r="2056" spans="1:2">
      <c r="A2056" s="1"/>
      <c r="B2056" s="3"/>
    </row>
    <row r="2057" spans="1:2">
      <c r="A2057" s="1"/>
      <c r="B2057" s="3"/>
    </row>
    <row r="2058" spans="1:2">
      <c r="A2058" s="1"/>
      <c r="B2058" s="3"/>
    </row>
    <row r="2059" spans="1:2">
      <c r="A2059" s="1"/>
      <c r="B2059" s="3"/>
    </row>
    <row r="2060" spans="1:2">
      <c r="A2060" s="1"/>
      <c r="B2060" s="3"/>
    </row>
    <row r="2061" spans="1:2">
      <c r="A2061" s="1"/>
      <c r="B2061" s="3"/>
    </row>
    <row r="2062" spans="1:2">
      <c r="A2062" s="1"/>
      <c r="B2062" s="3"/>
    </row>
    <row r="2063" spans="1:2">
      <c r="A2063" s="1"/>
      <c r="B2063" s="3"/>
    </row>
    <row r="2064" spans="1:2">
      <c r="A2064" s="1"/>
      <c r="B2064" s="3"/>
    </row>
    <row r="2065" spans="1:2">
      <c r="A2065" s="1"/>
      <c r="B2065" s="3"/>
    </row>
    <row r="2066" spans="1:2">
      <c r="A2066" s="1"/>
      <c r="B2066" s="3"/>
    </row>
    <row r="2067" spans="1:2">
      <c r="A2067" s="1"/>
      <c r="B2067" s="3"/>
    </row>
    <row r="2068" spans="1:2">
      <c r="A2068" s="1"/>
      <c r="B2068" s="3"/>
    </row>
    <row r="2069" spans="1:2">
      <c r="A2069" s="1"/>
      <c r="B2069" s="3"/>
    </row>
    <row r="2070" spans="1:2">
      <c r="A2070" s="1"/>
      <c r="B2070" s="3"/>
    </row>
    <row r="2071" spans="1:2">
      <c r="A2071" s="1"/>
      <c r="B2071" s="3"/>
    </row>
    <row r="2072" spans="1:2">
      <c r="A2072" s="1"/>
      <c r="B2072" s="3"/>
    </row>
    <row r="2073" spans="1:2">
      <c r="A2073" s="1"/>
      <c r="B2073" s="3"/>
    </row>
    <row r="2074" spans="1:2">
      <c r="A2074" s="1"/>
      <c r="B2074" s="3"/>
    </row>
    <row r="2075" spans="1:2">
      <c r="A2075" s="1"/>
      <c r="B2075" s="3"/>
    </row>
    <row r="2076" spans="1:2">
      <c r="A2076" s="1"/>
      <c r="B2076" s="3"/>
    </row>
    <row r="2077" spans="1:2">
      <c r="A2077" s="1"/>
      <c r="B2077" s="3"/>
    </row>
    <row r="2078" spans="1:2">
      <c r="A2078" s="1"/>
      <c r="B2078" s="3"/>
    </row>
    <row r="2079" spans="1:2">
      <c r="A2079" s="1"/>
      <c r="B2079" s="3"/>
    </row>
    <row r="2080" spans="1:2">
      <c r="A2080" s="1"/>
      <c r="B2080" s="3"/>
    </row>
    <row r="2081" spans="1:2">
      <c r="A2081" s="1"/>
      <c r="B2081" s="3"/>
    </row>
    <row r="2082" spans="1:2">
      <c r="A2082" s="1"/>
      <c r="B2082" s="3"/>
    </row>
    <row r="2083" spans="1:2">
      <c r="A2083" s="1"/>
      <c r="B2083" s="3"/>
    </row>
    <row r="2084" spans="1:2">
      <c r="A2084" s="1"/>
      <c r="B2084" s="3"/>
    </row>
    <row r="2085" spans="1:2">
      <c r="A2085" s="1"/>
      <c r="B2085" s="3"/>
    </row>
    <row r="2086" spans="1:2">
      <c r="A2086" s="1"/>
      <c r="B2086" s="3"/>
    </row>
    <row r="2087" spans="1:2">
      <c r="A2087" s="1"/>
      <c r="B2087" s="3"/>
    </row>
    <row r="2088" spans="1:2">
      <c r="A2088" s="1"/>
      <c r="B2088" s="3"/>
    </row>
    <row r="2089" spans="1:2">
      <c r="A2089" s="1"/>
      <c r="B2089" s="3"/>
    </row>
    <row r="2090" spans="1:2">
      <c r="A2090" s="1"/>
      <c r="B2090" s="3"/>
    </row>
    <row r="2091" spans="1:2">
      <c r="A2091" s="1"/>
      <c r="B2091" s="3"/>
    </row>
    <row r="2092" spans="1:2">
      <c r="A2092" s="1"/>
      <c r="B2092" s="3"/>
    </row>
    <row r="2093" spans="1:2">
      <c r="A2093" s="1"/>
      <c r="B2093" s="3"/>
    </row>
    <row r="2094" spans="1:2">
      <c r="A2094" s="1"/>
      <c r="B2094" s="3"/>
    </row>
    <row r="2095" spans="1:2">
      <c r="A2095" s="1"/>
      <c r="B2095" s="3"/>
    </row>
    <row r="2096" spans="1:2">
      <c r="A2096" s="1"/>
      <c r="B2096" s="3"/>
    </row>
    <row r="2097" spans="1:2">
      <c r="A2097" s="1"/>
      <c r="B2097" s="3"/>
    </row>
    <row r="2098" spans="1:2">
      <c r="A2098" s="1"/>
      <c r="B2098" s="3"/>
    </row>
    <row r="2099" spans="1:2">
      <c r="A2099" s="1"/>
      <c r="B2099" s="3"/>
    </row>
    <row r="2100" spans="1:2">
      <c r="A2100" s="1"/>
      <c r="B2100" s="3"/>
    </row>
    <row r="2101" spans="1:2">
      <c r="A2101" s="1"/>
      <c r="B2101" s="3"/>
    </row>
    <row r="2102" spans="1:2">
      <c r="A2102" s="1"/>
      <c r="B2102" s="3"/>
    </row>
    <row r="2103" spans="1:2">
      <c r="A2103" s="1"/>
      <c r="B2103" s="3"/>
    </row>
    <row r="2104" spans="1:2">
      <c r="A2104" s="1"/>
      <c r="B2104" s="3"/>
    </row>
    <row r="2105" spans="1:2">
      <c r="A2105" s="1"/>
      <c r="B2105" s="3"/>
    </row>
    <row r="2106" spans="1:2">
      <c r="A2106" s="1"/>
      <c r="B2106" s="3"/>
    </row>
    <row r="2107" spans="1:2">
      <c r="A2107" s="1"/>
      <c r="B2107" s="3"/>
    </row>
    <row r="2108" spans="1:2">
      <c r="A2108" s="1"/>
      <c r="B2108" s="3"/>
    </row>
    <row r="2109" spans="1:2">
      <c r="A2109" s="1"/>
      <c r="B2109" s="3"/>
    </row>
    <row r="2110" spans="1:2">
      <c r="A2110" s="1"/>
      <c r="B2110" s="3"/>
    </row>
    <row r="2111" spans="1:2">
      <c r="A2111" s="1"/>
      <c r="B2111" s="3"/>
    </row>
    <row r="2112" spans="1:2">
      <c r="A2112" s="1"/>
      <c r="B2112" s="3"/>
    </row>
    <row r="2113" spans="1:2">
      <c r="A2113" s="1"/>
      <c r="B2113" s="3"/>
    </row>
    <row r="2114" spans="1:2">
      <c r="A2114" s="1"/>
      <c r="B2114" s="3"/>
    </row>
    <row r="2115" spans="1:2">
      <c r="A2115" s="1"/>
      <c r="B2115" s="3"/>
    </row>
    <row r="2116" spans="1:2">
      <c r="A2116" s="1"/>
      <c r="B2116" s="3"/>
    </row>
    <row r="2117" spans="1:2">
      <c r="A2117" s="1"/>
      <c r="B2117" s="3"/>
    </row>
    <row r="2118" spans="1:2">
      <c r="A2118" s="1"/>
      <c r="B2118" s="3"/>
    </row>
    <row r="2119" spans="1:2">
      <c r="A2119" s="1"/>
      <c r="B2119" s="3"/>
    </row>
    <row r="2120" spans="1:2">
      <c r="A2120" s="1"/>
      <c r="B2120" s="3"/>
    </row>
    <row r="2121" spans="1:2">
      <c r="A2121" s="1"/>
      <c r="B2121" s="3"/>
    </row>
    <row r="2122" spans="1:2">
      <c r="A2122" s="1"/>
      <c r="B2122" s="3"/>
    </row>
    <row r="2123" spans="1:2">
      <c r="A2123" s="1"/>
      <c r="B2123" s="3"/>
    </row>
    <row r="2124" spans="1:2">
      <c r="A2124" s="1"/>
      <c r="B2124" s="3"/>
    </row>
    <row r="2125" spans="1:2">
      <c r="A2125" s="1"/>
      <c r="B2125" s="3"/>
    </row>
    <row r="2126" spans="1:2">
      <c r="A2126" s="1"/>
      <c r="B2126" s="3"/>
    </row>
    <row r="2127" spans="1:2">
      <c r="A2127" s="1"/>
      <c r="B2127" s="3"/>
    </row>
    <row r="2128" spans="1:2">
      <c r="A2128" s="1"/>
      <c r="B2128" s="3"/>
    </row>
    <row r="2129" spans="1:2">
      <c r="A2129" s="1"/>
      <c r="B2129" s="3"/>
    </row>
    <row r="2130" spans="1:2">
      <c r="A2130" s="1"/>
      <c r="B2130" s="3"/>
    </row>
    <row r="2131" spans="1:2">
      <c r="A2131" s="1"/>
      <c r="B2131" s="3"/>
    </row>
    <row r="2132" spans="1:2">
      <c r="A2132" s="1"/>
      <c r="B2132" s="3"/>
    </row>
    <row r="2133" spans="1:2">
      <c r="A2133" s="1"/>
      <c r="B2133" s="3"/>
    </row>
    <row r="2134" spans="1:2">
      <c r="A2134" s="1"/>
      <c r="B2134" s="3"/>
    </row>
    <row r="2135" spans="1:2">
      <c r="A2135" s="1"/>
      <c r="B2135" s="3"/>
    </row>
    <row r="2136" spans="1:2">
      <c r="A2136" s="1"/>
      <c r="B2136" s="3"/>
    </row>
    <row r="2137" spans="1:2">
      <c r="A2137" s="1"/>
      <c r="B2137" s="3"/>
    </row>
    <row r="2138" spans="1:2">
      <c r="A2138" s="1"/>
      <c r="B2138" s="3"/>
    </row>
    <row r="2139" spans="1:2">
      <c r="A2139" s="1"/>
      <c r="B2139" s="3"/>
    </row>
    <row r="2140" spans="1:2">
      <c r="A2140" s="1"/>
      <c r="B2140" s="3"/>
    </row>
    <row r="2141" spans="1:2">
      <c r="A2141" s="1"/>
      <c r="B2141" s="3"/>
    </row>
    <row r="2142" spans="1:2">
      <c r="A2142" s="1"/>
      <c r="B2142" s="3"/>
    </row>
    <row r="2143" spans="1:2">
      <c r="A2143" s="1"/>
      <c r="B2143" s="3"/>
    </row>
    <row r="2144" spans="1:2">
      <c r="A2144" s="1"/>
      <c r="B2144" s="3"/>
    </row>
    <row r="2145" spans="1:2">
      <c r="A2145" s="1"/>
      <c r="B2145" s="3"/>
    </row>
    <row r="2146" spans="1:2">
      <c r="A2146" s="1"/>
      <c r="B2146" s="3"/>
    </row>
    <row r="2147" spans="1:2">
      <c r="A2147" s="1"/>
      <c r="B2147" s="3"/>
    </row>
    <row r="2148" spans="1:2">
      <c r="A2148" s="1"/>
      <c r="B2148" s="3"/>
    </row>
    <row r="2149" spans="1:2">
      <c r="A2149" s="1"/>
      <c r="B2149" s="3"/>
    </row>
    <row r="2150" spans="1:2">
      <c r="A2150" s="1"/>
      <c r="B2150" s="3"/>
    </row>
    <row r="2151" spans="1:2">
      <c r="A2151" s="1"/>
      <c r="B2151" s="3"/>
    </row>
    <row r="2152" spans="1:2">
      <c r="A2152" s="1"/>
      <c r="B2152" s="3"/>
    </row>
    <row r="2153" spans="1:2">
      <c r="A2153" s="1"/>
      <c r="B2153" s="3"/>
    </row>
    <row r="2154" spans="1:2">
      <c r="A2154" s="1"/>
      <c r="B2154" s="3"/>
    </row>
    <row r="2155" spans="1:2">
      <c r="A2155" s="1"/>
      <c r="B2155" s="3"/>
    </row>
    <row r="2156" spans="1:2">
      <c r="A2156" s="1"/>
      <c r="B2156" s="3"/>
    </row>
    <row r="2157" spans="1:2">
      <c r="A2157" s="1"/>
      <c r="B2157" s="3"/>
    </row>
    <row r="2158" spans="1:2">
      <c r="A2158" s="1"/>
      <c r="B2158" s="3"/>
    </row>
    <row r="2159" spans="1:2">
      <c r="A2159" s="1"/>
      <c r="B2159" s="3"/>
    </row>
    <row r="2160" spans="1:2">
      <c r="A2160" s="1"/>
      <c r="B2160" s="3"/>
    </row>
    <row r="2161" spans="1:2">
      <c r="A2161" s="1"/>
      <c r="B2161" s="3"/>
    </row>
    <row r="2162" spans="1:2">
      <c r="A2162" s="1"/>
      <c r="B2162" s="3"/>
    </row>
    <row r="2163" spans="1:2">
      <c r="A2163" s="1"/>
      <c r="B2163" s="3"/>
    </row>
    <row r="2164" spans="1:2">
      <c r="A2164" s="1"/>
      <c r="B2164" s="3"/>
    </row>
    <row r="2165" spans="1:2">
      <c r="A2165" s="1"/>
      <c r="B2165" s="3"/>
    </row>
    <row r="2166" spans="1:2">
      <c r="A2166" s="1"/>
      <c r="B2166" s="3"/>
    </row>
    <row r="2167" spans="1:2">
      <c r="A2167" s="1"/>
      <c r="B2167" s="3"/>
    </row>
    <row r="2168" spans="1:2">
      <c r="A2168" s="1"/>
      <c r="B2168" s="3"/>
    </row>
    <row r="2169" spans="1:2">
      <c r="A2169" s="1"/>
      <c r="B2169" s="3"/>
    </row>
    <row r="2170" spans="1:2">
      <c r="A2170" s="1"/>
      <c r="B2170" s="3"/>
    </row>
    <row r="2171" spans="1:2">
      <c r="A2171" s="1"/>
      <c r="B2171" s="3"/>
    </row>
    <row r="2172" spans="1:2">
      <c r="A2172" s="1"/>
      <c r="B2172" s="3"/>
    </row>
    <row r="2173" spans="1:2">
      <c r="A2173" s="1"/>
      <c r="B2173" s="3"/>
    </row>
    <row r="2174" spans="1:2">
      <c r="A2174" s="1"/>
      <c r="B2174" s="3"/>
    </row>
    <row r="2175" spans="1:2">
      <c r="A2175" s="1"/>
      <c r="B2175" s="3"/>
    </row>
    <row r="2176" spans="1:2">
      <c r="A2176" s="1"/>
      <c r="B2176" s="3"/>
    </row>
    <row r="2177" spans="1:2">
      <c r="A2177" s="1"/>
      <c r="B2177" s="3"/>
    </row>
    <row r="2178" spans="1:2">
      <c r="A2178" s="1"/>
      <c r="B2178" s="3"/>
    </row>
    <row r="2179" spans="1:2">
      <c r="A2179" s="1"/>
      <c r="B2179" s="3"/>
    </row>
    <row r="2180" spans="1:2">
      <c r="A2180" s="1"/>
      <c r="B2180" s="3"/>
    </row>
    <row r="2181" spans="1:2">
      <c r="A2181" s="1"/>
      <c r="B2181" s="3"/>
    </row>
    <row r="2182" spans="1:2">
      <c r="A2182" s="1"/>
      <c r="B2182" s="3"/>
    </row>
    <row r="2183" spans="1:2">
      <c r="A2183" s="1"/>
      <c r="B2183" s="3"/>
    </row>
    <row r="2184" spans="1:2">
      <c r="A2184" s="1"/>
      <c r="B2184" s="3"/>
    </row>
    <row r="2185" spans="1:2">
      <c r="A2185" s="1"/>
      <c r="B2185" s="3"/>
    </row>
    <row r="2186" spans="1:2">
      <c r="A2186" s="1"/>
      <c r="B2186" s="3"/>
    </row>
    <row r="2187" spans="1:2">
      <c r="A2187" s="1"/>
      <c r="B2187" s="3"/>
    </row>
    <row r="2188" spans="1:2">
      <c r="A2188" s="1"/>
      <c r="B2188" s="3"/>
    </row>
    <row r="2189" spans="1:2">
      <c r="A2189" s="1"/>
      <c r="B2189" s="3"/>
    </row>
    <row r="2190" spans="1:2">
      <c r="A2190" s="1"/>
      <c r="B2190" s="3"/>
    </row>
    <row r="2191" spans="1:2">
      <c r="A2191" s="1"/>
      <c r="B2191" s="3"/>
    </row>
    <row r="2192" spans="1:2">
      <c r="A2192" s="1"/>
      <c r="B2192" s="3"/>
    </row>
    <row r="2193" spans="1:2">
      <c r="A2193" s="1"/>
      <c r="B2193" s="3"/>
    </row>
    <row r="2194" spans="1:2">
      <c r="A2194" s="1"/>
      <c r="B2194" s="3"/>
    </row>
    <row r="2195" spans="1:2">
      <c r="A2195" s="1"/>
      <c r="B2195" s="3"/>
    </row>
    <row r="2196" spans="1:2">
      <c r="A2196" s="1"/>
      <c r="B2196" s="3"/>
    </row>
    <row r="2197" spans="1:2">
      <c r="A2197" s="1"/>
      <c r="B2197" s="3"/>
    </row>
    <row r="2198" spans="1:2">
      <c r="A2198" s="1"/>
      <c r="B2198" s="3"/>
    </row>
    <row r="2199" spans="1:2">
      <c r="A2199" s="1"/>
      <c r="B2199" s="3"/>
    </row>
    <row r="2200" spans="1:2">
      <c r="A2200" s="1"/>
      <c r="B2200" s="3"/>
    </row>
    <row r="2201" spans="1:2">
      <c r="A2201" s="1"/>
      <c r="B2201" s="3"/>
    </row>
    <row r="2202" spans="1:2">
      <c r="A2202" s="1"/>
      <c r="B2202" s="3"/>
    </row>
    <row r="2203" spans="1:2">
      <c r="A2203" s="1"/>
      <c r="B2203" s="3"/>
    </row>
    <row r="2204" spans="1:2">
      <c r="A2204" s="1"/>
      <c r="B2204" s="3"/>
    </row>
    <row r="2205" spans="1:2">
      <c r="A2205" s="1"/>
      <c r="B2205" s="3"/>
    </row>
    <row r="2206" spans="1:2">
      <c r="A2206" s="1"/>
      <c r="B2206" s="3"/>
    </row>
    <row r="2207" spans="1:2">
      <c r="A2207" s="1"/>
      <c r="B2207" s="3"/>
    </row>
    <row r="2208" spans="1:2">
      <c r="A2208" s="1"/>
      <c r="B2208" s="3"/>
    </row>
    <row r="2209" spans="1:2">
      <c r="A2209" s="1"/>
      <c r="B2209" s="3"/>
    </row>
    <row r="2210" spans="1:2">
      <c r="A2210" s="1"/>
      <c r="B2210" s="3"/>
    </row>
    <row r="2211" spans="1:2">
      <c r="A2211" s="1"/>
      <c r="B2211" s="3"/>
    </row>
    <row r="2212" spans="1:2">
      <c r="A2212" s="1"/>
      <c r="B2212" s="3"/>
    </row>
    <row r="2213" spans="1:2">
      <c r="A2213" s="1"/>
      <c r="B2213" s="3"/>
    </row>
    <row r="2214" spans="1:2">
      <c r="A2214" s="1"/>
      <c r="B2214" s="3"/>
    </row>
    <row r="2215" spans="1:2">
      <c r="A2215" s="1"/>
      <c r="B2215" s="3"/>
    </row>
    <row r="2216" spans="1:2">
      <c r="A2216" s="1"/>
      <c r="B2216" s="3"/>
    </row>
    <row r="2217" spans="1:2">
      <c r="A2217" s="1"/>
      <c r="B2217" s="3"/>
    </row>
    <row r="2218" spans="1:2">
      <c r="A2218" s="1"/>
      <c r="B2218" s="3"/>
    </row>
    <row r="2219" spans="1:2">
      <c r="A2219" s="1"/>
      <c r="B2219" s="3"/>
    </row>
    <row r="2220" spans="1:2">
      <c r="A2220" s="1"/>
      <c r="B2220" s="3"/>
    </row>
    <row r="2221" spans="1:2">
      <c r="A2221" s="1"/>
      <c r="B2221" s="3"/>
    </row>
    <row r="2222" spans="1:2">
      <c r="A2222" s="1"/>
      <c r="B2222" s="3"/>
    </row>
    <row r="2223" spans="1:2">
      <c r="A2223" s="1"/>
      <c r="B2223" s="3"/>
    </row>
    <row r="2224" spans="1:2">
      <c r="A2224" s="1"/>
      <c r="B2224" s="3"/>
    </row>
    <row r="2225" spans="1:2">
      <c r="A2225" s="1"/>
      <c r="B2225" s="3"/>
    </row>
    <row r="2226" spans="1:2">
      <c r="A2226" s="1"/>
      <c r="B2226" s="3"/>
    </row>
    <row r="2227" spans="1:2">
      <c r="A2227" s="1"/>
      <c r="B2227" s="3"/>
    </row>
    <row r="2228" spans="1:2">
      <c r="A2228" s="1"/>
      <c r="B2228" s="3"/>
    </row>
    <row r="2229" spans="1:2">
      <c r="A2229" s="1"/>
      <c r="B2229" s="3"/>
    </row>
    <row r="2230" spans="1:2">
      <c r="A2230" s="1"/>
      <c r="B2230" s="3"/>
    </row>
    <row r="2231" spans="1:2">
      <c r="A2231" s="1"/>
      <c r="B2231" s="3"/>
    </row>
    <row r="2232" spans="1:2">
      <c r="A2232" s="1"/>
      <c r="B2232" s="3"/>
    </row>
    <row r="2233" spans="1:2">
      <c r="A2233" s="1"/>
      <c r="B2233" s="3"/>
    </row>
    <row r="2234" spans="1:2">
      <c r="A2234" s="1"/>
      <c r="B2234" s="3"/>
    </row>
    <row r="2235" spans="1:2">
      <c r="A2235" s="1"/>
      <c r="B2235" s="3"/>
    </row>
    <row r="2236" spans="1:2">
      <c r="A2236" s="1"/>
      <c r="B2236" s="3"/>
    </row>
    <row r="2237" spans="1:2">
      <c r="A2237" s="1"/>
      <c r="B2237" s="3"/>
    </row>
    <row r="2238" spans="1:2">
      <c r="A2238" s="1"/>
      <c r="B2238" s="3"/>
    </row>
    <row r="2239" spans="1:2">
      <c r="A2239" s="1"/>
      <c r="B2239" s="3"/>
    </row>
    <row r="2240" spans="1:2">
      <c r="A2240" s="1"/>
      <c r="B2240" s="3"/>
    </row>
    <row r="2241" spans="1:2">
      <c r="A2241" s="1"/>
      <c r="B2241" s="3"/>
    </row>
    <row r="2242" spans="1:2">
      <c r="A2242" s="1"/>
      <c r="B2242" s="3"/>
    </row>
    <row r="2243" spans="1:2">
      <c r="A2243" s="1"/>
      <c r="B2243" s="3"/>
    </row>
    <row r="2244" spans="1:2">
      <c r="A2244" s="1"/>
      <c r="B2244" s="3"/>
    </row>
    <row r="2245" spans="1:2">
      <c r="A2245" s="1"/>
      <c r="B2245" s="3"/>
    </row>
    <row r="2246" spans="1:2">
      <c r="A2246" s="1"/>
      <c r="B2246" s="3"/>
    </row>
    <row r="2247" spans="1:2">
      <c r="A2247" s="1"/>
      <c r="B2247" s="3"/>
    </row>
    <row r="2248" spans="1:2">
      <c r="A2248" s="1"/>
      <c r="B2248" s="3"/>
    </row>
    <row r="2249" spans="1:2">
      <c r="A2249" s="1"/>
      <c r="B2249" s="3"/>
    </row>
    <row r="2250" spans="1:2">
      <c r="A2250" s="1"/>
      <c r="B2250" s="3"/>
    </row>
    <row r="2251" spans="1:2">
      <c r="A2251" s="1"/>
      <c r="B2251" s="3"/>
    </row>
    <row r="2252" spans="1:2">
      <c r="A2252" s="1"/>
      <c r="B2252" s="3"/>
    </row>
    <row r="2253" spans="1:2">
      <c r="A2253" s="1"/>
      <c r="B2253" s="3"/>
    </row>
    <row r="2254" spans="1:2">
      <c r="A2254" s="1"/>
      <c r="B2254" s="3"/>
    </row>
    <row r="2255" spans="1:2">
      <c r="A2255" s="1"/>
      <c r="B2255" s="3"/>
    </row>
    <row r="2256" spans="1:2">
      <c r="A2256" s="1"/>
      <c r="B2256" s="3"/>
    </row>
    <row r="2257" spans="1:2">
      <c r="A2257" s="1"/>
      <c r="B2257" s="3"/>
    </row>
    <row r="2258" spans="1:2">
      <c r="A2258" s="1"/>
      <c r="B2258" s="3"/>
    </row>
    <row r="2259" spans="1:2">
      <c r="A2259" s="1"/>
      <c r="B2259" s="3"/>
    </row>
    <row r="2260" spans="1:2">
      <c r="A2260" s="1"/>
      <c r="B2260" s="3"/>
    </row>
    <row r="2261" spans="1:2">
      <c r="A2261" s="1"/>
      <c r="B2261" s="3"/>
    </row>
    <row r="2262" spans="1:2">
      <c r="A2262" s="1"/>
      <c r="B2262" s="3"/>
    </row>
    <row r="2263" spans="1:2">
      <c r="A2263" s="1"/>
      <c r="B2263" s="3"/>
    </row>
    <row r="2264" spans="1:2">
      <c r="A2264" s="1"/>
      <c r="B2264" s="3"/>
    </row>
    <row r="2265" spans="1:2">
      <c r="A2265" s="1"/>
      <c r="B2265" s="3"/>
    </row>
    <row r="2266" spans="1:2">
      <c r="A2266" s="1"/>
      <c r="B2266" s="3"/>
    </row>
    <row r="2267" spans="1:2">
      <c r="A2267" s="1"/>
      <c r="B2267" s="3"/>
    </row>
    <row r="2268" spans="1:2">
      <c r="A2268" s="1"/>
      <c r="B2268" s="3"/>
    </row>
    <row r="2269" spans="1:2">
      <c r="A2269" s="1"/>
      <c r="B2269" s="3"/>
    </row>
    <row r="2270" spans="1:2">
      <c r="A2270" s="1"/>
      <c r="B2270" s="3"/>
    </row>
    <row r="2271" spans="1:2">
      <c r="A2271" s="1"/>
      <c r="B2271" s="3"/>
    </row>
    <row r="2272" spans="1:2">
      <c r="A2272" s="1"/>
      <c r="B2272" s="3"/>
    </row>
    <row r="2273" spans="1:2">
      <c r="A2273" s="1"/>
      <c r="B2273" s="3"/>
    </row>
    <row r="2274" spans="1:2">
      <c r="A2274" s="1"/>
      <c r="B2274" s="3"/>
    </row>
    <row r="2275" spans="1:2">
      <c r="A2275" s="1"/>
      <c r="B2275" s="3"/>
    </row>
    <row r="2276" spans="1:2">
      <c r="A2276" s="1"/>
      <c r="B2276" s="3"/>
    </row>
    <row r="2277" spans="1:2">
      <c r="A2277" s="1"/>
      <c r="B2277" s="3"/>
    </row>
    <row r="2278" spans="1:2">
      <c r="A2278" s="1"/>
      <c r="B2278" s="3"/>
    </row>
    <row r="2279" spans="1:2">
      <c r="A2279" s="1"/>
      <c r="B2279" s="3"/>
    </row>
    <row r="2280" spans="1:2">
      <c r="A2280" s="1"/>
      <c r="B2280" s="3"/>
    </row>
    <row r="2281" spans="1:2">
      <c r="A2281" s="1"/>
      <c r="B2281" s="3"/>
    </row>
    <row r="2282" spans="1:2">
      <c r="A2282" s="1"/>
      <c r="B2282" s="3"/>
    </row>
    <row r="2283" spans="1:2">
      <c r="A2283" s="1"/>
      <c r="B2283" s="3"/>
    </row>
    <row r="2284" spans="1:2">
      <c r="A2284" s="1"/>
      <c r="B2284" s="3"/>
    </row>
    <row r="2285" spans="1:2">
      <c r="A2285" s="1"/>
      <c r="B2285" s="3"/>
    </row>
    <row r="2286" spans="1:2">
      <c r="A2286" s="1"/>
      <c r="B2286" s="3"/>
    </row>
    <row r="2287" spans="1:2">
      <c r="A2287" s="1"/>
      <c r="B2287" s="3"/>
    </row>
    <row r="2288" spans="1:2">
      <c r="A2288" s="1"/>
      <c r="B2288" s="3"/>
    </row>
    <row r="2289" spans="1:2">
      <c r="A2289" s="1"/>
      <c r="B2289" s="3"/>
    </row>
    <row r="2290" spans="1:2">
      <c r="A2290" s="1"/>
      <c r="B2290" s="3"/>
    </row>
    <row r="2291" spans="1:2">
      <c r="A2291" s="1"/>
      <c r="B2291" s="3"/>
    </row>
    <row r="2292" spans="1:2">
      <c r="A2292" s="1"/>
      <c r="B2292" s="3"/>
    </row>
    <row r="2293" spans="1:2">
      <c r="A2293" s="1"/>
      <c r="B2293" s="3"/>
    </row>
    <row r="2294" spans="1:2">
      <c r="A2294" s="1"/>
      <c r="B2294" s="3"/>
    </row>
    <row r="2295" spans="1:2">
      <c r="A2295" s="1"/>
      <c r="B2295" s="3"/>
    </row>
    <row r="2296" spans="1:2">
      <c r="A2296" s="1"/>
      <c r="B2296" s="3"/>
    </row>
    <row r="2297" spans="1:2">
      <c r="A2297" s="1"/>
      <c r="B2297" s="3"/>
    </row>
    <row r="2298" spans="1:2">
      <c r="A2298" s="1"/>
      <c r="B2298" s="3"/>
    </row>
    <row r="2299" spans="1:2">
      <c r="A2299" s="1"/>
      <c r="B2299" s="3"/>
    </row>
    <row r="2300" spans="1:2">
      <c r="A2300" s="1"/>
      <c r="B2300" s="3"/>
    </row>
    <row r="2301" spans="1:2">
      <c r="A2301" s="1"/>
      <c r="B2301" s="3"/>
    </row>
    <row r="2302" spans="1:2">
      <c r="A2302" s="1"/>
      <c r="B2302" s="3"/>
    </row>
    <row r="2303" spans="1:2">
      <c r="A2303" s="1"/>
      <c r="B2303" s="3"/>
    </row>
    <row r="2304" spans="1:2">
      <c r="A2304" s="1"/>
      <c r="B2304" s="3"/>
    </row>
    <row r="2305" spans="1:2">
      <c r="A2305" s="1"/>
      <c r="B2305" s="3"/>
    </row>
    <row r="2306" spans="1:2">
      <c r="A2306" s="1"/>
      <c r="B2306" s="3"/>
    </row>
    <row r="2307" spans="1:2">
      <c r="A2307" s="1"/>
      <c r="B2307" s="3"/>
    </row>
    <row r="2308" spans="1:2">
      <c r="A2308" s="1"/>
      <c r="B2308" s="3"/>
    </row>
    <row r="2309" spans="1:2">
      <c r="A2309" s="1"/>
      <c r="B2309" s="3"/>
    </row>
    <row r="2310" spans="1:2">
      <c r="A2310" s="1"/>
      <c r="B2310" s="3"/>
    </row>
    <row r="2311" spans="1:2">
      <c r="A2311" s="1"/>
      <c r="B2311" s="3"/>
    </row>
    <row r="2312" spans="1:2">
      <c r="A2312" s="1"/>
      <c r="B2312" s="3"/>
    </row>
    <row r="2313" spans="1:2">
      <c r="A2313" s="1"/>
      <c r="B2313" s="3"/>
    </row>
    <row r="2314" spans="1:2">
      <c r="A2314" s="1"/>
      <c r="B2314" s="3"/>
    </row>
    <row r="2315" spans="1:2">
      <c r="A2315" s="1"/>
      <c r="B2315" s="3"/>
    </row>
    <row r="2316" spans="1:2">
      <c r="A2316" s="1"/>
      <c r="B2316" s="3"/>
    </row>
    <row r="2317" spans="1:2">
      <c r="A2317" s="1"/>
      <c r="B2317" s="3"/>
    </row>
    <row r="2318" spans="1:2">
      <c r="A2318" s="1"/>
      <c r="B2318" s="3"/>
    </row>
    <row r="2319" spans="1:2">
      <c r="A2319" s="1"/>
      <c r="B2319" s="3"/>
    </row>
    <row r="2320" spans="1:2">
      <c r="A2320" s="1"/>
      <c r="B2320" s="3"/>
    </row>
    <row r="2321" spans="1:2">
      <c r="A2321" s="1"/>
      <c r="B2321" s="3"/>
    </row>
    <row r="2322" spans="1:2">
      <c r="A2322" s="1"/>
      <c r="B2322" s="3"/>
    </row>
    <row r="2323" spans="1:2">
      <c r="A2323" s="1"/>
      <c r="B2323" s="3"/>
    </row>
    <row r="2324" spans="1:2">
      <c r="A2324" s="1"/>
      <c r="B2324" s="3"/>
    </row>
    <row r="2325" spans="1:2">
      <c r="A2325" s="1"/>
      <c r="B2325" s="3"/>
    </row>
    <row r="2326" spans="1:2">
      <c r="A2326" s="1"/>
      <c r="B2326" s="3"/>
    </row>
    <row r="2327" spans="1:2">
      <c r="A2327" s="1"/>
      <c r="B2327" s="3"/>
    </row>
    <row r="2328" spans="1:2">
      <c r="A2328" s="1"/>
      <c r="B2328" s="3"/>
    </row>
    <row r="2329" spans="1:2">
      <c r="A2329" s="1"/>
      <c r="B2329" s="3"/>
    </row>
    <row r="2330" spans="1:2">
      <c r="A2330" s="1"/>
      <c r="B2330" s="3"/>
    </row>
    <row r="2331" spans="1:2">
      <c r="A2331" s="1"/>
      <c r="B2331" s="3"/>
    </row>
    <row r="2332" spans="1:2">
      <c r="A2332" s="1"/>
      <c r="B2332" s="3"/>
    </row>
    <row r="2333" spans="1:2">
      <c r="A2333" s="1"/>
      <c r="B2333" s="3"/>
    </row>
    <row r="2334" spans="1:2">
      <c r="A2334" s="1"/>
      <c r="B2334" s="3"/>
    </row>
    <row r="2335" spans="1:2">
      <c r="A2335" s="1"/>
      <c r="B2335" s="3"/>
    </row>
    <row r="2336" spans="1:2">
      <c r="A2336" s="1"/>
      <c r="B2336" s="3"/>
    </row>
    <row r="2337" spans="1:2">
      <c r="A2337" s="1"/>
      <c r="B2337" s="3"/>
    </row>
    <row r="2338" spans="1:2">
      <c r="A2338" s="1"/>
      <c r="B2338" s="3"/>
    </row>
    <row r="2339" spans="1:2">
      <c r="A2339" s="1"/>
      <c r="B2339" s="3"/>
    </row>
    <row r="2340" spans="1:2">
      <c r="A2340" s="1"/>
      <c r="B2340" s="3"/>
    </row>
    <row r="2341" spans="1:2">
      <c r="A2341" s="1"/>
      <c r="B2341" s="3"/>
    </row>
    <row r="2342" spans="1:2">
      <c r="A2342" s="1"/>
      <c r="B2342" s="3"/>
    </row>
    <row r="2343" spans="1:2">
      <c r="A2343" s="1"/>
      <c r="B2343" s="3"/>
    </row>
    <row r="2344" spans="1:2">
      <c r="A2344" s="1"/>
      <c r="B2344" s="3"/>
    </row>
    <row r="2345" spans="1:2">
      <c r="A2345" s="1"/>
      <c r="B2345" s="3"/>
    </row>
    <row r="2346" spans="1:2">
      <c r="A2346" s="1"/>
      <c r="B2346" s="3"/>
    </row>
    <row r="2347" spans="1:2">
      <c r="A2347" s="1"/>
      <c r="B2347" s="3"/>
    </row>
    <row r="2348" spans="1:2">
      <c r="A2348" s="1"/>
      <c r="B2348" s="3"/>
    </row>
    <row r="2349" spans="1:2">
      <c r="A2349" s="1"/>
      <c r="B2349" s="3"/>
    </row>
    <row r="2350" spans="1:2">
      <c r="A2350" s="1"/>
      <c r="B2350" s="3"/>
    </row>
    <row r="2351" spans="1:2">
      <c r="A2351" s="1"/>
      <c r="B2351" s="3"/>
    </row>
    <row r="2352" spans="1:2">
      <c r="A2352" s="1"/>
      <c r="B2352" s="3"/>
    </row>
    <row r="2353" spans="1:2">
      <c r="A2353" s="1"/>
      <c r="B2353" s="3"/>
    </row>
    <row r="2354" spans="1:2">
      <c r="A2354" s="1"/>
      <c r="B2354" s="3"/>
    </row>
    <row r="2355" spans="1:2">
      <c r="A2355" s="1"/>
      <c r="B2355" s="3"/>
    </row>
    <row r="2356" spans="1:2">
      <c r="A2356" s="1"/>
      <c r="B2356" s="3"/>
    </row>
    <row r="2357" spans="1:2">
      <c r="A2357" s="1"/>
      <c r="B2357" s="3"/>
    </row>
    <row r="2358" spans="1:2">
      <c r="A2358" s="1"/>
      <c r="B2358" s="3"/>
    </row>
    <row r="2359" spans="1:2">
      <c r="A2359" s="1"/>
      <c r="B2359" s="3"/>
    </row>
    <row r="2360" spans="1:2">
      <c r="A2360" s="1"/>
      <c r="B2360" s="3"/>
    </row>
    <row r="2361" spans="1:2">
      <c r="A2361" s="1"/>
      <c r="B2361" s="3"/>
    </row>
    <row r="2362" spans="1:2">
      <c r="A2362" s="1"/>
      <c r="B2362" s="3"/>
    </row>
    <row r="2363" spans="1:2">
      <c r="A2363" s="1"/>
      <c r="B2363" s="3"/>
    </row>
    <row r="2364" spans="1:2">
      <c r="A2364" s="1"/>
      <c r="B2364" s="3"/>
    </row>
    <row r="2365" spans="1:2">
      <c r="A2365" s="1"/>
      <c r="B2365" s="3"/>
    </row>
    <row r="2366" spans="1:2">
      <c r="A2366" s="1"/>
      <c r="B2366" s="3"/>
    </row>
    <row r="2367" spans="1:2">
      <c r="A2367" s="1"/>
      <c r="B2367" s="3"/>
    </row>
    <row r="2368" spans="1:2">
      <c r="A2368" s="1"/>
      <c r="B2368" s="3"/>
    </row>
    <row r="2369" spans="1:2">
      <c r="A2369" s="1"/>
      <c r="B2369" s="3"/>
    </row>
    <row r="2370" spans="1:2">
      <c r="A2370" s="1"/>
      <c r="B2370" s="3"/>
    </row>
    <row r="2371" spans="1:2">
      <c r="A2371" s="1"/>
      <c r="B2371" s="3"/>
    </row>
    <row r="2372" spans="1:2">
      <c r="A2372" s="1"/>
      <c r="B2372" s="3"/>
    </row>
    <row r="2373" spans="1:2">
      <c r="A2373" s="1"/>
      <c r="B2373" s="3"/>
    </row>
    <row r="2374" spans="1:2">
      <c r="A2374" s="1"/>
      <c r="B2374" s="3"/>
    </row>
    <row r="2375" spans="1:2">
      <c r="A2375" s="1"/>
      <c r="B2375" s="3"/>
    </row>
    <row r="2376" spans="1:2">
      <c r="A2376" s="1"/>
      <c r="B2376" s="3"/>
    </row>
    <row r="2377" spans="1:2">
      <c r="A2377" s="1"/>
      <c r="B2377" s="3"/>
    </row>
    <row r="2378" spans="1:2">
      <c r="A2378" s="1"/>
      <c r="B2378" s="3"/>
    </row>
    <row r="2379" spans="1:2">
      <c r="A2379" s="1"/>
      <c r="B2379" s="3"/>
    </row>
    <row r="2380" spans="1:2">
      <c r="A2380" s="1"/>
      <c r="B2380" s="3"/>
    </row>
    <row r="2381" spans="1:2">
      <c r="A2381" s="1"/>
      <c r="B2381" s="3"/>
    </row>
    <row r="2382" spans="1:2">
      <c r="A2382" s="1"/>
      <c r="B2382" s="3"/>
    </row>
    <row r="2383" spans="1:2">
      <c r="A2383" s="1"/>
      <c r="B2383" s="3"/>
    </row>
    <row r="2384" spans="1:2">
      <c r="A2384" s="1"/>
      <c r="B2384" s="3"/>
    </row>
    <row r="2385" spans="1:2">
      <c r="A2385" s="1"/>
      <c r="B2385" s="3"/>
    </row>
    <row r="2386" spans="1:2">
      <c r="A2386" s="1"/>
      <c r="B2386" s="3"/>
    </row>
    <row r="2387" spans="1:2">
      <c r="A2387" s="1"/>
      <c r="B2387" s="3"/>
    </row>
    <row r="2388" spans="1:2">
      <c r="A2388" s="1"/>
      <c r="B2388" s="3"/>
    </row>
    <row r="2389" spans="1:2">
      <c r="A2389" s="1"/>
      <c r="B2389" s="3"/>
    </row>
    <row r="2390" spans="1:2">
      <c r="A2390" s="1"/>
      <c r="B2390" s="3"/>
    </row>
    <row r="2391" spans="1:2">
      <c r="A2391" s="1"/>
      <c r="B2391" s="3"/>
    </row>
    <row r="2392" spans="1:2">
      <c r="A2392" s="1"/>
      <c r="B2392" s="3"/>
    </row>
    <row r="2393" spans="1:2">
      <c r="A2393" s="1"/>
      <c r="B2393" s="3"/>
    </row>
    <row r="2394" spans="1:2">
      <c r="A2394" s="1"/>
      <c r="B2394" s="3"/>
    </row>
    <row r="2395" spans="1:2">
      <c r="A2395" s="1"/>
      <c r="B2395" s="3"/>
    </row>
    <row r="2396" spans="1:2">
      <c r="A2396" s="1"/>
      <c r="B2396" s="3"/>
    </row>
    <row r="2397" spans="1:2">
      <c r="A2397" s="1"/>
      <c r="B2397" s="3"/>
    </row>
    <row r="2398" spans="1:2">
      <c r="A2398" s="1"/>
      <c r="B2398" s="3"/>
    </row>
    <row r="2399" spans="1:2">
      <c r="A2399" s="1"/>
      <c r="B2399" s="3"/>
    </row>
    <row r="2400" spans="1:2">
      <c r="A2400" s="1"/>
      <c r="B2400" s="3"/>
    </row>
    <row r="2401" spans="1:2">
      <c r="A2401" s="1"/>
      <c r="B2401" s="3"/>
    </row>
    <row r="2402" spans="1:2">
      <c r="A2402" s="1"/>
      <c r="B2402" s="3"/>
    </row>
    <row r="2403" spans="1:2">
      <c r="A2403" s="1"/>
      <c r="B2403" s="3"/>
    </row>
    <row r="2404" spans="1:2">
      <c r="A2404" s="1"/>
      <c r="B2404" s="3"/>
    </row>
    <row r="2405" spans="1:2">
      <c r="A2405" s="1"/>
      <c r="B2405" s="3"/>
    </row>
    <row r="2406" spans="1:2">
      <c r="A2406" s="1"/>
      <c r="B2406" s="3"/>
    </row>
    <row r="2407" spans="1:2">
      <c r="A2407" s="1"/>
      <c r="B2407" s="3"/>
    </row>
    <row r="2408" spans="1:2">
      <c r="A2408" s="1"/>
      <c r="B2408" s="3"/>
    </row>
    <row r="2409" spans="1:2">
      <c r="A2409" s="1"/>
      <c r="B2409" s="3"/>
    </row>
    <row r="2410" spans="1:2">
      <c r="A2410" s="1"/>
      <c r="B2410" s="3"/>
    </row>
    <row r="2411" spans="1:2">
      <c r="A2411" s="1"/>
      <c r="B2411" s="3"/>
    </row>
    <row r="2412" spans="1:2">
      <c r="A2412" s="1"/>
      <c r="B2412" s="3"/>
    </row>
    <row r="2413" spans="1:2">
      <c r="A2413" s="1"/>
      <c r="B2413" s="3"/>
    </row>
    <row r="2414" spans="1:2">
      <c r="A2414" s="1"/>
      <c r="B2414" s="3"/>
    </row>
    <row r="2415" spans="1:2">
      <c r="A2415" s="1"/>
      <c r="B2415" s="3"/>
    </row>
    <row r="2416" spans="1:2">
      <c r="A2416" s="1"/>
      <c r="B2416" s="3"/>
    </row>
    <row r="2417" spans="1:2">
      <c r="A2417" s="1"/>
      <c r="B2417" s="3"/>
    </row>
    <row r="2418" spans="1:2">
      <c r="A2418" s="1"/>
      <c r="B2418" s="3"/>
    </row>
    <row r="2419" spans="1:2">
      <c r="A2419" s="1"/>
      <c r="B2419" s="3"/>
    </row>
    <row r="2420" spans="1:2">
      <c r="A2420" s="1"/>
      <c r="B2420" s="3"/>
    </row>
    <row r="2421" spans="1:2">
      <c r="A2421" s="1"/>
      <c r="B2421" s="3"/>
    </row>
    <row r="2422" spans="1:2">
      <c r="A2422" s="1"/>
      <c r="B2422" s="3"/>
    </row>
    <row r="2423" spans="1:2">
      <c r="A2423" s="1"/>
      <c r="B2423" s="3"/>
    </row>
    <row r="2424" spans="1:2">
      <c r="A2424" s="1"/>
      <c r="B2424" s="3"/>
    </row>
    <row r="2425" spans="1:2">
      <c r="A2425" s="1"/>
      <c r="B2425" s="3"/>
    </row>
    <row r="2426" spans="1:2">
      <c r="A2426" s="1"/>
      <c r="B2426" s="3"/>
    </row>
    <row r="2427" spans="1:2">
      <c r="A2427" s="1"/>
      <c r="B2427" s="3"/>
    </row>
    <row r="2428" spans="1:2">
      <c r="A2428" s="1"/>
      <c r="B2428" s="3"/>
    </row>
    <row r="2429" spans="1:2">
      <c r="A2429" s="1"/>
      <c r="B2429" s="3"/>
    </row>
    <row r="2430" spans="1:2">
      <c r="A2430" s="1"/>
      <c r="B2430" s="3"/>
    </row>
    <row r="2431" spans="1:2">
      <c r="A2431" s="1"/>
      <c r="B2431" s="3"/>
    </row>
    <row r="2432" spans="1:2">
      <c r="A2432" s="1"/>
      <c r="B2432" s="3"/>
    </row>
    <row r="2433" spans="1:2">
      <c r="A2433" s="1"/>
      <c r="B2433" s="3"/>
    </row>
    <row r="2434" spans="1:2">
      <c r="A2434" s="1"/>
      <c r="B2434" s="3"/>
    </row>
    <row r="2435" spans="1:2">
      <c r="A2435" s="1"/>
      <c r="B2435" s="3"/>
    </row>
    <row r="2436" spans="1:2">
      <c r="A2436" s="1"/>
      <c r="B2436" s="3"/>
    </row>
    <row r="2437" spans="1:2">
      <c r="A2437" s="1"/>
      <c r="B2437" s="3"/>
    </row>
    <row r="2438" spans="1:2">
      <c r="A2438" s="1"/>
      <c r="B2438" s="3"/>
    </row>
    <row r="2439" spans="1:2">
      <c r="A2439" s="1"/>
      <c r="B2439" s="3"/>
    </row>
    <row r="2440" spans="1:2">
      <c r="A2440" s="1"/>
      <c r="B2440" s="3"/>
    </row>
    <row r="2441" spans="1:2">
      <c r="A2441" s="1"/>
      <c r="B2441" s="3"/>
    </row>
    <row r="2442" spans="1:2">
      <c r="A2442" s="1"/>
      <c r="B2442" s="3"/>
    </row>
    <row r="2443" spans="1:2">
      <c r="A2443" s="1"/>
      <c r="B2443" s="3"/>
    </row>
    <row r="2444" spans="1:2">
      <c r="A2444" s="1"/>
      <c r="B2444" s="3"/>
    </row>
    <row r="2445" spans="1:2">
      <c r="A2445" s="1"/>
      <c r="B2445" s="3"/>
    </row>
    <row r="2446" spans="1:2">
      <c r="A2446" s="1"/>
      <c r="B2446" s="3"/>
    </row>
    <row r="2447" spans="1:2">
      <c r="A2447" s="1"/>
      <c r="B2447" s="3"/>
    </row>
    <row r="2448" spans="1:2">
      <c r="A2448" s="1"/>
      <c r="B2448" s="3"/>
    </row>
    <row r="2449" spans="1:2">
      <c r="A2449" s="1"/>
      <c r="B2449" s="3"/>
    </row>
    <row r="2450" spans="1:2">
      <c r="A2450" s="1"/>
      <c r="B2450" s="3"/>
    </row>
    <row r="2451" spans="1:2">
      <c r="A2451" s="1"/>
      <c r="B2451" s="3"/>
    </row>
    <row r="2452" spans="1:2">
      <c r="A2452" s="1"/>
      <c r="B2452" s="3"/>
    </row>
    <row r="2453" spans="1:2">
      <c r="A2453" s="1"/>
      <c r="B2453" s="3"/>
    </row>
    <row r="2454" spans="1:2">
      <c r="A2454" s="1"/>
      <c r="B2454" s="3"/>
    </row>
    <row r="2455" spans="1:2">
      <c r="A2455" s="1"/>
      <c r="B2455" s="3"/>
    </row>
    <row r="2456" spans="1:2">
      <c r="A2456" s="1"/>
      <c r="B2456" s="3"/>
    </row>
    <row r="2457" spans="1:2">
      <c r="A2457" s="1"/>
      <c r="B2457" s="3"/>
    </row>
    <row r="2458" spans="1:2">
      <c r="A2458" s="1"/>
      <c r="B2458" s="3"/>
    </row>
    <row r="2459" spans="1:2">
      <c r="A2459" s="1"/>
      <c r="B2459" s="3"/>
    </row>
    <row r="2460" spans="1:2">
      <c r="A2460" s="1"/>
      <c r="B2460" s="3"/>
    </row>
    <row r="2461" spans="1:2">
      <c r="A2461" s="1"/>
      <c r="B2461" s="3"/>
    </row>
    <row r="2462" spans="1:2">
      <c r="A2462" s="1"/>
      <c r="B2462" s="3"/>
    </row>
    <row r="2463" spans="1:2">
      <c r="A2463" s="1"/>
      <c r="B2463" s="3"/>
    </row>
    <row r="2464" spans="1:2">
      <c r="A2464" s="1"/>
      <c r="B2464" s="3"/>
    </row>
    <row r="2465" spans="1:2">
      <c r="A2465" s="1"/>
      <c r="B2465" s="3"/>
    </row>
    <row r="2466" spans="1:2">
      <c r="A2466" s="1"/>
      <c r="B2466" s="3"/>
    </row>
    <row r="2467" spans="1:2">
      <c r="A2467" s="1"/>
      <c r="B2467" s="3"/>
    </row>
    <row r="2468" spans="1:2">
      <c r="A2468" s="1"/>
      <c r="B2468" s="3"/>
    </row>
    <row r="2469" spans="1:2">
      <c r="A2469" s="1"/>
      <c r="B2469" s="3"/>
    </row>
    <row r="2470" spans="1:2">
      <c r="A2470" s="1"/>
      <c r="B2470" s="3"/>
    </row>
    <row r="2471" spans="1:2">
      <c r="A2471" s="1"/>
      <c r="B2471" s="3"/>
    </row>
    <row r="2472" spans="1:2">
      <c r="A2472" s="1"/>
      <c r="B2472" s="3"/>
    </row>
    <row r="2473" spans="1:2">
      <c r="A2473" s="1"/>
      <c r="B2473" s="3"/>
    </row>
    <row r="2474" spans="1:2">
      <c r="A2474" s="1"/>
      <c r="B2474" s="3"/>
    </row>
    <row r="2475" spans="1:2">
      <c r="A2475" s="1"/>
      <c r="B2475" s="3"/>
    </row>
    <row r="2476" spans="1:2">
      <c r="A2476" s="1"/>
      <c r="B2476" s="3"/>
    </row>
    <row r="2477" spans="1:2">
      <c r="A2477" s="1"/>
      <c r="B2477" s="3"/>
    </row>
    <row r="2478" spans="1:2">
      <c r="A2478" s="1"/>
      <c r="B2478" s="3"/>
    </row>
    <row r="2479" spans="1:2">
      <c r="A2479" s="1"/>
      <c r="B2479" s="3"/>
    </row>
    <row r="2480" spans="1:2">
      <c r="A2480" s="1"/>
      <c r="B2480" s="3"/>
    </row>
    <row r="2481" spans="1:2">
      <c r="A2481" s="1"/>
      <c r="B2481" s="3"/>
    </row>
    <row r="2482" spans="1:2">
      <c r="A2482" s="1"/>
      <c r="B2482" s="3"/>
    </row>
    <row r="2483" spans="1:2">
      <c r="A2483" s="1"/>
      <c r="B2483" s="3"/>
    </row>
    <row r="2484" spans="1:2">
      <c r="A2484" s="1"/>
      <c r="B2484" s="3"/>
    </row>
    <row r="2485" spans="1:2">
      <c r="A2485" s="1"/>
      <c r="B2485" s="3"/>
    </row>
    <row r="2486" spans="1:2">
      <c r="A2486" s="1"/>
      <c r="B2486" s="3"/>
    </row>
    <row r="2487" spans="1:2">
      <c r="A2487" s="1"/>
      <c r="B2487" s="3"/>
    </row>
    <row r="2488" spans="1:2">
      <c r="A2488" s="1"/>
      <c r="B2488" s="3"/>
    </row>
    <row r="2489" spans="1:2">
      <c r="A2489" s="1"/>
      <c r="B2489" s="3"/>
    </row>
    <row r="2490" spans="1:2">
      <c r="A2490" s="1"/>
      <c r="B2490" s="3"/>
    </row>
    <row r="2491" spans="1:2">
      <c r="A2491" s="1"/>
      <c r="B2491" s="3"/>
    </row>
    <row r="2492" spans="1:2">
      <c r="A2492" s="1"/>
      <c r="B2492" s="3"/>
    </row>
    <row r="2493" spans="1:2">
      <c r="A2493" s="1"/>
      <c r="B2493" s="3"/>
    </row>
    <row r="2494" spans="1:2">
      <c r="A2494" s="1"/>
      <c r="B2494" s="3"/>
    </row>
    <row r="2495" spans="1:2">
      <c r="A2495" s="1"/>
      <c r="B2495" s="3"/>
    </row>
    <row r="2496" spans="1:2">
      <c r="A2496" s="1"/>
      <c r="B2496" s="3"/>
    </row>
    <row r="2497" spans="1:2">
      <c r="A2497" s="1"/>
      <c r="B2497" s="3"/>
    </row>
    <row r="2498" spans="1:2">
      <c r="A2498" s="1"/>
      <c r="B2498" s="3"/>
    </row>
    <row r="2499" spans="1:2">
      <c r="A2499" s="1"/>
      <c r="B2499" s="3"/>
    </row>
    <row r="2500" spans="1:2">
      <c r="A2500" s="1"/>
      <c r="B2500" s="3"/>
    </row>
    <row r="2501" spans="1:2">
      <c r="A2501" s="1"/>
      <c r="B2501" s="3"/>
    </row>
    <row r="2502" spans="1:2">
      <c r="A2502" s="1"/>
      <c r="B2502" s="3"/>
    </row>
    <row r="2503" spans="1:2">
      <c r="A2503" s="1"/>
      <c r="B2503" s="3"/>
    </row>
    <row r="2504" spans="1:2">
      <c r="A2504" s="1"/>
      <c r="B2504" s="3"/>
    </row>
    <row r="2505" spans="1:2">
      <c r="A2505" s="1"/>
      <c r="B2505" s="3"/>
    </row>
    <row r="2506" spans="1:2">
      <c r="A2506" s="1"/>
      <c r="B2506" s="3"/>
    </row>
    <row r="2507" spans="1:2">
      <c r="A2507" s="1"/>
      <c r="B2507" s="3"/>
    </row>
    <row r="2508" spans="1:2">
      <c r="A2508" s="1"/>
      <c r="B2508" s="3"/>
    </row>
    <row r="2509" spans="1:2">
      <c r="A2509" s="1"/>
      <c r="B2509" s="3"/>
    </row>
    <row r="2510" spans="1:2">
      <c r="A2510" s="1"/>
      <c r="B2510" s="3"/>
    </row>
    <row r="2511" spans="1:2">
      <c r="A2511" s="1"/>
      <c r="B2511" s="3"/>
    </row>
    <row r="2512" spans="1:2">
      <c r="A2512" s="1"/>
      <c r="B2512" s="3"/>
    </row>
    <row r="2513" spans="1:2">
      <c r="A2513" s="1"/>
      <c r="B2513" s="3"/>
    </row>
    <row r="2514" spans="1:2">
      <c r="A2514" s="1"/>
      <c r="B2514" s="3"/>
    </row>
    <row r="2515" spans="1:2">
      <c r="A2515" s="1"/>
      <c r="B2515" s="3"/>
    </row>
    <row r="2516" spans="1:2">
      <c r="A2516" s="1"/>
      <c r="B2516" s="3"/>
    </row>
    <row r="2517" spans="1:2">
      <c r="A2517" s="1"/>
      <c r="B2517" s="3"/>
    </row>
    <row r="2518" spans="1:2">
      <c r="A2518" s="1"/>
      <c r="B2518" s="3"/>
    </row>
    <row r="2519" spans="1:2">
      <c r="A2519" s="1"/>
      <c r="B2519" s="3"/>
    </row>
    <row r="2520" spans="1:2">
      <c r="A2520" s="1"/>
      <c r="B2520" s="3"/>
    </row>
    <row r="2521" spans="1:2">
      <c r="A2521" s="1"/>
      <c r="B2521" s="3"/>
    </row>
    <row r="2522" spans="1:2">
      <c r="A2522" s="1"/>
      <c r="B2522" s="3"/>
    </row>
    <row r="2523" spans="1:2">
      <c r="A2523" s="1"/>
      <c r="B2523" s="3"/>
    </row>
    <row r="2524" spans="1:2">
      <c r="A2524" s="1"/>
      <c r="B2524" s="3"/>
    </row>
    <row r="2525" spans="1:2">
      <c r="A2525" s="1"/>
      <c r="B2525" s="3"/>
    </row>
    <row r="2526" spans="1:2">
      <c r="A2526" s="1"/>
      <c r="B2526" s="3"/>
    </row>
    <row r="2527" spans="1:2">
      <c r="A2527" s="1"/>
      <c r="B2527" s="3"/>
    </row>
    <row r="2528" spans="1:2">
      <c r="A2528" s="1"/>
      <c r="B2528" s="3"/>
    </row>
    <row r="2529" spans="1:2">
      <c r="A2529" s="1"/>
      <c r="B2529" s="3"/>
    </row>
    <row r="2530" spans="1:2">
      <c r="A2530" s="1"/>
      <c r="B2530" s="3"/>
    </row>
    <row r="2531" spans="1:2">
      <c r="A2531" s="1"/>
      <c r="B2531" s="3"/>
    </row>
    <row r="2532" spans="1:2">
      <c r="A2532" s="1"/>
      <c r="B2532" s="3"/>
    </row>
    <row r="2533" spans="1:2">
      <c r="A2533" s="1"/>
      <c r="B2533" s="3"/>
    </row>
    <row r="2534" spans="1:2">
      <c r="A2534" s="1"/>
      <c r="B2534" s="3"/>
    </row>
    <row r="2535" spans="1:2">
      <c r="A2535" s="1"/>
      <c r="B2535" s="3"/>
    </row>
    <row r="2536" spans="1:2">
      <c r="A2536" s="1"/>
      <c r="B2536" s="3"/>
    </row>
    <row r="2537" spans="1:2">
      <c r="A2537" s="1"/>
      <c r="B2537" s="3"/>
    </row>
    <row r="2538" spans="1:2">
      <c r="A2538" s="1"/>
      <c r="B2538" s="3"/>
    </row>
    <row r="2539" spans="1:2">
      <c r="A2539" s="1"/>
      <c r="B2539" s="3"/>
    </row>
    <row r="2540" spans="1:2">
      <c r="A2540" s="1"/>
      <c r="B2540" s="3"/>
    </row>
    <row r="2541" spans="1:2">
      <c r="A2541" s="1"/>
      <c r="B2541" s="3"/>
    </row>
    <row r="2542" spans="1:2">
      <c r="A2542" s="1"/>
      <c r="B2542" s="3"/>
    </row>
    <row r="2543" spans="1:2">
      <c r="A2543" s="1"/>
      <c r="B2543" s="3"/>
    </row>
    <row r="2544" spans="1:2">
      <c r="A2544" s="1"/>
      <c r="B2544" s="3"/>
    </row>
    <row r="2545" spans="1:2">
      <c r="A2545" s="1"/>
      <c r="B2545" s="3"/>
    </row>
    <row r="2546" spans="1:2">
      <c r="A2546" s="1"/>
      <c r="B2546" s="3"/>
    </row>
    <row r="2547" spans="1:2">
      <c r="A2547" s="1"/>
      <c r="B2547" s="3"/>
    </row>
    <row r="2548" spans="1:2">
      <c r="A2548" s="1"/>
      <c r="B2548" s="3"/>
    </row>
    <row r="2549" spans="1:2">
      <c r="A2549" s="1"/>
      <c r="B2549" s="3"/>
    </row>
    <row r="2550" spans="1:2">
      <c r="A2550" s="1"/>
      <c r="B2550" s="3"/>
    </row>
    <row r="2551" spans="1:2">
      <c r="A2551" s="1"/>
      <c r="B2551" s="3"/>
    </row>
    <row r="2552" spans="1:2">
      <c r="A2552" s="1"/>
      <c r="B2552" s="3"/>
    </row>
    <row r="2553" spans="1:2">
      <c r="A2553" s="1"/>
      <c r="B2553" s="3"/>
    </row>
    <row r="2554" spans="1:2">
      <c r="A2554" s="1"/>
      <c r="B2554" s="3"/>
    </row>
    <row r="2555" spans="1:2">
      <c r="A2555" s="1"/>
      <c r="B2555" s="3"/>
    </row>
    <row r="2556" spans="1:2">
      <c r="A2556" s="1"/>
      <c r="B2556" s="3"/>
    </row>
    <row r="2557" spans="1:2">
      <c r="A2557" s="1"/>
      <c r="B2557" s="3"/>
    </row>
    <row r="2558" spans="1:2">
      <c r="A2558" s="1"/>
      <c r="B2558" s="3"/>
    </row>
    <row r="2559" spans="1:2">
      <c r="A2559" s="1"/>
      <c r="B2559" s="3"/>
    </row>
    <row r="2560" spans="1:2">
      <c r="A2560" s="1"/>
      <c r="B2560" s="3"/>
    </row>
    <row r="2561" spans="1:2">
      <c r="A2561" s="1"/>
      <c r="B2561" s="3"/>
    </row>
    <row r="2562" spans="1:2">
      <c r="A2562" s="1"/>
      <c r="B2562" s="3"/>
    </row>
    <row r="2563" spans="1:2">
      <c r="A2563" s="1"/>
      <c r="B2563" s="3"/>
    </row>
    <row r="2564" spans="1:2">
      <c r="A2564" s="1"/>
      <c r="B2564" s="3"/>
    </row>
    <row r="2565" spans="1:2">
      <c r="A2565" s="1"/>
      <c r="B2565" s="3"/>
    </row>
    <row r="2566" spans="1:2">
      <c r="A2566" s="1"/>
      <c r="B2566" s="3"/>
    </row>
    <row r="2567" spans="1:2">
      <c r="A2567" s="1"/>
      <c r="B2567" s="3"/>
    </row>
    <row r="2568" spans="1:2">
      <c r="A2568" s="1"/>
      <c r="B2568" s="3"/>
    </row>
    <row r="2569" spans="1:2">
      <c r="A2569" s="1"/>
      <c r="B2569" s="3"/>
    </row>
    <row r="2570" spans="1:2">
      <c r="A2570" s="1"/>
      <c r="B2570" s="3"/>
    </row>
    <row r="2571" spans="1:2">
      <c r="A2571" s="1"/>
      <c r="B2571" s="3"/>
    </row>
    <row r="2572" spans="1:2">
      <c r="A2572" s="1"/>
      <c r="B2572" s="3"/>
    </row>
    <row r="2573" spans="1:2">
      <c r="A2573" s="1"/>
      <c r="B2573" s="3"/>
    </row>
    <row r="2574" spans="1:2">
      <c r="A2574" s="1"/>
      <c r="B2574" s="3"/>
    </row>
    <row r="2575" spans="1:2">
      <c r="A2575" s="1"/>
      <c r="B2575" s="3"/>
    </row>
    <row r="2576" spans="1:2">
      <c r="A2576" s="1"/>
      <c r="B2576" s="3"/>
    </row>
    <row r="2577" spans="1:2">
      <c r="A2577" s="1"/>
      <c r="B2577" s="3"/>
    </row>
    <row r="2578" spans="1:2">
      <c r="A2578" s="1"/>
      <c r="B2578" s="3"/>
    </row>
    <row r="2579" spans="1:2">
      <c r="A2579" s="1"/>
      <c r="B2579" s="3"/>
    </row>
    <row r="2580" spans="1:2">
      <c r="A2580" s="1"/>
      <c r="B2580" s="3"/>
    </row>
    <row r="2581" spans="1:2">
      <c r="A2581" s="1"/>
      <c r="B2581" s="3"/>
    </row>
    <row r="2582" spans="1:2">
      <c r="A2582" s="1"/>
      <c r="B2582" s="3"/>
    </row>
    <row r="2583" spans="1:2">
      <c r="A2583" s="1"/>
      <c r="B2583" s="3"/>
    </row>
    <row r="2584" spans="1:2">
      <c r="A2584" s="1"/>
      <c r="B2584" s="3"/>
    </row>
    <row r="2585" spans="1:2">
      <c r="A2585" s="1"/>
      <c r="B2585" s="3"/>
    </row>
    <row r="2586" spans="1:2">
      <c r="A2586" s="1"/>
      <c r="B2586" s="3"/>
    </row>
    <row r="2587" spans="1:2">
      <c r="A2587" s="1"/>
      <c r="B2587" s="3"/>
    </row>
    <row r="2588" spans="1:2">
      <c r="A2588" s="1"/>
      <c r="B2588" s="3"/>
    </row>
    <row r="2589" spans="1:2">
      <c r="A2589" s="1"/>
      <c r="B2589" s="3"/>
    </row>
    <row r="2590" spans="1:2">
      <c r="A2590" s="1"/>
      <c r="B2590" s="3"/>
    </row>
    <row r="2591" spans="1:2">
      <c r="A2591" s="1"/>
      <c r="B2591" s="3"/>
    </row>
    <row r="2592" spans="1:2">
      <c r="A2592" s="1"/>
      <c r="B2592" s="3"/>
    </row>
    <row r="2593" spans="1:2">
      <c r="A2593" s="1"/>
      <c r="B2593" s="3"/>
    </row>
    <row r="2594" spans="1:2">
      <c r="A2594" s="1"/>
      <c r="B2594" s="3"/>
    </row>
    <row r="2595" spans="1:2">
      <c r="A2595" s="1"/>
      <c r="B2595" s="3"/>
    </row>
    <row r="2596" spans="1:2">
      <c r="A2596" s="1"/>
      <c r="B2596" s="3"/>
    </row>
    <row r="2597" spans="1:2">
      <c r="A2597" s="1"/>
      <c r="B2597" s="3"/>
    </row>
    <row r="2598" spans="1:2">
      <c r="A2598" s="1"/>
      <c r="B2598" s="3"/>
    </row>
    <row r="2599" spans="1:2">
      <c r="A2599" s="1"/>
      <c r="B2599" s="3"/>
    </row>
    <row r="2600" spans="1:2">
      <c r="A2600" s="1"/>
      <c r="B2600" s="3"/>
    </row>
    <row r="2601" spans="1:2">
      <c r="A2601" s="1"/>
      <c r="B2601" s="3"/>
    </row>
    <row r="2602" spans="1:2">
      <c r="A2602" s="1"/>
      <c r="B2602" s="3"/>
    </row>
    <row r="2603" spans="1:2">
      <c r="A2603" s="1"/>
      <c r="B2603" s="3"/>
    </row>
    <row r="2604" spans="1:2">
      <c r="A2604" s="1"/>
      <c r="B2604" s="3"/>
    </row>
    <row r="2605" spans="1:2">
      <c r="A2605" s="1"/>
      <c r="B2605" s="3"/>
    </row>
    <row r="2606" spans="1:2">
      <c r="A2606" s="1"/>
      <c r="B2606" s="3"/>
    </row>
    <row r="2607" spans="1:2">
      <c r="A2607" s="1"/>
      <c r="B2607" s="3"/>
    </row>
    <row r="2608" spans="1:2">
      <c r="A2608" s="1"/>
      <c r="B2608" s="3"/>
    </row>
    <row r="2609" spans="1:2">
      <c r="A2609" s="1"/>
      <c r="B2609" s="3"/>
    </row>
    <row r="2610" spans="1:2">
      <c r="A2610" s="1"/>
      <c r="B2610" s="3"/>
    </row>
    <row r="2611" spans="1:2">
      <c r="A2611" s="1"/>
      <c r="B2611" s="3"/>
    </row>
    <row r="2612" spans="1:2">
      <c r="A2612" s="1"/>
      <c r="B2612" s="3"/>
    </row>
    <row r="2613" spans="1:2">
      <c r="A2613" s="1"/>
      <c r="B2613" s="3"/>
    </row>
    <row r="2614" spans="1:2">
      <c r="A2614" s="1"/>
      <c r="B2614" s="3"/>
    </row>
    <row r="2615" spans="1:2">
      <c r="A2615" s="1"/>
      <c r="B2615" s="3"/>
    </row>
    <row r="2616" spans="1:2">
      <c r="A2616" s="1"/>
      <c r="B2616" s="3"/>
    </row>
    <row r="2617" spans="1:2">
      <c r="A2617" s="1"/>
      <c r="B2617" s="3"/>
    </row>
    <row r="2618" spans="1:2">
      <c r="A2618" s="1"/>
      <c r="B2618" s="3"/>
    </row>
    <row r="2619" spans="1:2">
      <c r="A2619" s="1"/>
      <c r="B2619" s="3"/>
    </row>
    <row r="2620" spans="1:2">
      <c r="A2620" s="1"/>
      <c r="B2620" s="3"/>
    </row>
    <row r="2621" spans="1:2">
      <c r="A2621" s="1"/>
      <c r="B2621" s="3"/>
    </row>
    <row r="2622" spans="1:2">
      <c r="A2622" s="1"/>
      <c r="B2622" s="3"/>
    </row>
    <row r="2623" spans="1:2">
      <c r="A2623" s="1"/>
      <c r="B2623" s="3"/>
    </row>
    <row r="2624" spans="1:2">
      <c r="A2624" s="1"/>
      <c r="B2624" s="3"/>
    </row>
    <row r="2625" spans="1:2">
      <c r="A2625" s="1"/>
      <c r="B2625" s="3"/>
    </row>
    <row r="2626" spans="1:2">
      <c r="A2626" s="1"/>
      <c r="B2626" s="3"/>
    </row>
    <row r="2627" spans="1:2">
      <c r="A2627" s="1"/>
      <c r="B2627" s="3"/>
    </row>
    <row r="2628" spans="1:2">
      <c r="A2628" s="1"/>
      <c r="B2628" s="3"/>
    </row>
    <row r="2629" spans="1:2">
      <c r="A2629" s="1"/>
      <c r="B2629" s="3"/>
    </row>
    <row r="2630" spans="1:2">
      <c r="A2630" s="1"/>
      <c r="B2630" s="3"/>
    </row>
    <row r="2631" spans="1:2">
      <c r="A2631" s="1"/>
      <c r="B2631" s="3"/>
    </row>
    <row r="2632" spans="1:2">
      <c r="A2632" s="1"/>
      <c r="B2632" s="3"/>
    </row>
    <row r="2633" spans="1:2">
      <c r="A2633" s="1"/>
      <c r="B2633" s="3"/>
    </row>
    <row r="2634" spans="1:2">
      <c r="A2634" s="1"/>
      <c r="B2634" s="3"/>
    </row>
    <row r="2635" spans="1:2">
      <c r="A2635" s="1"/>
      <c r="B2635" s="3"/>
    </row>
    <row r="2636" spans="1:2">
      <c r="A2636" s="1"/>
      <c r="B2636" s="3"/>
    </row>
    <row r="2637" spans="1:2">
      <c r="A2637" s="1"/>
      <c r="B2637" s="3"/>
    </row>
    <row r="2638" spans="1:2">
      <c r="A2638" s="1"/>
      <c r="B2638" s="3"/>
    </row>
    <row r="2639" spans="1:2">
      <c r="A2639" s="1"/>
      <c r="B2639" s="3"/>
    </row>
    <row r="2640" spans="1:2">
      <c r="A2640" s="1"/>
      <c r="B2640" s="3"/>
    </row>
    <row r="2641" spans="1:2">
      <c r="A2641" s="1"/>
      <c r="B2641" s="3"/>
    </row>
    <row r="2642" spans="1:2">
      <c r="A2642" s="1"/>
      <c r="B2642" s="3"/>
    </row>
    <row r="2643" spans="1:2">
      <c r="A2643" s="1"/>
      <c r="B2643" s="3"/>
    </row>
    <row r="2644" spans="1:2">
      <c r="A2644" s="1"/>
      <c r="B2644" s="3"/>
    </row>
    <row r="2645" spans="1:2">
      <c r="A2645" s="1"/>
      <c r="B2645" s="3"/>
    </row>
    <row r="2646" spans="1:2">
      <c r="A2646" s="1"/>
      <c r="B2646" s="3"/>
    </row>
    <row r="2647" spans="1:2">
      <c r="A2647" s="1"/>
      <c r="B2647" s="3"/>
    </row>
    <row r="2648" spans="1:2">
      <c r="A2648" s="1"/>
      <c r="B2648" s="3"/>
    </row>
    <row r="2649" spans="1:2">
      <c r="A2649" s="1"/>
      <c r="B2649" s="3"/>
    </row>
    <row r="2650" spans="1:2">
      <c r="A2650" s="1"/>
      <c r="B2650" s="3"/>
    </row>
    <row r="2651" spans="1:2">
      <c r="A2651" s="1"/>
      <c r="B2651" s="3"/>
    </row>
    <row r="2652" spans="1:2">
      <c r="A2652" s="1"/>
      <c r="B2652" s="3"/>
    </row>
    <row r="2653" spans="1:2">
      <c r="A2653" s="1"/>
      <c r="B2653" s="3"/>
    </row>
    <row r="2654" spans="1:2">
      <c r="A2654" s="1"/>
      <c r="B2654" s="3"/>
    </row>
    <row r="2655" spans="1:2">
      <c r="A2655" s="1"/>
      <c r="B2655" s="3"/>
    </row>
    <row r="2656" spans="1:2">
      <c r="A2656" s="1"/>
      <c r="B2656" s="3"/>
    </row>
    <row r="2657" spans="1:2">
      <c r="A2657" s="1"/>
      <c r="B2657" s="3"/>
    </row>
    <row r="2658" spans="1:2">
      <c r="A2658" s="1"/>
      <c r="B2658" s="3"/>
    </row>
    <row r="2659" spans="1:2">
      <c r="A2659" s="1"/>
      <c r="B2659" s="3"/>
    </row>
    <row r="2660" spans="1:2">
      <c r="A2660" s="1"/>
      <c r="B2660" s="3"/>
    </row>
    <row r="2661" spans="1:2">
      <c r="A2661" s="1"/>
      <c r="B2661" s="3"/>
    </row>
    <row r="2662" spans="1:2">
      <c r="A2662" s="1"/>
      <c r="B2662" s="3"/>
    </row>
    <row r="2663" spans="1:2">
      <c r="A2663" s="1"/>
      <c r="B2663" s="3"/>
    </row>
    <row r="2664" spans="1:2">
      <c r="A2664" s="1"/>
      <c r="B2664" s="3"/>
    </row>
    <row r="2665" spans="1:2">
      <c r="A2665" s="1"/>
      <c r="B2665" s="3"/>
    </row>
    <row r="2666" spans="1:2">
      <c r="A2666" s="1"/>
      <c r="B2666" s="3"/>
    </row>
    <row r="2667" spans="1:2">
      <c r="A2667" s="1"/>
      <c r="B2667" s="3"/>
    </row>
    <row r="2668" spans="1:2">
      <c r="A2668" s="1"/>
      <c r="B2668" s="3"/>
    </row>
    <row r="2669" spans="1:2">
      <c r="A2669" s="1"/>
      <c r="B2669" s="3"/>
    </row>
    <row r="2670" spans="1:2">
      <c r="A2670" s="1"/>
      <c r="B2670" s="3"/>
    </row>
    <row r="2671" spans="1:2">
      <c r="A2671" s="1"/>
      <c r="B2671" s="3"/>
    </row>
    <row r="2672" spans="1:2">
      <c r="A2672" s="1"/>
      <c r="B2672" s="3"/>
    </row>
    <row r="2673" spans="1:2">
      <c r="A2673" s="1"/>
      <c r="B2673" s="3"/>
    </row>
    <row r="2674" spans="1:2">
      <c r="A2674" s="1"/>
      <c r="B2674" s="3"/>
    </row>
    <row r="2675" spans="1:2">
      <c r="A2675" s="1"/>
      <c r="B2675" s="3"/>
    </row>
    <row r="2676" spans="1:2">
      <c r="A2676" s="1"/>
      <c r="B2676" s="3"/>
    </row>
    <row r="2677" spans="1:2">
      <c r="A2677" s="1"/>
      <c r="B2677" s="3"/>
    </row>
    <row r="2678" spans="1:2">
      <c r="A2678" s="1"/>
      <c r="B2678" s="3"/>
    </row>
    <row r="2679" spans="1:2">
      <c r="A2679" s="1"/>
      <c r="B2679" s="3"/>
    </row>
    <row r="2680" spans="1:2">
      <c r="A2680" s="1"/>
      <c r="B2680" s="3"/>
    </row>
    <row r="2681" spans="1:2">
      <c r="A2681" s="1"/>
      <c r="B2681" s="3"/>
    </row>
    <row r="2682" spans="1:2">
      <c r="A2682" s="1"/>
      <c r="B2682" s="3"/>
    </row>
    <row r="2683" spans="1:2">
      <c r="A2683" s="1"/>
      <c r="B2683" s="3"/>
    </row>
    <row r="2684" spans="1:2">
      <c r="A2684" s="1"/>
      <c r="B2684" s="3"/>
    </row>
    <row r="2685" spans="1:2">
      <c r="A2685" s="1"/>
      <c r="B2685" s="3"/>
    </row>
    <row r="2686" spans="1:2">
      <c r="A2686" s="1"/>
      <c r="B2686" s="3"/>
    </row>
    <row r="2687" spans="1:2">
      <c r="A2687" s="1"/>
      <c r="B2687" s="3"/>
    </row>
    <row r="2688" spans="1:2">
      <c r="A2688" s="1"/>
      <c r="B2688" s="3"/>
    </row>
    <row r="2689" spans="1:2">
      <c r="A2689" s="1"/>
      <c r="B2689" s="3"/>
    </row>
    <row r="2690" spans="1:2">
      <c r="A2690" s="1"/>
      <c r="B2690" s="3"/>
    </row>
    <row r="2691" spans="1:2">
      <c r="A2691" s="1"/>
      <c r="B2691" s="3"/>
    </row>
    <row r="2692" spans="1:2">
      <c r="A2692" s="1"/>
      <c r="B2692" s="3"/>
    </row>
    <row r="2693" spans="1:2">
      <c r="A2693" s="1"/>
      <c r="B2693" s="3"/>
    </row>
    <row r="2694" spans="1:2">
      <c r="A2694" s="1"/>
      <c r="B2694" s="3"/>
    </row>
    <row r="2695" spans="1:2">
      <c r="A2695" s="1"/>
      <c r="B2695" s="3"/>
    </row>
    <row r="2696" spans="1:2">
      <c r="A2696" s="1"/>
      <c r="B2696" s="3"/>
    </row>
    <row r="2697" spans="1:2">
      <c r="A2697" s="1"/>
      <c r="B2697" s="3"/>
    </row>
    <row r="2698" spans="1:2">
      <c r="A2698" s="1"/>
      <c r="B2698" s="3"/>
    </row>
    <row r="2699" spans="1:2">
      <c r="A2699" s="1"/>
      <c r="B2699" s="3"/>
    </row>
    <row r="2700" spans="1:2">
      <c r="A2700" s="1"/>
      <c r="B2700" s="3"/>
    </row>
    <row r="2701" spans="1:2">
      <c r="A2701" s="1"/>
      <c r="B2701" s="3"/>
    </row>
    <row r="2702" spans="1:2">
      <c r="A2702" s="1"/>
      <c r="B2702" s="3"/>
    </row>
    <row r="2703" spans="1:2">
      <c r="A2703" s="1"/>
      <c r="B2703" s="3"/>
    </row>
    <row r="2704" spans="1:2">
      <c r="A2704" s="1"/>
      <c r="B2704" s="3"/>
    </row>
    <row r="2705" spans="1:2">
      <c r="A2705" s="1"/>
      <c r="B2705" s="3"/>
    </row>
    <row r="2706" spans="1:2">
      <c r="A2706" s="1"/>
      <c r="B2706" s="3"/>
    </row>
    <row r="2707" spans="1:2">
      <c r="A2707" s="1"/>
      <c r="B2707" s="3"/>
    </row>
    <row r="2708" spans="1:2">
      <c r="A2708" s="1"/>
      <c r="B2708" s="3"/>
    </row>
    <row r="2709" spans="1:2">
      <c r="A2709" s="1"/>
      <c r="B2709" s="3"/>
    </row>
    <row r="2710" spans="1:2">
      <c r="A2710" s="1"/>
      <c r="B2710" s="3"/>
    </row>
    <row r="2711" spans="1:2">
      <c r="A2711" s="1"/>
      <c r="B2711" s="3"/>
    </row>
    <row r="2712" spans="1:2">
      <c r="A2712" s="1"/>
      <c r="B2712" s="3"/>
    </row>
    <row r="2713" spans="1:2">
      <c r="A2713" s="1"/>
      <c r="B2713" s="3"/>
    </row>
    <row r="2714" spans="1:2">
      <c r="A2714" s="1"/>
      <c r="B2714" s="3"/>
    </row>
    <row r="2715" spans="1:2">
      <c r="A2715" s="1"/>
      <c r="B2715" s="3"/>
    </row>
    <row r="2716" spans="1:2">
      <c r="A2716" s="1"/>
      <c r="B2716" s="3"/>
    </row>
    <row r="2717" spans="1:2">
      <c r="A2717" s="1"/>
      <c r="B2717" s="3"/>
    </row>
    <row r="2718" spans="1:2">
      <c r="A2718" s="1"/>
      <c r="B2718" s="3"/>
    </row>
    <row r="2719" spans="1:2">
      <c r="A2719" s="1"/>
      <c r="B2719" s="3"/>
    </row>
    <row r="2720" spans="1:2">
      <c r="A2720" s="1"/>
      <c r="B2720" s="3"/>
    </row>
    <row r="2721" spans="1:2">
      <c r="A2721" s="1"/>
      <c r="B2721" s="3"/>
    </row>
    <row r="2722" spans="1:2">
      <c r="A2722" s="1"/>
      <c r="B2722" s="3"/>
    </row>
    <row r="2723" spans="1:2">
      <c r="A2723" s="1"/>
      <c r="B2723" s="3"/>
    </row>
    <row r="2724" spans="1:2">
      <c r="A2724" s="1"/>
      <c r="B2724" s="3"/>
    </row>
    <row r="2725" spans="1:2">
      <c r="A2725" s="1"/>
      <c r="B2725" s="3"/>
    </row>
    <row r="2726" spans="1:2">
      <c r="A2726" s="1"/>
      <c r="B2726" s="3"/>
    </row>
    <row r="2727" spans="1:2">
      <c r="A2727" s="1"/>
      <c r="B2727" s="3"/>
    </row>
    <row r="2728" spans="1:2">
      <c r="A2728" s="1"/>
      <c r="B2728" s="3"/>
    </row>
    <row r="2729" spans="1:2">
      <c r="A2729" s="1"/>
      <c r="B2729" s="3"/>
    </row>
    <row r="2730" spans="1:2">
      <c r="A2730" s="1"/>
      <c r="B2730" s="3"/>
    </row>
    <row r="2731" spans="1:2">
      <c r="A2731" s="1"/>
      <c r="B2731" s="3"/>
    </row>
    <row r="2732" spans="1:2">
      <c r="A2732" s="1"/>
      <c r="B2732" s="3"/>
    </row>
    <row r="2733" spans="1:2">
      <c r="A2733" s="1"/>
      <c r="B2733" s="3"/>
    </row>
    <row r="2734" spans="1:2">
      <c r="A2734" s="1"/>
      <c r="B2734" s="3"/>
    </row>
    <row r="2735" spans="1:2">
      <c r="A2735" s="1"/>
      <c r="B2735" s="3"/>
    </row>
    <row r="2736" spans="1:2">
      <c r="A2736" s="1"/>
      <c r="B2736" s="3"/>
    </row>
    <row r="2737" spans="1:2">
      <c r="A2737" s="1"/>
      <c r="B2737" s="3"/>
    </row>
    <row r="2738" spans="1:2">
      <c r="A2738" s="1"/>
      <c r="B2738" s="3"/>
    </row>
    <row r="2739" spans="1:2">
      <c r="A2739" s="1"/>
      <c r="B2739" s="3"/>
    </row>
    <row r="2740" spans="1:2">
      <c r="A2740" s="1"/>
      <c r="B2740" s="3"/>
    </row>
    <row r="2741" spans="1:2">
      <c r="A2741" s="1"/>
      <c r="B2741" s="3"/>
    </row>
    <row r="2742" spans="1:2">
      <c r="A2742" s="1"/>
      <c r="B2742" s="3"/>
    </row>
    <row r="2743" spans="1:2">
      <c r="A2743" s="1"/>
      <c r="B2743" s="3"/>
    </row>
    <row r="2744" spans="1:2">
      <c r="A2744" s="1"/>
      <c r="B2744" s="3"/>
    </row>
    <row r="2745" spans="1:2">
      <c r="A2745" s="1"/>
      <c r="B2745" s="3"/>
    </row>
    <row r="2746" spans="1:2">
      <c r="A2746" s="1"/>
      <c r="B2746" s="3"/>
    </row>
    <row r="2747" spans="1:2">
      <c r="A2747" s="1"/>
      <c r="B2747" s="3"/>
    </row>
    <row r="2748" spans="1:2">
      <c r="A2748" s="1"/>
      <c r="B2748" s="3"/>
    </row>
    <row r="2749" spans="1:2">
      <c r="A2749" s="1"/>
      <c r="B2749" s="3"/>
    </row>
    <row r="2750" spans="1:2">
      <c r="A2750" s="1"/>
      <c r="B2750" s="3"/>
    </row>
    <row r="2751" spans="1:2">
      <c r="A2751" s="1"/>
      <c r="B2751" s="3"/>
    </row>
    <row r="2752" spans="1:2">
      <c r="A2752" s="1"/>
      <c r="B2752" s="3"/>
    </row>
    <row r="2753" spans="1:2">
      <c r="A2753" s="1"/>
      <c r="B2753" s="3"/>
    </row>
    <row r="2754" spans="1:2">
      <c r="A2754" s="1"/>
      <c r="B2754" s="3"/>
    </row>
    <row r="2755" spans="1:2">
      <c r="A2755" s="1"/>
      <c r="B2755" s="3"/>
    </row>
    <row r="2756" spans="1:2">
      <c r="A2756" s="1"/>
      <c r="B2756" s="3"/>
    </row>
    <row r="2757" spans="1:2">
      <c r="A2757" s="1"/>
      <c r="B2757" s="3"/>
    </row>
    <row r="2758" spans="1:2">
      <c r="A2758" s="1"/>
      <c r="B2758" s="3"/>
    </row>
    <row r="2759" spans="1:2">
      <c r="A2759" s="1"/>
      <c r="B2759" s="3"/>
    </row>
    <row r="2760" spans="1:2">
      <c r="A2760" s="1"/>
      <c r="B2760" s="3"/>
    </row>
    <row r="2761" spans="1:2">
      <c r="A2761" s="1"/>
      <c r="B2761" s="3"/>
    </row>
    <row r="2762" spans="1:2">
      <c r="A2762" s="1"/>
      <c r="B2762" s="3"/>
    </row>
    <row r="2763" spans="1:2">
      <c r="A2763" s="1"/>
      <c r="B2763" s="3"/>
    </row>
    <row r="2764" spans="1:2">
      <c r="A2764" s="1"/>
      <c r="B2764" s="3"/>
    </row>
    <row r="2765" spans="1:2">
      <c r="A2765" s="1"/>
      <c r="B2765" s="3"/>
    </row>
    <row r="2766" spans="1:2">
      <c r="A2766" s="1"/>
      <c r="B2766" s="3"/>
    </row>
    <row r="2767" spans="1:2">
      <c r="A2767" s="1"/>
      <c r="B2767" s="3"/>
    </row>
    <row r="2768" spans="1:2">
      <c r="A2768" s="1"/>
      <c r="B2768" s="3"/>
    </row>
    <row r="2769" spans="1:2">
      <c r="A2769" s="1"/>
      <c r="B2769" s="3"/>
    </row>
    <row r="2770" spans="1:2">
      <c r="A2770" s="1"/>
      <c r="B2770" s="3"/>
    </row>
    <row r="2771" spans="1:2">
      <c r="A2771" s="1"/>
      <c r="B2771" s="3"/>
    </row>
    <row r="2772" spans="1:2">
      <c r="A2772" s="1"/>
      <c r="B2772" s="3"/>
    </row>
    <row r="2773" spans="1:2">
      <c r="A2773" s="1"/>
      <c r="B2773" s="3"/>
    </row>
    <row r="2774" spans="1:2">
      <c r="A2774" s="1"/>
      <c r="B2774" s="3"/>
    </row>
    <row r="2775" spans="1:2">
      <c r="A2775" s="1"/>
      <c r="B2775" s="3"/>
    </row>
    <row r="2776" spans="1:2">
      <c r="A2776" s="1"/>
      <c r="B2776" s="3"/>
    </row>
    <row r="2777" spans="1:2">
      <c r="A2777" s="1"/>
      <c r="B2777" s="3"/>
    </row>
    <row r="2778" spans="1:2">
      <c r="A2778" s="1"/>
      <c r="B2778" s="3"/>
    </row>
    <row r="2779" spans="1:2">
      <c r="A2779" s="1"/>
      <c r="B2779" s="3"/>
    </row>
    <row r="2780" spans="1:2">
      <c r="A2780" s="1"/>
      <c r="B2780" s="3"/>
    </row>
    <row r="2781" spans="1:2">
      <c r="A2781" s="1"/>
      <c r="B2781" s="3"/>
    </row>
    <row r="2782" spans="1:2">
      <c r="A2782" s="1"/>
      <c r="B2782" s="3"/>
    </row>
    <row r="2783" spans="1:2">
      <c r="A2783" s="1"/>
      <c r="B2783" s="3"/>
    </row>
    <row r="2784" spans="1:2">
      <c r="A2784" s="1"/>
      <c r="B2784" s="3"/>
    </row>
    <row r="2785" spans="1:2">
      <c r="A2785" s="1"/>
      <c r="B2785" s="3"/>
    </row>
    <row r="2786" spans="1:2">
      <c r="A2786" s="1"/>
      <c r="B2786" s="3"/>
    </row>
    <row r="2787" spans="1:2">
      <c r="A2787" s="1"/>
      <c r="B2787" s="3"/>
    </row>
    <row r="2788" spans="1:2">
      <c r="A2788" s="1"/>
      <c r="B2788" s="3"/>
    </row>
    <row r="2789" spans="1:2">
      <c r="A2789" s="1"/>
      <c r="B2789" s="3"/>
    </row>
    <row r="2790" spans="1:2">
      <c r="A2790" s="1"/>
      <c r="B2790" s="3"/>
    </row>
    <row r="2791" spans="1:2">
      <c r="A2791" s="1"/>
      <c r="B2791" s="3"/>
    </row>
    <row r="2792" spans="1:2">
      <c r="A2792" s="1"/>
      <c r="B2792" s="3"/>
    </row>
    <row r="2793" spans="1:2">
      <c r="A2793" s="1"/>
      <c r="B2793" s="3"/>
    </row>
    <row r="2794" spans="1:2">
      <c r="A2794" s="1"/>
      <c r="B2794" s="3"/>
    </row>
    <row r="2795" spans="1:2">
      <c r="A2795" s="1"/>
      <c r="B2795" s="3"/>
    </row>
    <row r="2796" spans="1:2">
      <c r="A2796" s="1"/>
      <c r="B2796" s="3"/>
    </row>
    <row r="2797" spans="1:2">
      <c r="A2797" s="1"/>
      <c r="B2797" s="3"/>
    </row>
    <row r="2798" spans="1:2">
      <c r="A2798" s="1"/>
      <c r="B2798" s="3"/>
    </row>
    <row r="2799" spans="1:2">
      <c r="A2799" s="1"/>
      <c r="B2799" s="3"/>
    </row>
    <row r="2800" spans="1:2">
      <c r="A2800" s="1"/>
      <c r="B2800" s="3"/>
    </row>
    <row r="2801" spans="1:2">
      <c r="A2801" s="1"/>
      <c r="B2801" s="3"/>
    </row>
    <row r="2802" spans="1:2">
      <c r="A2802" s="1"/>
      <c r="B2802" s="3"/>
    </row>
    <row r="2803" spans="1:2">
      <c r="A2803" s="1"/>
      <c r="B2803" s="3"/>
    </row>
    <row r="2804" spans="1:2">
      <c r="A2804" s="1"/>
      <c r="B2804" s="3"/>
    </row>
    <row r="2805" spans="1:2">
      <c r="A2805" s="1"/>
      <c r="B2805" s="3"/>
    </row>
    <row r="2806" spans="1:2">
      <c r="A2806" s="1"/>
      <c r="B2806" s="3"/>
    </row>
    <row r="2807" spans="1:2">
      <c r="A2807" s="1"/>
      <c r="B2807" s="3"/>
    </row>
    <row r="2808" spans="1:2">
      <c r="A2808" s="1"/>
      <c r="B2808" s="3"/>
    </row>
    <row r="2809" spans="1:2">
      <c r="A2809" s="1"/>
      <c r="B2809" s="3"/>
    </row>
    <row r="2810" spans="1:2">
      <c r="A2810" s="1"/>
      <c r="B2810" s="3"/>
    </row>
    <row r="2811" spans="1:2">
      <c r="A2811" s="1"/>
      <c r="B2811" s="3"/>
    </row>
    <row r="2812" spans="1:2">
      <c r="A2812" s="1"/>
      <c r="B2812" s="3"/>
    </row>
    <row r="2813" spans="1:2">
      <c r="A2813" s="1"/>
      <c r="B2813" s="3"/>
    </row>
    <row r="2814" spans="1:2">
      <c r="A2814" s="1"/>
      <c r="B2814" s="3"/>
    </row>
    <row r="2815" spans="1:2">
      <c r="A2815" s="1"/>
      <c r="B2815" s="3"/>
    </row>
    <row r="2816" spans="1:2">
      <c r="A2816" s="1"/>
      <c r="B2816" s="3"/>
    </row>
    <row r="2817" spans="1:2">
      <c r="A2817" s="1"/>
      <c r="B2817" s="3"/>
    </row>
    <row r="2818" spans="1:2">
      <c r="A2818" s="1"/>
      <c r="B2818" s="3"/>
    </row>
    <row r="2819" spans="1:2">
      <c r="A2819" s="1"/>
      <c r="B2819" s="3"/>
    </row>
    <row r="2820" spans="1:2">
      <c r="A2820" s="1"/>
      <c r="B2820" s="3"/>
    </row>
    <row r="2821" spans="1:2">
      <c r="A2821" s="1"/>
      <c r="B2821" s="3"/>
    </row>
    <row r="2822" spans="1:2">
      <c r="A2822" s="1"/>
      <c r="B2822" s="3"/>
    </row>
    <row r="2823" spans="1:2">
      <c r="A2823" s="1"/>
      <c r="B2823" s="3"/>
    </row>
    <row r="2824" spans="1:2">
      <c r="A2824" s="1"/>
      <c r="B2824" s="3"/>
    </row>
    <row r="2825" spans="1:2">
      <c r="A2825" s="1"/>
      <c r="B2825" s="3"/>
    </row>
    <row r="2826" spans="1:2">
      <c r="A2826" s="1"/>
      <c r="B2826" s="3"/>
    </row>
    <row r="2827" spans="1:2">
      <c r="A2827" s="1"/>
      <c r="B2827" s="3"/>
    </row>
    <row r="2828" spans="1:2">
      <c r="A2828" s="1"/>
      <c r="B2828" s="3"/>
    </row>
    <row r="2829" spans="1:2">
      <c r="A2829" s="1"/>
      <c r="B2829" s="3"/>
    </row>
    <row r="2830" spans="1:2">
      <c r="A2830" s="1"/>
      <c r="B2830" s="3"/>
    </row>
    <row r="2831" spans="1:2">
      <c r="A2831" s="1"/>
      <c r="B2831" s="3"/>
    </row>
    <row r="2832" spans="1:2">
      <c r="A2832" s="1"/>
      <c r="B2832" s="3"/>
    </row>
    <row r="2833" spans="1:2">
      <c r="A2833" s="1"/>
      <c r="B2833" s="3"/>
    </row>
    <row r="2834" spans="1:2">
      <c r="A2834" s="1"/>
      <c r="B2834" s="3"/>
    </row>
    <row r="2835" spans="1:2">
      <c r="A2835" s="1"/>
      <c r="B2835" s="3"/>
    </row>
    <row r="2836" spans="1:2">
      <c r="A2836" s="1"/>
      <c r="B2836" s="3"/>
    </row>
    <row r="2837" spans="1:2">
      <c r="A2837" s="1"/>
      <c r="B2837" s="3"/>
    </row>
    <row r="2838" spans="1:2">
      <c r="A2838" s="1"/>
      <c r="B2838" s="3"/>
    </row>
    <row r="2839" spans="1:2">
      <c r="A2839" s="1"/>
      <c r="B2839" s="3"/>
    </row>
    <row r="2840" spans="1:2">
      <c r="A2840" s="1"/>
      <c r="B2840" s="3"/>
    </row>
    <row r="2841" spans="1:2">
      <c r="A2841" s="1"/>
      <c r="B2841" s="3"/>
    </row>
    <row r="2842" spans="1:2">
      <c r="A2842" s="1"/>
      <c r="B2842" s="3"/>
    </row>
    <row r="2843" spans="1:2">
      <c r="A2843" s="1"/>
      <c r="B2843" s="3"/>
    </row>
    <row r="2844" spans="1:2">
      <c r="A2844" s="1"/>
      <c r="B2844" s="3"/>
    </row>
    <row r="2845" spans="1:2">
      <c r="A2845" s="1"/>
      <c r="B2845" s="3"/>
    </row>
    <row r="2846" spans="1:2">
      <c r="A2846" s="1"/>
      <c r="B2846" s="3"/>
    </row>
    <row r="2847" spans="1:2">
      <c r="A2847" s="1"/>
      <c r="B2847" s="3"/>
    </row>
    <row r="2848" spans="1:2">
      <c r="A2848" s="1"/>
      <c r="B2848" s="3"/>
    </row>
    <row r="2849" spans="1:2">
      <c r="A2849" s="1"/>
      <c r="B2849" s="3"/>
    </row>
    <row r="2850" spans="1:2">
      <c r="A2850" s="1"/>
      <c r="B2850" s="3"/>
    </row>
    <row r="2851" spans="1:2">
      <c r="A2851" s="1"/>
      <c r="B2851" s="3"/>
    </row>
    <row r="2852" spans="1:2">
      <c r="A2852" s="1"/>
      <c r="B2852" s="3"/>
    </row>
    <row r="2853" spans="1:2">
      <c r="A2853" s="1"/>
      <c r="B2853" s="3"/>
    </row>
    <row r="2854" spans="1:2">
      <c r="A2854" s="1"/>
      <c r="B2854" s="3"/>
    </row>
    <row r="2855" spans="1:2">
      <c r="A2855" s="1"/>
      <c r="B2855" s="3"/>
    </row>
    <row r="2856" spans="1:2">
      <c r="A2856" s="1"/>
      <c r="B2856" s="3"/>
    </row>
    <row r="2857" spans="1:2">
      <c r="A2857" s="1"/>
      <c r="B2857" s="3"/>
    </row>
    <row r="2858" spans="1:2">
      <c r="A2858" s="1"/>
      <c r="B2858" s="3"/>
    </row>
    <row r="2859" spans="1:2">
      <c r="A2859" s="1"/>
      <c r="B2859" s="3"/>
    </row>
    <row r="2860" spans="1:2">
      <c r="A2860" s="1"/>
      <c r="B2860" s="3"/>
    </row>
    <row r="2861" spans="1:2">
      <c r="A2861" s="1"/>
      <c r="B2861" s="3"/>
    </row>
    <row r="2862" spans="1:2">
      <c r="A2862" s="1"/>
      <c r="B2862" s="3"/>
    </row>
    <row r="2863" spans="1:2">
      <c r="A2863" s="1"/>
      <c r="B2863" s="3"/>
    </row>
    <row r="2864" spans="1:2">
      <c r="A2864" s="1"/>
      <c r="B2864" s="3"/>
    </row>
    <row r="2865" spans="1:2">
      <c r="A2865" s="1"/>
      <c r="B2865" s="3"/>
    </row>
    <row r="2866" spans="1:2">
      <c r="A2866" s="1"/>
      <c r="B2866" s="3"/>
    </row>
    <row r="2867" spans="1:2">
      <c r="A2867" s="1"/>
      <c r="B2867" s="3"/>
    </row>
    <row r="2868" spans="1:2">
      <c r="A2868" s="1"/>
      <c r="B2868" s="3"/>
    </row>
    <row r="2869" spans="1:2">
      <c r="A2869" s="1"/>
      <c r="B2869" s="3"/>
    </row>
    <row r="2870" spans="1:2">
      <c r="A2870" s="1"/>
      <c r="B2870" s="3"/>
    </row>
    <row r="2871" spans="1:2">
      <c r="A2871" s="1"/>
      <c r="B2871" s="3"/>
    </row>
    <row r="2872" spans="1:2">
      <c r="A2872" s="1"/>
      <c r="B2872" s="3"/>
    </row>
    <row r="2873" spans="1:2">
      <c r="A2873" s="1"/>
      <c r="B2873" s="3"/>
    </row>
    <row r="2874" spans="1:2">
      <c r="A2874" s="1"/>
      <c r="B2874" s="3"/>
    </row>
    <row r="2875" spans="1:2">
      <c r="A2875" s="1"/>
      <c r="B2875" s="3"/>
    </row>
    <row r="2876" spans="1:2">
      <c r="A2876" s="1"/>
      <c r="B2876" s="3"/>
    </row>
    <row r="2877" spans="1:2">
      <c r="A2877" s="1"/>
      <c r="B2877" s="3"/>
    </row>
    <row r="2878" spans="1:2">
      <c r="A2878" s="1"/>
      <c r="B2878" s="3"/>
    </row>
    <row r="2879" spans="1:2">
      <c r="A2879" s="1"/>
      <c r="B2879" s="3"/>
    </row>
    <row r="2880" spans="1:2">
      <c r="A2880" s="1"/>
      <c r="B2880" s="3"/>
    </row>
    <row r="2881" spans="1:2">
      <c r="A2881" s="1"/>
      <c r="B2881" s="3"/>
    </row>
    <row r="2882" spans="1:2">
      <c r="A2882" s="1"/>
      <c r="B2882" s="3"/>
    </row>
    <row r="2883" spans="1:2">
      <c r="A2883" s="1"/>
      <c r="B2883" s="3"/>
    </row>
    <row r="2884" spans="1:2">
      <c r="A2884" s="1"/>
      <c r="B2884" s="3"/>
    </row>
    <row r="2885" spans="1:2">
      <c r="A2885" s="1"/>
      <c r="B2885" s="3"/>
    </row>
    <row r="2886" spans="1:2">
      <c r="A2886" s="1"/>
      <c r="B2886" s="3"/>
    </row>
    <row r="2887" spans="1:2">
      <c r="A2887" s="1"/>
      <c r="B2887" s="3"/>
    </row>
    <row r="2888" spans="1:2">
      <c r="A2888" s="1"/>
      <c r="B2888" s="3"/>
    </row>
    <row r="2889" spans="1:2">
      <c r="A2889" s="1"/>
      <c r="B2889" s="3"/>
    </row>
    <row r="2890" spans="1:2">
      <c r="A2890" s="1"/>
      <c r="B2890" s="3"/>
    </row>
    <row r="2891" spans="1:2">
      <c r="A2891" s="1"/>
      <c r="B2891" s="3"/>
    </row>
    <row r="2892" spans="1:2">
      <c r="A2892" s="1"/>
      <c r="B2892" s="3"/>
    </row>
    <row r="2893" spans="1:2">
      <c r="A2893" s="1"/>
      <c r="B2893" s="3"/>
    </row>
    <row r="2894" spans="1:2">
      <c r="A2894" s="1"/>
      <c r="B2894" s="3"/>
    </row>
    <row r="2895" spans="1:2">
      <c r="A2895" s="1"/>
      <c r="B2895" s="3"/>
    </row>
    <row r="2896" spans="1:2">
      <c r="A2896" s="1"/>
      <c r="B2896" s="3"/>
    </row>
    <row r="2897" spans="1:2">
      <c r="A2897" s="1"/>
      <c r="B2897" s="3"/>
    </row>
    <row r="2898" spans="1:2">
      <c r="A2898" s="1"/>
      <c r="B2898" s="3"/>
    </row>
    <row r="2899" spans="1:2">
      <c r="A2899" s="1"/>
      <c r="B2899" s="3"/>
    </row>
    <row r="2900" spans="1:2">
      <c r="A2900" s="1"/>
      <c r="B2900" s="3"/>
    </row>
    <row r="2901" spans="1:2">
      <c r="A2901" s="1"/>
      <c r="B2901" s="3"/>
    </row>
    <row r="2902" spans="1:2">
      <c r="A2902" s="1"/>
      <c r="B2902" s="3"/>
    </row>
    <row r="2903" spans="1:2">
      <c r="A2903" s="1"/>
      <c r="B2903" s="3"/>
    </row>
    <row r="2904" spans="1:2">
      <c r="A2904" s="1"/>
      <c r="B2904" s="3"/>
    </row>
    <row r="2905" spans="1:2">
      <c r="A2905" s="1"/>
      <c r="B2905" s="3"/>
    </row>
    <row r="2906" spans="1:2">
      <c r="A2906" s="1"/>
      <c r="B2906" s="3"/>
    </row>
    <row r="2907" spans="1:2">
      <c r="A2907" s="1"/>
      <c r="B2907" s="3"/>
    </row>
    <row r="2908" spans="1:2">
      <c r="A2908" s="1"/>
      <c r="B2908" s="3"/>
    </row>
    <row r="2909" spans="1:2">
      <c r="A2909" s="1"/>
      <c r="B2909" s="3"/>
    </row>
    <row r="2910" spans="1:2">
      <c r="A2910" s="1"/>
      <c r="B2910" s="3"/>
    </row>
    <row r="2911" spans="1:2">
      <c r="A2911" s="1"/>
      <c r="B2911" s="3"/>
    </row>
    <row r="2912" spans="1:2">
      <c r="A2912" s="1"/>
      <c r="B2912" s="3"/>
    </row>
    <row r="2913" spans="1:2">
      <c r="A2913" s="1"/>
      <c r="B2913" s="3"/>
    </row>
    <row r="2914" spans="1:2">
      <c r="A2914" s="1"/>
      <c r="B2914" s="3"/>
    </row>
    <row r="2915" spans="1:2">
      <c r="A2915" s="1"/>
      <c r="B2915" s="3"/>
    </row>
    <row r="2916" spans="1:2">
      <c r="A2916" s="1"/>
      <c r="B2916" s="3"/>
    </row>
    <row r="2917" spans="1:2">
      <c r="A2917" s="1"/>
      <c r="B2917" s="3"/>
    </row>
    <row r="2918" spans="1:2">
      <c r="A2918" s="1"/>
      <c r="B2918" s="3"/>
    </row>
    <row r="2919" spans="1:2">
      <c r="A2919" s="1"/>
      <c r="B2919" s="3"/>
    </row>
    <row r="2920" spans="1:2">
      <c r="A2920" s="1"/>
      <c r="B2920" s="3"/>
    </row>
    <row r="2921" spans="1:2">
      <c r="A2921" s="1"/>
      <c r="B2921" s="3"/>
    </row>
    <row r="2922" spans="1:2">
      <c r="A2922" s="1"/>
      <c r="B2922" s="3"/>
    </row>
    <row r="2923" spans="1:2">
      <c r="A2923" s="1"/>
      <c r="B2923" s="3"/>
    </row>
    <row r="2924" spans="1:2">
      <c r="A2924" s="1"/>
      <c r="B2924" s="3"/>
    </row>
    <row r="2925" spans="1:2">
      <c r="A2925" s="1"/>
      <c r="B2925" s="3"/>
    </row>
    <row r="2926" spans="1:2">
      <c r="A2926" s="1"/>
      <c r="B2926" s="3"/>
    </row>
    <row r="2927" spans="1:2">
      <c r="A2927" s="1"/>
      <c r="B2927" s="3"/>
    </row>
    <row r="2928" spans="1:2">
      <c r="A2928" s="1"/>
      <c r="B2928" s="3"/>
    </row>
    <row r="2929" spans="1:2">
      <c r="A2929" s="1"/>
      <c r="B2929" s="3"/>
    </row>
    <row r="2930" spans="1:2">
      <c r="A2930" s="1"/>
      <c r="B2930" s="3"/>
    </row>
    <row r="2931" spans="1:2">
      <c r="A2931" s="1"/>
      <c r="B2931" s="3"/>
    </row>
    <row r="2932" spans="1:2">
      <c r="A2932" s="1"/>
      <c r="B2932" s="3"/>
    </row>
    <row r="2933" spans="1:2">
      <c r="A2933" s="1"/>
      <c r="B2933" s="3"/>
    </row>
    <row r="2934" spans="1:2">
      <c r="A2934" s="1"/>
      <c r="B2934" s="3"/>
    </row>
    <row r="2935" spans="1:2">
      <c r="A2935" s="1"/>
      <c r="B2935" s="3"/>
    </row>
    <row r="2936" spans="1:2">
      <c r="A2936" s="1"/>
      <c r="B2936" s="3"/>
    </row>
    <row r="2937" spans="1:2">
      <c r="A2937" s="1"/>
      <c r="B2937" s="3"/>
    </row>
    <row r="2938" spans="1:2">
      <c r="A2938" s="1"/>
      <c r="B2938" s="3"/>
    </row>
    <row r="2939" spans="1:2">
      <c r="A2939" s="1"/>
      <c r="B2939" s="3"/>
    </row>
    <row r="2940" spans="1:2">
      <c r="A2940" s="1"/>
      <c r="B2940" s="3"/>
    </row>
    <row r="2941" spans="1:2">
      <c r="A2941" s="1"/>
      <c r="B2941" s="3"/>
    </row>
    <row r="2942" spans="1:2">
      <c r="A2942" s="1"/>
      <c r="B2942" s="3"/>
    </row>
    <row r="2943" spans="1:2">
      <c r="A2943" s="1"/>
      <c r="B2943" s="3"/>
    </row>
    <row r="2944" spans="1:2">
      <c r="A2944" s="1"/>
      <c r="B2944" s="3"/>
    </row>
    <row r="2945" spans="1:2">
      <c r="A2945" s="1"/>
      <c r="B2945" s="3"/>
    </row>
    <row r="2946" spans="1:2">
      <c r="A2946" s="1"/>
      <c r="B2946" s="3"/>
    </row>
    <row r="2947" spans="1:2">
      <c r="A2947" s="1"/>
      <c r="B2947" s="3"/>
    </row>
    <row r="2948" spans="1:2">
      <c r="A2948" s="1"/>
      <c r="B2948" s="3"/>
    </row>
    <row r="2949" spans="1:2">
      <c r="A2949" s="1"/>
      <c r="B2949" s="3"/>
    </row>
    <row r="2950" spans="1:2">
      <c r="A2950" s="1"/>
      <c r="B2950" s="3"/>
    </row>
    <row r="2951" spans="1:2">
      <c r="A2951" s="1"/>
      <c r="B2951" s="3"/>
    </row>
    <row r="2952" spans="1:2">
      <c r="A2952" s="1"/>
      <c r="B2952" s="3"/>
    </row>
    <row r="2953" spans="1:2">
      <c r="A2953" s="1"/>
      <c r="B2953" s="3"/>
    </row>
    <row r="2954" spans="1:2">
      <c r="A2954" s="1"/>
      <c r="B2954" s="3"/>
    </row>
    <row r="2955" spans="1:2">
      <c r="A2955" s="1"/>
      <c r="B2955" s="3"/>
    </row>
    <row r="2956" spans="1:2">
      <c r="A2956" s="1"/>
      <c r="B2956" s="3"/>
    </row>
    <row r="2957" spans="1:2">
      <c r="A2957" s="1"/>
      <c r="B2957" s="3"/>
    </row>
    <row r="2958" spans="1:2">
      <c r="A2958" s="1"/>
      <c r="B2958" s="3"/>
    </row>
    <row r="2959" spans="1:2">
      <c r="A2959" s="1"/>
      <c r="B2959" s="3"/>
    </row>
    <row r="2960" spans="1:2">
      <c r="A2960" s="1"/>
      <c r="B2960" s="3"/>
    </row>
    <row r="2961" spans="1:2">
      <c r="A2961" s="1"/>
      <c r="B2961" s="3"/>
    </row>
    <row r="2962" spans="1:2">
      <c r="A2962" s="1"/>
      <c r="B2962" s="3"/>
    </row>
    <row r="2963" spans="1:2">
      <c r="A2963" s="1"/>
      <c r="B2963" s="3"/>
    </row>
    <row r="2964" spans="1:2">
      <c r="A2964" s="1"/>
      <c r="B2964" s="3"/>
    </row>
    <row r="2965" spans="1:2">
      <c r="A2965" s="1"/>
      <c r="B2965" s="3"/>
    </row>
    <row r="2966" spans="1:2">
      <c r="A2966" s="1"/>
      <c r="B2966" s="3"/>
    </row>
    <row r="2967" spans="1:2">
      <c r="A2967" s="1"/>
      <c r="B2967" s="3"/>
    </row>
    <row r="2968" spans="1:2">
      <c r="A2968" s="1"/>
      <c r="B2968" s="3"/>
    </row>
    <row r="2969" spans="1:2">
      <c r="A2969" s="1"/>
      <c r="B2969" s="3"/>
    </row>
    <row r="2970" spans="1:2">
      <c r="A2970" s="1"/>
      <c r="B2970" s="3"/>
    </row>
    <row r="2971" spans="1:2">
      <c r="A2971" s="1"/>
      <c r="B2971" s="3"/>
    </row>
    <row r="2972" spans="1:2">
      <c r="A2972" s="1"/>
      <c r="B2972" s="3"/>
    </row>
    <row r="2973" spans="1:2">
      <c r="A2973" s="1"/>
      <c r="B2973" s="3"/>
    </row>
    <row r="2974" spans="1:2">
      <c r="A2974" s="1"/>
      <c r="B2974" s="3"/>
    </row>
    <row r="2975" spans="1:2">
      <c r="A2975" s="1"/>
      <c r="B2975" s="3"/>
    </row>
    <row r="2976" spans="1:2">
      <c r="A2976" s="1"/>
      <c r="B2976" s="3"/>
    </row>
    <row r="2977" spans="1:2">
      <c r="A2977" s="1"/>
      <c r="B2977" s="3"/>
    </row>
    <row r="2978" spans="1:2">
      <c r="A2978" s="1"/>
      <c r="B2978" s="3"/>
    </row>
    <row r="2979" spans="1:2">
      <c r="A2979" s="1"/>
      <c r="B2979" s="3"/>
    </row>
    <row r="2980" spans="1:2">
      <c r="A2980" s="1"/>
      <c r="B2980" s="3"/>
    </row>
    <row r="2981" spans="1:2">
      <c r="A2981" s="1"/>
      <c r="B2981" s="3"/>
    </row>
    <row r="2982" spans="1:2">
      <c r="A2982" s="1"/>
      <c r="B2982" s="3"/>
    </row>
    <row r="2983" spans="1:2">
      <c r="A2983" s="1"/>
      <c r="B2983" s="3"/>
    </row>
    <row r="2984" spans="1:2">
      <c r="A2984" s="1"/>
      <c r="B2984" s="3"/>
    </row>
    <row r="2985" spans="1:2">
      <c r="A2985" s="1"/>
      <c r="B2985" s="3"/>
    </row>
    <row r="2986" spans="1:2">
      <c r="A2986" s="1"/>
      <c r="B2986" s="3"/>
    </row>
    <row r="2987" spans="1:2">
      <c r="A2987" s="1"/>
      <c r="B2987" s="3"/>
    </row>
    <row r="2988" spans="1:2">
      <c r="A2988" s="1"/>
      <c r="B2988" s="3"/>
    </row>
    <row r="2989" spans="1:2">
      <c r="A2989" s="1"/>
      <c r="B2989" s="3"/>
    </row>
    <row r="2990" spans="1:2">
      <c r="A2990" s="1"/>
      <c r="B2990" s="3"/>
    </row>
    <row r="2991" spans="1:2">
      <c r="A2991" s="1"/>
      <c r="B2991" s="3"/>
    </row>
    <row r="2992" spans="1:2">
      <c r="A2992" s="1"/>
      <c r="B2992" s="3"/>
    </row>
    <row r="2993" spans="1:2">
      <c r="A2993" s="1"/>
      <c r="B2993" s="3"/>
    </row>
    <row r="2994" spans="1:2">
      <c r="A2994" s="1"/>
      <c r="B2994" s="3"/>
    </row>
    <row r="2995" spans="1:2">
      <c r="A2995" s="1"/>
      <c r="B2995" s="3"/>
    </row>
    <row r="2996" spans="1:2">
      <c r="A2996" s="1"/>
      <c r="B2996" s="3"/>
    </row>
    <row r="2997" spans="1:2">
      <c r="A2997" s="1"/>
      <c r="B2997" s="3"/>
    </row>
    <row r="2998" spans="1:2">
      <c r="A2998" s="1"/>
      <c r="B2998" s="3"/>
    </row>
    <row r="2999" spans="1:2">
      <c r="A2999" s="1"/>
      <c r="B2999" s="3"/>
    </row>
    <row r="3000" spans="1:2">
      <c r="A3000" s="1"/>
      <c r="B3000" s="3"/>
    </row>
    <row r="3001" spans="1:2">
      <c r="A3001" s="1"/>
      <c r="B3001" s="3"/>
    </row>
    <row r="3002" spans="1:2">
      <c r="A3002" s="1"/>
      <c r="B3002" s="3"/>
    </row>
    <row r="3003" spans="1:2">
      <c r="A3003" s="1"/>
      <c r="B3003" s="3"/>
    </row>
    <row r="3004" spans="1:2">
      <c r="A3004" s="1"/>
      <c r="B3004" s="3"/>
    </row>
    <row r="3005" spans="1:2">
      <c r="A3005" s="1"/>
      <c r="B3005" s="3"/>
    </row>
    <row r="3006" spans="1:2">
      <c r="A3006" s="1"/>
      <c r="B3006" s="3"/>
    </row>
    <row r="3007" spans="1:2">
      <c r="A3007" s="1"/>
      <c r="B3007" s="3"/>
    </row>
    <row r="3008" spans="1:2">
      <c r="A3008" s="1"/>
      <c r="B3008" s="3"/>
    </row>
    <row r="3009" spans="1:2">
      <c r="A3009" s="1"/>
      <c r="B3009" s="3"/>
    </row>
    <row r="3010" spans="1:2">
      <c r="A3010" s="1"/>
      <c r="B3010" s="3"/>
    </row>
    <row r="3011" spans="1:2">
      <c r="A3011" s="1"/>
      <c r="B3011" s="3"/>
    </row>
    <row r="3012" spans="1:2">
      <c r="A3012" s="1"/>
      <c r="B3012" s="3"/>
    </row>
    <row r="3013" spans="1:2">
      <c r="A3013" s="1"/>
      <c r="B3013" s="3"/>
    </row>
    <row r="3014" spans="1:2">
      <c r="A3014" s="1"/>
      <c r="B3014" s="3"/>
    </row>
    <row r="3015" spans="1:2">
      <c r="A3015" s="1"/>
      <c r="B3015" s="3"/>
    </row>
    <row r="3016" spans="1:2">
      <c r="A3016" s="1"/>
      <c r="B3016" s="3"/>
    </row>
    <row r="3017" spans="1:2">
      <c r="A3017" s="1"/>
      <c r="B3017" s="3"/>
    </row>
    <row r="3018" spans="1:2">
      <c r="A3018" s="1"/>
      <c r="B3018" s="3"/>
    </row>
    <row r="3019" spans="1:2">
      <c r="A3019" s="1"/>
      <c r="B3019" s="3"/>
    </row>
    <row r="3020" spans="1:2">
      <c r="A3020" s="1"/>
      <c r="B3020" s="3"/>
    </row>
    <row r="3021" spans="1:2">
      <c r="A3021" s="1"/>
      <c r="B3021" s="3"/>
    </row>
    <row r="3022" spans="1:2">
      <c r="A3022" s="1"/>
      <c r="B3022" s="3"/>
    </row>
    <row r="3023" spans="1:2">
      <c r="A3023" s="1"/>
      <c r="B3023" s="3"/>
    </row>
    <row r="3024" spans="1:2">
      <c r="A3024" s="1"/>
      <c r="B3024" s="3"/>
    </row>
    <row r="3025" spans="1:2">
      <c r="A3025" s="1"/>
      <c r="B3025" s="3"/>
    </row>
    <row r="3026" spans="1:2">
      <c r="A3026" s="1"/>
      <c r="B3026" s="3"/>
    </row>
    <row r="3027" spans="1:2">
      <c r="A3027" s="1"/>
      <c r="B3027" s="3"/>
    </row>
    <row r="3028" spans="1:2">
      <c r="A3028" s="1"/>
      <c r="B3028" s="3"/>
    </row>
    <row r="3029" spans="1:2">
      <c r="A3029" s="1"/>
      <c r="B3029" s="3"/>
    </row>
    <row r="3030" spans="1:2">
      <c r="A3030" s="1"/>
      <c r="B3030" s="3"/>
    </row>
    <row r="3031" spans="1:2">
      <c r="A3031" s="1"/>
      <c r="B3031" s="3"/>
    </row>
    <row r="3032" spans="1:2">
      <c r="A3032" s="1"/>
      <c r="B3032" s="3"/>
    </row>
    <row r="3033" spans="1:2">
      <c r="A3033" s="1"/>
      <c r="B3033" s="3"/>
    </row>
    <row r="3034" spans="1:2">
      <c r="A3034" s="1"/>
      <c r="B3034" s="3"/>
    </row>
    <row r="3035" spans="1:2">
      <c r="A3035" s="1"/>
      <c r="B3035" s="3"/>
    </row>
    <row r="3036" spans="1:2">
      <c r="A3036" s="1"/>
      <c r="B3036" s="3"/>
    </row>
    <row r="3037" spans="1:2">
      <c r="A3037" s="1"/>
      <c r="B3037" s="3"/>
    </row>
    <row r="3038" spans="1:2">
      <c r="A3038" s="1"/>
      <c r="B3038" s="3"/>
    </row>
    <row r="3039" spans="1:2">
      <c r="A3039" s="1"/>
      <c r="B3039" s="3"/>
    </row>
    <row r="3040" spans="1:2">
      <c r="A3040" s="1"/>
      <c r="B3040" s="3"/>
    </row>
    <row r="3041" spans="1:2">
      <c r="A3041" s="1"/>
      <c r="B3041" s="3"/>
    </row>
    <row r="3042" spans="1:2">
      <c r="A3042" s="1"/>
      <c r="B3042" s="3"/>
    </row>
    <row r="3043" spans="1:2">
      <c r="A3043" s="1"/>
      <c r="B3043" s="3"/>
    </row>
    <row r="3044" spans="1:2">
      <c r="A3044" s="1"/>
      <c r="B3044" s="3"/>
    </row>
    <row r="3045" spans="1:2">
      <c r="A3045" s="1"/>
      <c r="B3045" s="3"/>
    </row>
    <row r="3046" spans="1:2">
      <c r="A3046" s="1"/>
      <c r="B3046" s="3"/>
    </row>
    <row r="3047" spans="1:2">
      <c r="A3047" s="1"/>
      <c r="B3047" s="3"/>
    </row>
    <row r="3048" spans="1:2">
      <c r="A3048" s="1"/>
      <c r="B3048" s="3"/>
    </row>
    <row r="3049" spans="1:2">
      <c r="A3049" s="1"/>
      <c r="B3049" s="3"/>
    </row>
    <row r="3050" spans="1:2">
      <c r="A3050" s="1"/>
      <c r="B3050" s="3"/>
    </row>
    <row r="3051" spans="1:2">
      <c r="A3051" s="1"/>
      <c r="B3051" s="3"/>
    </row>
    <row r="3052" spans="1:2">
      <c r="A3052" s="1"/>
      <c r="B3052" s="3"/>
    </row>
    <row r="3053" spans="1:2">
      <c r="A3053" s="1"/>
      <c r="B3053" s="3"/>
    </row>
    <row r="3054" spans="1:2">
      <c r="A3054" s="1"/>
      <c r="B3054" s="3"/>
    </row>
    <row r="3055" spans="1:2">
      <c r="A3055" s="1"/>
      <c r="B3055" s="3"/>
    </row>
    <row r="3056" spans="1:2">
      <c r="A3056" s="1"/>
      <c r="B3056" s="3"/>
    </row>
    <row r="3057" spans="1:2">
      <c r="A3057" s="1"/>
      <c r="B3057" s="3"/>
    </row>
    <row r="3058" spans="1:2">
      <c r="A3058" s="1"/>
      <c r="B3058" s="3"/>
    </row>
    <row r="3059" spans="1:2">
      <c r="A3059" s="1"/>
      <c r="B3059" s="3"/>
    </row>
    <row r="3060" spans="1:2">
      <c r="A3060" s="1"/>
      <c r="B3060" s="3"/>
    </row>
    <row r="3061" spans="1:2">
      <c r="A3061" s="1"/>
      <c r="B3061" s="3"/>
    </row>
    <row r="3062" spans="1:2">
      <c r="A3062" s="1"/>
      <c r="B3062" s="3"/>
    </row>
    <row r="3063" spans="1:2">
      <c r="A3063" s="1"/>
      <c r="B3063" s="3"/>
    </row>
    <row r="3064" spans="1:2">
      <c r="A3064" s="1"/>
      <c r="B3064" s="3"/>
    </row>
    <row r="3065" spans="1:2">
      <c r="A3065" s="1"/>
      <c r="B3065" s="3"/>
    </row>
    <row r="3066" spans="1:2">
      <c r="A3066" s="1"/>
      <c r="B3066" s="3"/>
    </row>
    <row r="3067" spans="1:2">
      <c r="A3067" s="1"/>
      <c r="B3067" s="3"/>
    </row>
    <row r="3068" spans="1:2">
      <c r="A3068" s="1"/>
      <c r="B3068" s="3"/>
    </row>
    <row r="3069" spans="1:2">
      <c r="A3069" s="1"/>
      <c r="B3069" s="3"/>
    </row>
    <row r="3070" spans="1:2">
      <c r="A3070" s="1"/>
      <c r="B3070" s="3"/>
    </row>
    <row r="3071" spans="1:2">
      <c r="A3071" s="1"/>
      <c r="B3071" s="3"/>
    </row>
    <row r="3072" spans="1:2">
      <c r="A3072" s="1"/>
      <c r="B3072" s="3"/>
    </row>
    <row r="3073" spans="1:2">
      <c r="A3073" s="1"/>
      <c r="B3073" s="3"/>
    </row>
    <row r="3074" spans="1:2">
      <c r="A3074" s="1"/>
      <c r="B3074" s="3"/>
    </row>
    <row r="3075" spans="1:2">
      <c r="A3075" s="1"/>
      <c r="B3075" s="3"/>
    </row>
    <row r="3076" spans="1:2">
      <c r="A3076" s="1"/>
      <c r="B3076" s="3"/>
    </row>
    <row r="3077" spans="1:2">
      <c r="A3077" s="1"/>
      <c r="B3077" s="3"/>
    </row>
    <row r="3078" spans="1:2">
      <c r="A3078" s="1"/>
      <c r="B3078" s="3"/>
    </row>
    <row r="3079" spans="1:2">
      <c r="A3079" s="1"/>
      <c r="B3079" s="3"/>
    </row>
    <row r="3080" spans="1:2">
      <c r="A3080" s="1"/>
      <c r="B3080" s="3"/>
    </row>
    <row r="3081" spans="1:2">
      <c r="A3081" s="1"/>
      <c r="B3081" s="3"/>
    </row>
    <row r="3082" spans="1:2">
      <c r="A3082" s="1"/>
      <c r="B3082" s="3"/>
    </row>
    <row r="3083" spans="1:2">
      <c r="A3083" s="1"/>
      <c r="B3083" s="3"/>
    </row>
    <row r="3084" spans="1:2">
      <c r="A3084" s="1"/>
      <c r="B3084" s="3"/>
    </row>
    <row r="3085" spans="1:2">
      <c r="A3085" s="1"/>
      <c r="B3085" s="3"/>
    </row>
    <row r="3086" spans="1:2">
      <c r="A3086" s="1"/>
      <c r="B3086" s="3"/>
    </row>
    <row r="3087" spans="1:2">
      <c r="A3087" s="1"/>
      <c r="B3087" s="3"/>
    </row>
    <row r="3088" spans="1:2">
      <c r="A3088" s="1"/>
      <c r="B3088" s="3"/>
    </row>
    <row r="3089" spans="1:2">
      <c r="A3089" s="1"/>
      <c r="B3089" s="3"/>
    </row>
    <row r="3090" spans="1:2">
      <c r="A3090" s="1"/>
      <c r="B3090" s="3"/>
    </row>
    <row r="3091" spans="1:2">
      <c r="A3091" s="1"/>
      <c r="B3091" s="3"/>
    </row>
    <row r="3092" spans="1:2">
      <c r="A3092" s="1"/>
      <c r="B3092" s="3"/>
    </row>
    <row r="3093" spans="1:2">
      <c r="A3093" s="1"/>
      <c r="B3093" s="3"/>
    </row>
    <row r="3094" spans="1:2">
      <c r="A3094" s="1"/>
      <c r="B3094" s="3"/>
    </row>
    <row r="3095" spans="1:2">
      <c r="A3095" s="1"/>
      <c r="B3095" s="3"/>
    </row>
    <row r="3096" spans="1:2">
      <c r="A3096" s="1"/>
      <c r="B3096" s="3"/>
    </row>
    <row r="3097" spans="1:2">
      <c r="A3097" s="1"/>
      <c r="B3097" s="3"/>
    </row>
    <row r="3098" spans="1:2">
      <c r="A3098" s="1"/>
      <c r="B3098" s="3"/>
    </row>
    <row r="3099" spans="1:2">
      <c r="A3099" s="1"/>
      <c r="B3099" s="3"/>
    </row>
    <row r="3100" spans="1:2">
      <c r="A3100" s="1"/>
      <c r="B3100" s="3"/>
    </row>
    <row r="3101" spans="1:2">
      <c r="A3101" s="1"/>
      <c r="B3101" s="3"/>
    </row>
    <row r="3102" spans="1:2">
      <c r="A3102" s="1"/>
      <c r="B3102" s="3"/>
    </row>
    <row r="3103" spans="1:2">
      <c r="A3103" s="1"/>
      <c r="B3103" s="3"/>
    </row>
    <row r="3104" spans="1:2">
      <c r="A3104" s="1"/>
      <c r="B3104" s="3"/>
    </row>
    <row r="3105" spans="1:2">
      <c r="A3105" s="1"/>
      <c r="B3105" s="3"/>
    </row>
    <row r="3106" spans="1:2">
      <c r="A3106" s="1"/>
      <c r="B3106" s="3"/>
    </row>
    <row r="3107" spans="1:2">
      <c r="A3107" s="1"/>
      <c r="B3107" s="3"/>
    </row>
    <row r="3108" spans="1:2">
      <c r="A3108" s="1"/>
      <c r="B3108" s="3"/>
    </row>
    <row r="3109" spans="1:2">
      <c r="A3109" s="1"/>
      <c r="B3109" s="3"/>
    </row>
    <row r="3110" spans="1:2">
      <c r="A3110" s="1"/>
      <c r="B3110" s="3"/>
    </row>
    <row r="3111" spans="1:2">
      <c r="A3111" s="1"/>
      <c r="B3111" s="3"/>
    </row>
    <row r="3112" spans="1:2">
      <c r="A3112" s="1"/>
      <c r="B3112" s="3"/>
    </row>
    <row r="3113" spans="1:2">
      <c r="A3113" s="1"/>
      <c r="B3113" s="3"/>
    </row>
    <row r="3114" spans="1:2">
      <c r="A3114" s="1"/>
      <c r="B3114" s="3"/>
    </row>
    <row r="3115" spans="1:2">
      <c r="A3115" s="1"/>
      <c r="B3115" s="3"/>
    </row>
    <row r="3116" spans="1:2">
      <c r="A3116" s="1"/>
      <c r="B3116" s="3"/>
    </row>
    <row r="3117" spans="1:2">
      <c r="A3117" s="1"/>
      <c r="B3117" s="3"/>
    </row>
    <row r="3118" spans="1:2">
      <c r="A3118" s="1"/>
      <c r="B3118" s="3"/>
    </row>
    <row r="3119" spans="1:2">
      <c r="A3119" s="1"/>
      <c r="B3119" s="3"/>
    </row>
    <row r="3120" spans="1:2">
      <c r="A3120" s="1"/>
      <c r="B3120" s="3"/>
    </row>
    <row r="3121" spans="1:2">
      <c r="A3121" s="1"/>
      <c r="B3121" s="3"/>
    </row>
    <row r="3122" spans="1:2">
      <c r="A3122" s="1"/>
      <c r="B3122" s="3"/>
    </row>
    <row r="3123" spans="1:2">
      <c r="A3123" s="1"/>
      <c r="B3123" s="3"/>
    </row>
    <row r="3124" spans="1:2">
      <c r="A3124" s="1"/>
      <c r="B3124" s="3"/>
    </row>
    <row r="3125" spans="1:2">
      <c r="A3125" s="1"/>
      <c r="B3125" s="3"/>
    </row>
    <row r="3126" spans="1:2">
      <c r="A3126" s="1"/>
      <c r="B3126" s="3"/>
    </row>
    <row r="3127" spans="1:2">
      <c r="A3127" s="1"/>
      <c r="B3127" s="3"/>
    </row>
    <row r="3128" spans="1:2">
      <c r="A3128" s="1"/>
      <c r="B3128" s="3"/>
    </row>
    <row r="3129" spans="1:2">
      <c r="A3129" s="1"/>
      <c r="B3129" s="3"/>
    </row>
    <row r="3130" spans="1:2">
      <c r="A3130" s="1"/>
      <c r="B3130" s="3"/>
    </row>
    <row r="3131" spans="1:2">
      <c r="A3131" s="1"/>
      <c r="B3131" s="3"/>
    </row>
    <row r="3132" spans="1:2">
      <c r="A3132" s="1"/>
      <c r="B3132" s="3"/>
    </row>
    <row r="3133" spans="1:2">
      <c r="A3133" s="1"/>
      <c r="B3133" s="3"/>
    </row>
    <row r="3134" spans="1:2">
      <c r="A3134" s="1"/>
      <c r="B3134" s="3"/>
    </row>
    <row r="3135" spans="1:2">
      <c r="A3135" s="1"/>
      <c r="B3135" s="3"/>
    </row>
    <row r="3136" spans="1:2">
      <c r="A3136" s="1"/>
      <c r="B3136" s="3"/>
    </row>
    <row r="3137" spans="1:2">
      <c r="A3137" s="1"/>
      <c r="B3137" s="3"/>
    </row>
    <row r="3138" spans="1:2">
      <c r="A3138" s="1"/>
      <c r="B3138" s="3"/>
    </row>
    <row r="3139" spans="1:2">
      <c r="A3139" s="1"/>
      <c r="B3139" s="3"/>
    </row>
    <row r="3140" spans="1:2">
      <c r="A3140" s="1"/>
      <c r="B3140" s="3"/>
    </row>
    <row r="3141" spans="1:2">
      <c r="A3141" s="1"/>
      <c r="B3141" s="3"/>
    </row>
    <row r="3142" spans="1:2">
      <c r="A3142" s="1"/>
      <c r="B3142" s="3"/>
    </row>
    <row r="3143" spans="1:2">
      <c r="A3143" s="1"/>
      <c r="B3143" s="3"/>
    </row>
    <row r="3144" spans="1:2">
      <c r="A3144" s="1"/>
      <c r="B3144" s="3"/>
    </row>
    <row r="3145" spans="1:2">
      <c r="A3145" s="1"/>
      <c r="B3145" s="3"/>
    </row>
    <row r="3146" spans="1:2">
      <c r="A3146" s="1"/>
      <c r="B3146" s="3"/>
    </row>
    <row r="3147" spans="1:2">
      <c r="A3147" s="1"/>
      <c r="B3147" s="3"/>
    </row>
    <row r="3148" spans="1:2">
      <c r="A3148" s="1"/>
      <c r="B3148" s="3"/>
    </row>
    <row r="3149" spans="1:2">
      <c r="A3149" s="1"/>
      <c r="B3149" s="3"/>
    </row>
    <row r="3150" spans="1:2">
      <c r="A3150" s="1"/>
      <c r="B3150" s="3"/>
    </row>
    <row r="3151" spans="1:2">
      <c r="A3151" s="1"/>
      <c r="B3151" s="3"/>
    </row>
    <row r="3152" spans="1:2">
      <c r="A3152" s="1"/>
      <c r="B3152" s="3"/>
    </row>
    <row r="3153" spans="1:2">
      <c r="A3153" s="1"/>
      <c r="B3153" s="3"/>
    </row>
    <row r="3154" spans="1:2">
      <c r="A3154" s="1"/>
      <c r="B3154" s="3"/>
    </row>
    <row r="3155" spans="1:2">
      <c r="A3155" s="1"/>
      <c r="B3155" s="3"/>
    </row>
    <row r="3156" spans="1:2">
      <c r="A3156" s="1"/>
      <c r="B3156" s="3"/>
    </row>
    <row r="3157" spans="1:2">
      <c r="A3157" s="1"/>
      <c r="B3157" s="3"/>
    </row>
    <row r="3158" spans="1:2">
      <c r="A3158" s="1"/>
      <c r="B3158" s="3"/>
    </row>
    <row r="3159" spans="1:2">
      <c r="A3159" s="1"/>
      <c r="B3159" s="3"/>
    </row>
    <row r="3160" spans="1:2">
      <c r="A3160" s="1"/>
      <c r="B3160" s="3"/>
    </row>
    <row r="3161" spans="1:2">
      <c r="A3161" s="1"/>
      <c r="B3161" s="3"/>
    </row>
    <row r="3162" spans="1:2">
      <c r="A3162" s="1"/>
      <c r="B3162" s="3"/>
    </row>
    <row r="3163" spans="1:2">
      <c r="A3163" s="1"/>
      <c r="B3163" s="3"/>
    </row>
    <row r="3164" spans="1:2">
      <c r="A3164" s="1"/>
      <c r="B3164" s="3"/>
    </row>
    <row r="3165" spans="1:2">
      <c r="A3165" s="1"/>
      <c r="B3165" s="3"/>
    </row>
    <row r="3166" spans="1:2">
      <c r="A3166" s="1"/>
      <c r="B3166" s="3"/>
    </row>
    <row r="3167" spans="1:2">
      <c r="A3167" s="1"/>
      <c r="B3167" s="3"/>
    </row>
    <row r="3168" spans="1:2">
      <c r="A3168" s="1"/>
      <c r="B3168" s="3"/>
    </row>
    <row r="3169" spans="1:2">
      <c r="A3169" s="1"/>
      <c r="B3169" s="3"/>
    </row>
    <row r="3170" spans="1:2">
      <c r="A3170" s="1"/>
      <c r="B3170" s="3"/>
    </row>
    <row r="3171" spans="1:2">
      <c r="A3171" s="1"/>
      <c r="B3171" s="3"/>
    </row>
    <row r="3172" spans="1:2">
      <c r="A3172" s="1"/>
      <c r="B3172" s="3"/>
    </row>
    <row r="3173" spans="1:2">
      <c r="A3173" s="1"/>
      <c r="B3173" s="3"/>
    </row>
    <row r="3174" spans="1:2">
      <c r="A3174" s="1"/>
      <c r="B3174" s="3"/>
    </row>
    <row r="3175" spans="1:2">
      <c r="A3175" s="1"/>
      <c r="B3175" s="3"/>
    </row>
    <row r="3176" spans="1:2">
      <c r="A3176" s="1"/>
      <c r="B3176" s="3"/>
    </row>
    <row r="3177" spans="1:2">
      <c r="A3177" s="1"/>
      <c r="B3177" s="3"/>
    </row>
    <row r="3178" spans="1:2">
      <c r="A3178" s="1"/>
      <c r="B3178" s="3"/>
    </row>
    <row r="3179" spans="1:2">
      <c r="A3179" s="1"/>
      <c r="B3179" s="3"/>
    </row>
    <row r="3180" spans="1:2">
      <c r="A3180" s="1"/>
      <c r="B3180" s="3"/>
    </row>
    <row r="3181" spans="1:2">
      <c r="A3181" s="1"/>
      <c r="B3181" s="3"/>
    </row>
    <row r="3182" spans="1:2">
      <c r="A3182" s="1"/>
      <c r="B3182" s="3"/>
    </row>
    <row r="3183" spans="1:2">
      <c r="A3183" s="1"/>
      <c r="B3183" s="3"/>
    </row>
    <row r="3184" spans="1:2">
      <c r="A3184" s="1"/>
      <c r="B3184" s="3"/>
    </row>
    <row r="3185" spans="1:2">
      <c r="A3185" s="1"/>
      <c r="B3185" s="3"/>
    </row>
    <row r="3186" spans="1:2">
      <c r="A3186" s="1"/>
      <c r="B3186" s="3"/>
    </row>
    <row r="3187" spans="1:2">
      <c r="A3187" s="1"/>
      <c r="B3187" s="3"/>
    </row>
    <row r="3188" spans="1:2">
      <c r="A3188" s="1"/>
      <c r="B3188" s="3"/>
    </row>
    <row r="3189" spans="1:2">
      <c r="A3189" s="1"/>
      <c r="B3189" s="3"/>
    </row>
    <row r="3190" spans="1:2">
      <c r="A3190" s="1"/>
      <c r="B3190" s="3"/>
    </row>
    <row r="3191" spans="1:2">
      <c r="A3191" s="1"/>
      <c r="B3191" s="3"/>
    </row>
    <row r="3192" spans="1:2">
      <c r="A3192" s="1"/>
      <c r="B3192" s="3"/>
    </row>
    <row r="3193" spans="1:2">
      <c r="A3193" s="1"/>
      <c r="B3193" s="3"/>
    </row>
    <row r="3194" spans="1:2">
      <c r="A3194" s="1"/>
      <c r="B3194" s="3"/>
    </row>
    <row r="3195" spans="1:2">
      <c r="A3195" s="1"/>
      <c r="B3195" s="3"/>
    </row>
    <row r="3196" spans="1:2">
      <c r="A3196" s="1"/>
      <c r="B3196" s="3"/>
    </row>
    <row r="3197" spans="1:2">
      <c r="A3197" s="1"/>
      <c r="B3197" s="3"/>
    </row>
    <row r="3198" spans="1:2">
      <c r="A3198" s="1"/>
      <c r="B3198" s="3"/>
    </row>
    <row r="3199" spans="1:2">
      <c r="A3199" s="1"/>
      <c r="B3199" s="3"/>
    </row>
    <row r="3200" spans="1:2">
      <c r="A3200" s="1"/>
      <c r="B3200" s="3"/>
    </row>
    <row r="3201" spans="1:2">
      <c r="A3201" s="1"/>
      <c r="B3201" s="3"/>
    </row>
    <row r="3202" spans="1:2">
      <c r="A3202" s="1"/>
      <c r="B3202" s="3"/>
    </row>
    <row r="3203" spans="1:2">
      <c r="A3203" s="1"/>
      <c r="B3203" s="3"/>
    </row>
    <row r="3204" spans="1:2">
      <c r="A3204" s="1"/>
      <c r="B3204" s="3"/>
    </row>
    <row r="3205" spans="1:2">
      <c r="A3205" s="1"/>
      <c r="B3205" s="3"/>
    </row>
    <row r="3206" spans="1:2">
      <c r="A3206" s="1"/>
      <c r="B3206" s="3"/>
    </row>
    <row r="3207" spans="1:2">
      <c r="A3207" s="1"/>
      <c r="B3207" s="3"/>
    </row>
    <row r="3208" spans="1:2">
      <c r="A3208" s="1"/>
      <c r="B3208" s="3"/>
    </row>
    <row r="3209" spans="1:2">
      <c r="A3209" s="1"/>
      <c r="B3209" s="3"/>
    </row>
    <row r="3210" spans="1:2">
      <c r="A3210" s="1"/>
      <c r="B3210" s="3"/>
    </row>
    <row r="3211" spans="1:2">
      <c r="A3211" s="1"/>
      <c r="B3211" s="3"/>
    </row>
    <row r="3212" spans="1:2">
      <c r="A3212" s="1"/>
      <c r="B3212" s="3"/>
    </row>
    <row r="3213" spans="1:2">
      <c r="A3213" s="1"/>
      <c r="B3213" s="3"/>
    </row>
    <row r="3214" spans="1:2">
      <c r="A3214" s="1"/>
      <c r="B3214" s="3"/>
    </row>
    <row r="3215" spans="1:2">
      <c r="A3215" s="1"/>
      <c r="B3215" s="3"/>
    </row>
    <row r="3216" spans="1:2">
      <c r="A3216" s="1"/>
      <c r="B3216" s="3"/>
    </row>
    <row r="3217" spans="1:2">
      <c r="A3217" s="1"/>
      <c r="B3217" s="3"/>
    </row>
    <row r="3218" spans="1:2">
      <c r="A3218" s="1"/>
      <c r="B3218" s="3"/>
    </row>
    <row r="3219" spans="1:2">
      <c r="A3219" s="1"/>
      <c r="B3219" s="3"/>
    </row>
    <row r="3220" spans="1:2">
      <c r="A3220" s="1"/>
      <c r="B3220" s="3"/>
    </row>
    <row r="3221" spans="1:2">
      <c r="A3221" s="1"/>
      <c r="B3221" s="3"/>
    </row>
    <row r="3222" spans="1:2">
      <c r="A3222" s="1"/>
      <c r="B3222" s="3"/>
    </row>
    <row r="3223" spans="1:2">
      <c r="A3223" s="1"/>
      <c r="B3223" s="3"/>
    </row>
    <row r="3224" spans="1:2">
      <c r="A3224" s="1"/>
      <c r="B3224" s="3"/>
    </row>
    <row r="3225" spans="1:2">
      <c r="A3225" s="1"/>
      <c r="B3225" s="3"/>
    </row>
    <row r="3226" spans="1:2">
      <c r="A3226" s="1"/>
      <c r="B3226" s="3"/>
    </row>
    <row r="3227" spans="1:2">
      <c r="A3227" s="1"/>
      <c r="B3227" s="3"/>
    </row>
    <row r="3228" spans="1:2">
      <c r="A3228" s="1"/>
      <c r="B3228" s="3"/>
    </row>
    <row r="3229" spans="1:2">
      <c r="A3229" s="1"/>
      <c r="B3229" s="3"/>
    </row>
    <row r="3230" spans="1:2">
      <c r="A3230" s="1"/>
      <c r="B3230" s="3"/>
    </row>
    <row r="3231" spans="1:2">
      <c r="A3231" s="1"/>
      <c r="B3231" s="3"/>
    </row>
    <row r="3232" spans="1:2">
      <c r="A3232" s="1"/>
      <c r="B3232" s="3"/>
    </row>
    <row r="3233" spans="1:2">
      <c r="A3233" s="1"/>
      <c r="B3233" s="3"/>
    </row>
    <row r="3234" spans="1:2">
      <c r="A3234" s="1"/>
      <c r="B3234" s="3"/>
    </row>
    <row r="3235" spans="1:2">
      <c r="A3235" s="1"/>
      <c r="B3235" s="3"/>
    </row>
    <row r="3236" spans="1:2">
      <c r="A3236" s="1"/>
      <c r="B3236" s="3"/>
    </row>
    <row r="3237" spans="1:2">
      <c r="A3237" s="1"/>
      <c r="B3237" s="3"/>
    </row>
    <row r="3238" spans="1:2">
      <c r="A3238" s="1"/>
      <c r="B3238" s="3"/>
    </row>
    <row r="3239" spans="1:2">
      <c r="A3239" s="1"/>
      <c r="B3239" s="3"/>
    </row>
    <row r="3240" spans="1:2">
      <c r="A3240" s="1"/>
      <c r="B3240" s="3"/>
    </row>
    <row r="3241" spans="1:2">
      <c r="A3241" s="1"/>
      <c r="B3241" s="3"/>
    </row>
    <row r="3242" spans="1:2">
      <c r="A3242" s="1"/>
      <c r="B3242" s="3"/>
    </row>
    <row r="3243" spans="1:2">
      <c r="A3243" s="1"/>
      <c r="B3243" s="3"/>
    </row>
    <row r="3244" spans="1:2">
      <c r="A3244" s="1"/>
      <c r="B3244" s="3"/>
    </row>
    <row r="3245" spans="1:2">
      <c r="A3245" s="1"/>
      <c r="B3245" s="3"/>
    </row>
    <row r="3246" spans="1:2">
      <c r="A3246" s="1"/>
      <c r="B3246" s="3"/>
    </row>
    <row r="3247" spans="1:2">
      <c r="A3247" s="1"/>
      <c r="B3247" s="3"/>
    </row>
    <row r="3248" spans="1:2">
      <c r="A3248" s="1"/>
      <c r="B3248" s="3"/>
    </row>
    <row r="3249" spans="1:2">
      <c r="A3249" s="1"/>
      <c r="B3249" s="3"/>
    </row>
    <row r="3250" spans="1:2">
      <c r="A3250" s="1"/>
      <c r="B3250" s="3"/>
    </row>
    <row r="3251" spans="1:2">
      <c r="A3251" s="1"/>
      <c r="B3251" s="3"/>
    </row>
    <row r="3252" spans="1:2">
      <c r="A3252" s="1"/>
      <c r="B3252" s="3"/>
    </row>
    <row r="3253" spans="1:2">
      <c r="A3253" s="1"/>
      <c r="B3253" s="3"/>
    </row>
    <row r="3254" spans="1:2">
      <c r="A3254" s="1"/>
      <c r="B3254" s="3"/>
    </row>
    <row r="3255" spans="1:2">
      <c r="A3255" s="1"/>
      <c r="B3255" s="3"/>
    </row>
    <row r="3256" spans="1:2">
      <c r="A3256" s="1"/>
      <c r="B3256" s="3"/>
    </row>
    <row r="3257" spans="1:2">
      <c r="A3257" s="1"/>
      <c r="B3257" s="3"/>
    </row>
    <row r="3258" spans="1:2">
      <c r="A3258" s="1"/>
      <c r="B3258" s="3"/>
    </row>
    <row r="3259" spans="1:2">
      <c r="A3259" s="1"/>
      <c r="B3259" s="3"/>
    </row>
    <row r="3260" spans="1:2">
      <c r="A3260" s="1"/>
      <c r="B3260" s="3"/>
    </row>
    <row r="3261" spans="1:2">
      <c r="A3261" s="1"/>
      <c r="B3261" s="3"/>
    </row>
    <row r="3262" spans="1:2">
      <c r="A3262" s="1"/>
      <c r="B3262" s="3"/>
    </row>
    <row r="3263" spans="1:2">
      <c r="A3263" s="1"/>
      <c r="B3263" s="3"/>
    </row>
    <row r="3264" spans="1:2">
      <c r="A3264" s="1"/>
      <c r="B3264" s="3"/>
    </row>
    <row r="3265" spans="1:2">
      <c r="A3265" s="1"/>
      <c r="B3265" s="3"/>
    </row>
    <row r="3266" spans="1:2">
      <c r="A3266" s="1"/>
      <c r="B3266" s="3"/>
    </row>
    <row r="3267" spans="1:2">
      <c r="A3267" s="1"/>
      <c r="B3267" s="3"/>
    </row>
    <row r="3268" spans="1:2">
      <c r="A3268" s="1"/>
      <c r="B3268" s="3"/>
    </row>
    <row r="3269" spans="1:2">
      <c r="A3269" s="1"/>
      <c r="B3269" s="3"/>
    </row>
    <row r="3270" spans="1:2">
      <c r="A3270" s="1"/>
      <c r="B3270" s="3"/>
    </row>
    <row r="3271" spans="1:2">
      <c r="A3271" s="1"/>
      <c r="B3271" s="3"/>
    </row>
    <row r="3272" spans="1:2">
      <c r="A3272" s="1"/>
      <c r="B3272" s="3"/>
    </row>
    <row r="3273" spans="1:2">
      <c r="A3273" s="1"/>
      <c r="B3273" s="3"/>
    </row>
    <row r="3274" spans="1:2">
      <c r="A3274" s="1"/>
      <c r="B3274" s="3"/>
    </row>
    <row r="3275" spans="1:2">
      <c r="A3275" s="1"/>
      <c r="B3275" s="3"/>
    </row>
    <row r="3276" spans="1:2">
      <c r="A3276" s="1"/>
      <c r="B3276" s="3"/>
    </row>
    <row r="3277" spans="1:2">
      <c r="A3277" s="1"/>
      <c r="B3277" s="3"/>
    </row>
    <row r="3278" spans="1:2">
      <c r="A3278" s="1"/>
      <c r="B3278" s="3"/>
    </row>
    <row r="3279" spans="1:2">
      <c r="A3279" s="1"/>
      <c r="B3279" s="3"/>
    </row>
    <row r="3280" spans="1:2">
      <c r="A3280" s="1"/>
      <c r="B3280" s="3"/>
    </row>
    <row r="3281" spans="1:2">
      <c r="A3281" s="1"/>
      <c r="B3281" s="3"/>
    </row>
    <row r="3282" spans="1:2">
      <c r="A3282" s="1"/>
      <c r="B3282" s="3"/>
    </row>
    <row r="3283" spans="1:2">
      <c r="A3283" s="1"/>
      <c r="B3283" s="3"/>
    </row>
    <row r="3284" spans="1:2">
      <c r="A3284" s="1"/>
      <c r="B3284" s="3"/>
    </row>
    <row r="3285" spans="1:2">
      <c r="A3285" s="1"/>
      <c r="B3285" s="3"/>
    </row>
    <row r="3286" spans="1:2">
      <c r="A3286" s="1"/>
      <c r="B3286" s="3"/>
    </row>
    <row r="3287" spans="1:2">
      <c r="A3287" s="1"/>
      <c r="B3287" s="3"/>
    </row>
    <row r="3288" spans="1:2">
      <c r="A3288" s="1"/>
      <c r="B3288" s="3"/>
    </row>
    <row r="3289" spans="1:2">
      <c r="A3289" s="1"/>
      <c r="B3289" s="3"/>
    </row>
    <row r="3290" spans="1:2">
      <c r="A3290" s="1"/>
      <c r="B3290" s="3"/>
    </row>
    <row r="3291" spans="1:2">
      <c r="A3291" s="1"/>
      <c r="B3291" s="3"/>
    </row>
    <row r="3292" spans="1:2">
      <c r="A3292" s="1"/>
      <c r="B3292" s="3"/>
    </row>
    <row r="3293" spans="1:2">
      <c r="A3293" s="1"/>
      <c r="B3293" s="3"/>
    </row>
    <row r="3294" spans="1:2">
      <c r="A3294" s="1"/>
      <c r="B3294" s="3"/>
    </row>
    <row r="3295" spans="1:2">
      <c r="A3295" s="1"/>
      <c r="B3295" s="3"/>
    </row>
    <row r="3296" spans="1:2">
      <c r="A3296" s="1"/>
      <c r="B3296" s="3"/>
    </row>
    <row r="3297" spans="1:2">
      <c r="A3297" s="1"/>
      <c r="B3297" s="3"/>
    </row>
    <row r="3298" spans="1:2">
      <c r="A3298" s="1"/>
      <c r="B3298" s="3"/>
    </row>
    <row r="3299" spans="1:2">
      <c r="A3299" s="1"/>
      <c r="B3299" s="3"/>
    </row>
    <row r="3300" spans="1:2">
      <c r="A3300" s="1"/>
      <c r="B3300" s="3"/>
    </row>
    <row r="3301" spans="1:2">
      <c r="A3301" s="1"/>
      <c r="B3301" s="3"/>
    </row>
    <row r="3302" spans="1:2">
      <c r="A3302" s="1"/>
      <c r="B3302" s="3"/>
    </row>
    <row r="3303" spans="1:2">
      <c r="A3303" s="1"/>
      <c r="B3303" s="3"/>
    </row>
    <row r="3304" spans="1:2">
      <c r="A3304" s="1"/>
      <c r="B3304" s="3"/>
    </row>
    <row r="3305" spans="1:2">
      <c r="A3305" s="1"/>
      <c r="B3305" s="3"/>
    </row>
    <row r="3306" spans="1:2">
      <c r="A3306" s="1"/>
      <c r="B3306" s="3"/>
    </row>
    <row r="3307" spans="1:2">
      <c r="A3307" s="1"/>
      <c r="B3307" s="3"/>
    </row>
    <row r="3308" spans="1:2">
      <c r="A3308" s="1"/>
      <c r="B3308" s="3"/>
    </row>
    <row r="3309" spans="1:2">
      <c r="A3309" s="1"/>
      <c r="B3309" s="3"/>
    </row>
    <row r="3310" spans="1:2">
      <c r="A3310" s="1"/>
      <c r="B3310" s="3"/>
    </row>
    <row r="3311" spans="1:2">
      <c r="A3311" s="1"/>
      <c r="B3311" s="3"/>
    </row>
    <row r="3312" spans="1:2">
      <c r="A3312" s="1"/>
      <c r="B3312" s="3"/>
    </row>
    <row r="3313" spans="1:2">
      <c r="A3313" s="1"/>
      <c r="B3313" s="3"/>
    </row>
    <row r="3314" spans="1:2">
      <c r="A3314" s="1"/>
      <c r="B3314" s="3"/>
    </row>
    <row r="3315" spans="1:2">
      <c r="A3315" s="1"/>
      <c r="B3315" s="3"/>
    </row>
    <row r="3316" spans="1:2">
      <c r="A3316" s="1"/>
      <c r="B3316" s="3"/>
    </row>
    <row r="3317" spans="1:2">
      <c r="A3317" s="1"/>
      <c r="B3317" s="3"/>
    </row>
    <row r="3318" spans="1:2">
      <c r="A3318" s="1"/>
      <c r="B3318" s="3"/>
    </row>
    <row r="3319" spans="1:2">
      <c r="A3319" s="1"/>
      <c r="B3319" s="3"/>
    </row>
    <row r="3320" spans="1:2">
      <c r="A3320" s="1"/>
      <c r="B3320" s="3"/>
    </row>
    <row r="3321" spans="1:2">
      <c r="A3321" s="1"/>
      <c r="B3321" s="3"/>
    </row>
    <row r="3322" spans="1:2">
      <c r="A3322" s="1"/>
      <c r="B3322" s="3"/>
    </row>
    <row r="3323" spans="1:2">
      <c r="A3323" s="1"/>
      <c r="B3323" s="3"/>
    </row>
    <row r="3324" spans="1:2">
      <c r="A3324" s="1"/>
      <c r="B3324" s="3"/>
    </row>
    <row r="3325" spans="1:2">
      <c r="A3325" s="1"/>
      <c r="B3325" s="3"/>
    </row>
    <row r="3326" spans="1:2">
      <c r="A3326" s="1"/>
      <c r="B3326" s="3"/>
    </row>
    <row r="3327" spans="1:2">
      <c r="A3327" s="1"/>
      <c r="B3327" s="3"/>
    </row>
    <row r="3328" spans="1:2">
      <c r="A3328" s="1"/>
      <c r="B3328" s="3"/>
    </row>
    <row r="3329" spans="1:2">
      <c r="A3329" s="1"/>
      <c r="B3329" s="3"/>
    </row>
    <row r="3330" spans="1:2">
      <c r="A3330" s="1"/>
      <c r="B3330" s="3"/>
    </row>
    <row r="3331" spans="1:2">
      <c r="A3331" s="1"/>
      <c r="B3331" s="3"/>
    </row>
    <row r="3332" spans="1:2">
      <c r="A3332" s="1"/>
      <c r="B3332" s="3"/>
    </row>
    <row r="3333" spans="1:2">
      <c r="A3333" s="1"/>
      <c r="B3333" s="3"/>
    </row>
    <row r="3334" spans="1:2">
      <c r="A3334" s="1"/>
      <c r="B3334" s="3"/>
    </row>
    <row r="3335" spans="1:2">
      <c r="A3335" s="1"/>
      <c r="B3335" s="3"/>
    </row>
    <row r="3336" spans="1:2">
      <c r="A3336" s="1"/>
      <c r="B3336" s="3"/>
    </row>
    <row r="3337" spans="1:2">
      <c r="A3337" s="1"/>
      <c r="B3337" s="3"/>
    </row>
    <row r="3338" spans="1:2">
      <c r="A3338" s="1"/>
      <c r="B3338" s="3"/>
    </row>
    <row r="3339" spans="1:2">
      <c r="A3339" s="1"/>
      <c r="B3339" s="3"/>
    </row>
    <row r="3340" spans="1:2">
      <c r="A3340" s="1"/>
      <c r="B3340" s="3"/>
    </row>
    <row r="3341" spans="1:2">
      <c r="A3341" s="1"/>
      <c r="B3341" s="3"/>
    </row>
    <row r="3342" spans="1:2">
      <c r="A3342" s="1"/>
      <c r="B3342" s="3"/>
    </row>
    <row r="3343" spans="1:2">
      <c r="A3343" s="1"/>
      <c r="B3343" s="3"/>
    </row>
    <row r="3344" spans="1:2">
      <c r="A3344" s="1"/>
      <c r="B3344" s="3"/>
    </row>
    <row r="3345" spans="1:2">
      <c r="A3345" s="1"/>
      <c r="B3345" s="3"/>
    </row>
    <row r="3346" spans="1:2">
      <c r="A3346" s="1"/>
      <c r="B3346" s="3"/>
    </row>
    <row r="3347" spans="1:2">
      <c r="A3347" s="1"/>
      <c r="B3347" s="3"/>
    </row>
    <row r="3348" spans="1:2">
      <c r="A3348" s="1"/>
      <c r="B3348" s="3"/>
    </row>
    <row r="3349" spans="1:2">
      <c r="A3349" s="1"/>
      <c r="B3349" s="3"/>
    </row>
    <row r="3350" spans="1:2">
      <c r="A3350" s="1"/>
      <c r="B3350" s="3"/>
    </row>
    <row r="3351" spans="1:2">
      <c r="A3351" s="1"/>
      <c r="B3351" s="3"/>
    </row>
    <row r="3352" spans="1:2">
      <c r="A3352" s="1"/>
      <c r="B3352" s="3"/>
    </row>
    <row r="3353" spans="1:2">
      <c r="A3353" s="1"/>
      <c r="B3353" s="3"/>
    </row>
    <row r="3354" spans="1:2">
      <c r="A3354" s="1"/>
      <c r="B3354" s="3"/>
    </row>
    <row r="3355" spans="1:2">
      <c r="A3355" s="1"/>
      <c r="B3355" s="3"/>
    </row>
    <row r="3356" spans="1:2">
      <c r="A3356" s="1"/>
      <c r="B3356" s="3"/>
    </row>
    <row r="3357" spans="1:2">
      <c r="A3357" s="1"/>
      <c r="B3357" s="3"/>
    </row>
    <row r="3358" spans="1:2">
      <c r="A3358" s="1"/>
      <c r="B3358" s="3"/>
    </row>
    <row r="3359" spans="1:2">
      <c r="A3359" s="1"/>
      <c r="B3359" s="3"/>
    </row>
    <row r="3360" spans="1:2">
      <c r="A3360" s="1"/>
      <c r="B3360" s="3"/>
    </row>
    <row r="3361" spans="1:2">
      <c r="A3361" s="1"/>
      <c r="B3361" s="3"/>
    </row>
    <row r="3362" spans="1:2">
      <c r="A3362" s="1"/>
      <c r="B3362" s="3"/>
    </row>
    <row r="3363" spans="1:2">
      <c r="A3363" s="1"/>
      <c r="B3363" s="3"/>
    </row>
    <row r="3364" spans="1:2">
      <c r="A3364" s="1"/>
      <c r="B3364" s="3"/>
    </row>
    <row r="3365" spans="1:2">
      <c r="A3365" s="1"/>
      <c r="B3365" s="3"/>
    </row>
    <row r="3366" spans="1:2">
      <c r="A3366" s="1"/>
      <c r="B3366" s="3"/>
    </row>
    <row r="3367" spans="1:2">
      <c r="A3367" s="1"/>
      <c r="B3367" s="3"/>
    </row>
    <row r="3368" spans="1:2">
      <c r="A3368" s="1"/>
      <c r="B3368" s="3"/>
    </row>
    <row r="3369" spans="1:2">
      <c r="A3369" s="1"/>
      <c r="B3369" s="3"/>
    </row>
    <row r="3370" spans="1:2">
      <c r="A3370" s="1"/>
      <c r="B3370" s="3"/>
    </row>
    <row r="3371" spans="1:2">
      <c r="A3371" s="1"/>
      <c r="B3371" s="3"/>
    </row>
    <row r="3372" spans="1:2">
      <c r="A3372" s="1"/>
      <c r="B3372" s="3"/>
    </row>
    <row r="3373" spans="1:2">
      <c r="A3373" s="1"/>
      <c r="B3373" s="3"/>
    </row>
    <row r="3374" spans="1:2">
      <c r="A3374" s="1"/>
      <c r="B3374" s="3"/>
    </row>
    <row r="3375" spans="1:2">
      <c r="A3375" s="1"/>
      <c r="B3375" s="3"/>
    </row>
    <row r="3376" spans="1:2">
      <c r="A3376" s="1"/>
      <c r="B3376" s="3"/>
    </row>
    <row r="3377" spans="1:2">
      <c r="A3377" s="1"/>
      <c r="B3377" s="3"/>
    </row>
    <row r="3378" spans="1:2">
      <c r="A3378" s="1"/>
      <c r="B3378" s="3"/>
    </row>
    <row r="3379" spans="1:2">
      <c r="A3379" s="1"/>
      <c r="B3379" s="3"/>
    </row>
    <row r="3380" spans="1:2">
      <c r="A3380" s="1"/>
      <c r="B3380" s="3"/>
    </row>
    <row r="3381" spans="1:2">
      <c r="A3381" s="1"/>
      <c r="B3381" s="3"/>
    </row>
    <row r="3382" spans="1:2">
      <c r="A3382" s="1"/>
      <c r="B3382" s="3"/>
    </row>
    <row r="3383" spans="1:2">
      <c r="A3383" s="1"/>
      <c r="B3383" s="3"/>
    </row>
    <row r="3384" spans="1:2">
      <c r="A3384" s="1"/>
      <c r="B3384" s="3"/>
    </row>
    <row r="3385" spans="1:2">
      <c r="A3385" s="1"/>
      <c r="B3385" s="3"/>
    </row>
    <row r="3386" spans="1:2">
      <c r="A3386" s="1"/>
      <c r="B3386" s="3"/>
    </row>
    <row r="3387" spans="1:2">
      <c r="A3387" s="1"/>
      <c r="B3387" s="3"/>
    </row>
    <row r="3388" spans="1:2">
      <c r="A3388" s="1"/>
      <c r="B3388" s="3"/>
    </row>
    <row r="3389" spans="1:2">
      <c r="A3389" s="1"/>
      <c r="B3389" s="3"/>
    </row>
    <row r="3390" spans="1:2">
      <c r="A3390" s="1"/>
      <c r="B3390" s="3"/>
    </row>
    <row r="3391" spans="1:2">
      <c r="A3391" s="1"/>
      <c r="B3391" s="3"/>
    </row>
    <row r="3392" spans="1:2">
      <c r="A3392" s="1"/>
      <c r="B3392" s="3"/>
    </row>
    <row r="3393" spans="1:2">
      <c r="A3393" s="1"/>
      <c r="B3393" s="3"/>
    </row>
    <row r="3394" spans="1:2">
      <c r="A3394" s="1"/>
      <c r="B3394" s="3"/>
    </row>
    <row r="3395" spans="1:2">
      <c r="A3395" s="1"/>
      <c r="B3395" s="3"/>
    </row>
    <row r="3396" spans="1:2">
      <c r="A3396" s="1"/>
      <c r="B3396" s="3"/>
    </row>
    <row r="3397" spans="1:2">
      <c r="A3397" s="1"/>
      <c r="B3397" s="3"/>
    </row>
    <row r="3398" spans="1:2">
      <c r="A3398" s="1"/>
      <c r="B3398" s="3"/>
    </row>
    <row r="3399" spans="1:2">
      <c r="A3399" s="1"/>
      <c r="B3399" s="3"/>
    </row>
    <row r="3400" spans="1:2">
      <c r="A3400" s="1"/>
      <c r="B3400" s="3"/>
    </row>
    <row r="3401" spans="1:2">
      <c r="A3401" s="1"/>
      <c r="B3401" s="3"/>
    </row>
    <row r="3402" spans="1:2">
      <c r="A3402" s="1"/>
      <c r="B3402" s="3"/>
    </row>
    <row r="3403" spans="1:2">
      <c r="A3403" s="1"/>
      <c r="B3403" s="3"/>
    </row>
    <row r="3404" spans="1:2">
      <c r="A3404" s="1"/>
      <c r="B3404" s="3"/>
    </row>
    <row r="3405" spans="1:2">
      <c r="A3405" s="1"/>
      <c r="B3405" s="3"/>
    </row>
    <row r="3406" spans="1:2">
      <c r="A3406" s="1"/>
      <c r="B3406" s="3"/>
    </row>
    <row r="3407" spans="1:2">
      <c r="A3407" s="1"/>
      <c r="B3407" s="3"/>
    </row>
    <row r="3408" spans="1:2">
      <c r="A3408" s="1"/>
      <c r="B3408" s="3"/>
    </row>
    <row r="3409" spans="1:2">
      <c r="A3409" s="1"/>
      <c r="B3409" s="3"/>
    </row>
    <row r="3410" spans="1:2">
      <c r="A3410" s="1"/>
      <c r="B3410" s="3"/>
    </row>
    <row r="3411" spans="1:2">
      <c r="A3411" s="1"/>
      <c r="B3411" s="3"/>
    </row>
    <row r="3412" spans="1:2">
      <c r="A3412" s="1"/>
      <c r="B3412" s="3"/>
    </row>
    <row r="3413" spans="1:2">
      <c r="A3413" s="1"/>
      <c r="B3413" s="3"/>
    </row>
    <row r="3414" spans="1:2">
      <c r="A3414" s="1"/>
      <c r="B3414" s="3"/>
    </row>
    <row r="3415" spans="1:2">
      <c r="A3415" s="1"/>
      <c r="B3415" s="3"/>
    </row>
    <row r="3416" spans="1:2">
      <c r="A3416" s="1"/>
      <c r="B3416" s="3"/>
    </row>
    <row r="3417" spans="1:2">
      <c r="A3417" s="1"/>
      <c r="B3417" s="3"/>
    </row>
    <row r="3418" spans="1:2">
      <c r="A3418" s="1"/>
      <c r="B3418" s="3"/>
    </row>
    <row r="3419" spans="1:2">
      <c r="A3419" s="1"/>
      <c r="B3419" s="3"/>
    </row>
    <row r="3420" spans="1:2">
      <c r="A3420" s="1"/>
      <c r="B3420" s="3"/>
    </row>
    <row r="3421" spans="1:2">
      <c r="A3421" s="1"/>
      <c r="B3421" s="3"/>
    </row>
    <row r="3422" spans="1:2">
      <c r="A3422" s="1"/>
      <c r="B3422" s="3"/>
    </row>
    <row r="3423" spans="1:2">
      <c r="A3423" s="1"/>
      <c r="B3423" s="3"/>
    </row>
    <row r="3424" spans="1:2">
      <c r="A3424" s="1"/>
      <c r="B3424" s="3"/>
    </row>
    <row r="3425" spans="1:2">
      <c r="A3425" s="1"/>
      <c r="B3425" s="3"/>
    </row>
    <row r="3426" spans="1:2">
      <c r="A3426" s="1"/>
      <c r="B3426" s="3"/>
    </row>
    <row r="3427" spans="1:2">
      <c r="A3427" s="1"/>
      <c r="B3427" s="3"/>
    </row>
    <row r="3428" spans="1:2">
      <c r="A3428" s="1"/>
      <c r="B3428" s="3"/>
    </row>
    <row r="3429" spans="1:2">
      <c r="A3429" s="1"/>
      <c r="B3429" s="3"/>
    </row>
    <row r="3430" spans="1:2">
      <c r="A3430" s="1"/>
      <c r="B3430" s="3"/>
    </row>
    <row r="3431" spans="1:2">
      <c r="A3431" s="1"/>
      <c r="B3431" s="3"/>
    </row>
    <row r="3432" spans="1:2">
      <c r="A3432" s="1"/>
      <c r="B3432" s="3"/>
    </row>
    <row r="3433" spans="1:2">
      <c r="A3433" s="1"/>
      <c r="B3433" s="3"/>
    </row>
    <row r="3434" spans="1:2">
      <c r="A3434" s="1"/>
      <c r="B3434" s="3"/>
    </row>
    <row r="3435" spans="1:2">
      <c r="A3435" s="1"/>
      <c r="B3435" s="3"/>
    </row>
    <row r="3436" spans="1:2">
      <c r="A3436" s="1"/>
      <c r="B3436" s="3"/>
    </row>
    <row r="3437" spans="1:2">
      <c r="A3437" s="1"/>
      <c r="B3437" s="3"/>
    </row>
    <row r="3438" spans="1:2">
      <c r="A3438" s="1"/>
      <c r="B3438" s="3"/>
    </row>
    <row r="3439" spans="1:2">
      <c r="A3439" s="1"/>
      <c r="B3439" s="3"/>
    </row>
    <row r="3440" spans="1:2">
      <c r="A3440" s="1"/>
      <c r="B3440" s="3"/>
    </row>
    <row r="3441" spans="1:2">
      <c r="A3441" s="1"/>
      <c r="B3441" s="3"/>
    </row>
    <row r="3442" spans="1:2">
      <c r="A3442" s="1"/>
      <c r="B3442" s="3"/>
    </row>
    <row r="3443" spans="1:2">
      <c r="A3443" s="1"/>
      <c r="B3443" s="3"/>
    </row>
    <row r="3444" spans="1:2">
      <c r="A3444" s="1"/>
      <c r="B3444" s="3"/>
    </row>
    <row r="3445" spans="1:2">
      <c r="A3445" s="1"/>
      <c r="B3445" s="3"/>
    </row>
    <row r="3446" spans="1:2">
      <c r="A3446" s="1"/>
      <c r="B3446" s="3"/>
    </row>
    <row r="3447" spans="1:2">
      <c r="A3447" s="1"/>
      <c r="B3447" s="3"/>
    </row>
    <row r="3448" spans="1:2">
      <c r="A3448" s="1"/>
      <c r="B3448" s="3"/>
    </row>
    <row r="3449" spans="1:2">
      <c r="A3449" s="1"/>
      <c r="B3449" s="3"/>
    </row>
    <row r="3450" spans="1:2">
      <c r="A3450" s="1"/>
      <c r="B3450" s="3"/>
    </row>
    <row r="3451" spans="1:2">
      <c r="A3451" s="1"/>
      <c r="B3451" s="3"/>
    </row>
    <row r="3452" spans="1:2">
      <c r="A3452" s="1"/>
      <c r="B3452" s="3"/>
    </row>
    <row r="3453" spans="1:2">
      <c r="A3453" s="1"/>
      <c r="B3453" s="3"/>
    </row>
    <row r="3454" spans="1:2">
      <c r="A3454" s="1"/>
      <c r="B3454" s="3"/>
    </row>
    <row r="3455" spans="1:2">
      <c r="A3455" s="1"/>
      <c r="B3455" s="3"/>
    </row>
    <row r="3456" spans="1:2">
      <c r="A3456" s="1"/>
      <c r="B3456" s="3"/>
    </row>
    <row r="3457" spans="1:2">
      <c r="A3457" s="1"/>
      <c r="B3457" s="3"/>
    </row>
    <row r="3458" spans="1:2">
      <c r="A3458" s="1"/>
      <c r="B3458" s="3"/>
    </row>
    <row r="3459" spans="1:2">
      <c r="A3459" s="1"/>
      <c r="B3459" s="3"/>
    </row>
    <row r="3460" spans="1:2">
      <c r="A3460" s="1"/>
      <c r="B3460" s="3"/>
    </row>
    <row r="3461" spans="1:2">
      <c r="A3461" s="1"/>
      <c r="B3461" s="3"/>
    </row>
    <row r="3462" spans="1:2">
      <c r="A3462" s="1"/>
      <c r="B3462" s="3"/>
    </row>
    <row r="3463" spans="1:2">
      <c r="A3463" s="1"/>
      <c r="B3463" s="3"/>
    </row>
    <row r="3464" spans="1:2">
      <c r="A3464" s="1"/>
      <c r="B3464" s="3"/>
    </row>
    <row r="3465" spans="1:2">
      <c r="A3465" s="1"/>
      <c r="B3465" s="3"/>
    </row>
    <row r="3466" spans="1:2">
      <c r="A3466" s="1"/>
      <c r="B3466" s="3"/>
    </row>
    <row r="3467" spans="1:2">
      <c r="A3467" s="1"/>
      <c r="B3467" s="3"/>
    </row>
    <row r="3468" spans="1:2">
      <c r="A3468" s="1"/>
      <c r="B3468" s="3"/>
    </row>
    <row r="3469" spans="1:2">
      <c r="A3469" s="1"/>
      <c r="B3469" s="3"/>
    </row>
    <row r="3470" spans="1:2">
      <c r="A3470" s="1"/>
      <c r="B3470" s="3"/>
    </row>
    <row r="3471" spans="1:2">
      <c r="A3471" s="1"/>
      <c r="B3471" s="3"/>
    </row>
    <row r="3472" spans="1:2">
      <c r="A3472" s="1"/>
      <c r="B3472" s="3"/>
    </row>
    <row r="3473" spans="1:2">
      <c r="A3473" s="1"/>
      <c r="B3473" s="3"/>
    </row>
    <row r="3474" spans="1:2">
      <c r="A3474" s="1"/>
      <c r="B3474" s="3"/>
    </row>
    <row r="3475" spans="1:2">
      <c r="A3475" s="1"/>
      <c r="B3475" s="3"/>
    </row>
    <row r="3476" spans="1:2">
      <c r="A3476" s="1"/>
      <c r="B3476" s="3"/>
    </row>
    <row r="3477" spans="1:2">
      <c r="A3477" s="1"/>
      <c r="B3477" s="3"/>
    </row>
    <row r="3478" spans="1:2">
      <c r="A3478" s="1"/>
      <c r="B3478" s="3"/>
    </row>
    <row r="3479" spans="1:2">
      <c r="A3479" s="1"/>
      <c r="B3479" s="3"/>
    </row>
    <row r="3480" spans="1:2">
      <c r="A3480" s="1"/>
      <c r="B3480" s="3"/>
    </row>
    <row r="3481" spans="1:2">
      <c r="A3481" s="1"/>
      <c r="B3481" s="3"/>
    </row>
    <row r="3482" spans="1:2">
      <c r="A3482" s="1"/>
      <c r="B3482" s="3"/>
    </row>
    <row r="3483" spans="1:2">
      <c r="A3483" s="1"/>
      <c r="B3483" s="3"/>
    </row>
    <row r="3484" spans="1:2">
      <c r="A3484" s="1"/>
      <c r="B3484" s="3"/>
    </row>
    <row r="3485" spans="1:2">
      <c r="A3485" s="1"/>
      <c r="B3485" s="3"/>
    </row>
    <row r="3486" spans="1:2">
      <c r="A3486" s="1"/>
      <c r="B3486" s="3"/>
    </row>
    <row r="3487" spans="1:2">
      <c r="A3487" s="1"/>
      <c r="B3487" s="3"/>
    </row>
    <row r="3488" spans="1:2">
      <c r="A3488" s="1"/>
      <c r="B3488" s="3"/>
    </row>
    <row r="3489" spans="1:2">
      <c r="A3489" s="1"/>
      <c r="B3489" s="3"/>
    </row>
    <row r="3490" spans="1:2">
      <c r="A3490" s="1"/>
      <c r="B3490" s="3"/>
    </row>
    <row r="3491" spans="1:2">
      <c r="A3491" s="1"/>
      <c r="B3491" s="3"/>
    </row>
    <row r="3492" spans="1:2">
      <c r="A3492" s="1"/>
      <c r="B3492" s="3"/>
    </row>
    <row r="3493" spans="1:2">
      <c r="A3493" s="1"/>
      <c r="B3493" s="3"/>
    </row>
    <row r="3494" spans="1:2">
      <c r="A3494" s="1"/>
      <c r="B3494" s="3"/>
    </row>
    <row r="3495" spans="1:2">
      <c r="A3495" s="1"/>
      <c r="B3495" s="3"/>
    </row>
    <row r="3496" spans="1:2">
      <c r="A3496" s="1"/>
      <c r="B3496" s="3"/>
    </row>
    <row r="3497" spans="1:2">
      <c r="A3497" s="1"/>
      <c r="B3497" s="3"/>
    </row>
    <row r="3498" spans="1:2">
      <c r="A3498" s="1"/>
      <c r="B3498" s="3"/>
    </row>
    <row r="3499" spans="1:2">
      <c r="A3499" s="1"/>
      <c r="B3499" s="3"/>
    </row>
    <row r="3500" spans="1:2">
      <c r="A3500" s="1"/>
      <c r="B3500" s="3"/>
    </row>
    <row r="3501" spans="1:2">
      <c r="A3501" s="1"/>
      <c r="B3501" s="3"/>
    </row>
    <row r="3502" spans="1:2">
      <c r="A3502" s="1"/>
      <c r="B3502" s="3"/>
    </row>
    <row r="3503" spans="1:2">
      <c r="A3503" s="1"/>
      <c r="B3503" s="3"/>
    </row>
    <row r="3504" spans="1:2">
      <c r="A3504" s="1"/>
      <c r="B3504" s="3"/>
    </row>
    <row r="3505" spans="1:2">
      <c r="A3505" s="1"/>
      <c r="B3505" s="3"/>
    </row>
    <row r="3506" spans="1:2">
      <c r="A3506" s="1"/>
      <c r="B3506" s="3"/>
    </row>
    <row r="3507" spans="1:2">
      <c r="A3507" s="1"/>
      <c r="B3507" s="3"/>
    </row>
    <row r="3508" spans="1:2">
      <c r="A3508" s="1"/>
      <c r="B3508" s="3"/>
    </row>
    <row r="3509" spans="1:2">
      <c r="A3509" s="1"/>
      <c r="B3509" s="3"/>
    </row>
    <row r="3510" spans="1:2">
      <c r="A3510" s="1"/>
      <c r="B3510" s="3"/>
    </row>
    <row r="3511" spans="1:2">
      <c r="A3511" s="1"/>
      <c r="B3511" s="3"/>
    </row>
    <row r="3512" spans="1:2">
      <c r="A3512" s="1"/>
      <c r="B3512" s="3"/>
    </row>
    <row r="3513" spans="1:2">
      <c r="A3513" s="1"/>
      <c r="B3513" s="3"/>
    </row>
    <row r="3514" spans="1:2">
      <c r="A3514" s="1"/>
      <c r="B3514" s="3"/>
    </row>
    <row r="3515" spans="1:2">
      <c r="A3515" s="1"/>
      <c r="B3515" s="3"/>
    </row>
    <row r="3516" spans="1:2">
      <c r="A3516" s="1"/>
      <c r="B3516" s="3"/>
    </row>
    <row r="3517" spans="1:2">
      <c r="A3517" s="1"/>
      <c r="B3517" s="3"/>
    </row>
    <row r="3518" spans="1:2">
      <c r="A3518" s="1"/>
      <c r="B3518" s="3"/>
    </row>
    <row r="3519" spans="1:2">
      <c r="A3519" s="1"/>
      <c r="B3519" s="3"/>
    </row>
    <row r="3520" spans="1:2">
      <c r="A3520" s="1"/>
      <c r="B3520" s="3"/>
    </row>
    <row r="3521" spans="1:2">
      <c r="A3521" s="1"/>
      <c r="B3521" s="3"/>
    </row>
    <row r="3522" spans="1:2">
      <c r="A3522" s="1"/>
      <c r="B3522" s="3"/>
    </row>
    <row r="3523" spans="1:2">
      <c r="A3523" s="1"/>
      <c r="B3523" s="3"/>
    </row>
    <row r="3524" spans="1:2">
      <c r="A3524" s="1"/>
      <c r="B3524" s="3"/>
    </row>
    <row r="3525" spans="1:2">
      <c r="A3525" s="1"/>
      <c r="B3525" s="3"/>
    </row>
    <row r="3526" spans="1:2">
      <c r="A3526" s="1"/>
      <c r="B3526" s="3"/>
    </row>
    <row r="3527" spans="1:2">
      <c r="A3527" s="1"/>
      <c r="B3527" s="3"/>
    </row>
    <row r="3528" spans="1:2">
      <c r="A3528" s="1"/>
      <c r="B3528" s="3"/>
    </row>
    <row r="3529" spans="1:2">
      <c r="A3529" s="1"/>
      <c r="B3529" s="3"/>
    </row>
    <row r="3530" spans="1:2">
      <c r="A3530" s="1"/>
      <c r="B3530" s="3"/>
    </row>
    <row r="3531" spans="1:2">
      <c r="A3531" s="1"/>
      <c r="B3531" s="3"/>
    </row>
    <row r="3532" spans="1:2">
      <c r="A3532" s="1"/>
      <c r="B3532" s="3"/>
    </row>
    <row r="3533" spans="1:2">
      <c r="A3533" s="1"/>
      <c r="B3533" s="3"/>
    </row>
    <row r="3534" spans="1:2">
      <c r="A3534" s="1"/>
      <c r="B3534" s="3"/>
    </row>
    <row r="3535" spans="1:2">
      <c r="A3535" s="1"/>
      <c r="B3535" s="3"/>
    </row>
    <row r="3536" spans="1:2">
      <c r="A3536" s="1"/>
      <c r="B3536" s="3"/>
    </row>
    <row r="3537" spans="1:2">
      <c r="A3537" s="1"/>
      <c r="B3537" s="3"/>
    </row>
    <row r="3538" spans="1:2">
      <c r="A3538" s="1"/>
      <c r="B3538" s="3"/>
    </row>
    <row r="3539" spans="1:2">
      <c r="A3539" s="1"/>
      <c r="B3539" s="3"/>
    </row>
    <row r="3540" spans="1:2">
      <c r="A3540" s="1"/>
      <c r="B3540" s="3"/>
    </row>
    <row r="3541" spans="1:2">
      <c r="A3541" s="1"/>
      <c r="B3541" s="3"/>
    </row>
    <row r="3542" spans="1:2">
      <c r="A3542" s="1"/>
      <c r="B3542" s="3"/>
    </row>
    <row r="3543" spans="1:2">
      <c r="A3543" s="1"/>
      <c r="B3543" s="3"/>
    </row>
    <row r="3544" spans="1:2">
      <c r="A3544" s="1"/>
      <c r="B3544" s="3"/>
    </row>
    <row r="3545" spans="1:2">
      <c r="A3545" s="1"/>
      <c r="B3545" s="3"/>
    </row>
    <row r="3546" spans="1:2">
      <c r="A3546" s="1"/>
      <c r="B3546" s="3"/>
    </row>
    <row r="3547" spans="1:2">
      <c r="A3547" s="1"/>
      <c r="B3547" s="3"/>
    </row>
    <row r="3548" spans="1:2">
      <c r="A3548" s="1"/>
      <c r="B3548" s="3"/>
    </row>
    <row r="3549" spans="1:2">
      <c r="A3549" s="1"/>
      <c r="B3549" s="3"/>
    </row>
    <row r="3550" spans="1:2">
      <c r="A3550" s="1"/>
      <c r="B3550" s="3"/>
    </row>
    <row r="3551" spans="1:2">
      <c r="A3551" s="1"/>
      <c r="B3551" s="3"/>
    </row>
    <row r="3552" spans="1:2">
      <c r="A3552" s="1"/>
      <c r="B3552" s="3"/>
    </row>
    <row r="3553" spans="1:2">
      <c r="A3553" s="1"/>
      <c r="B3553" s="3"/>
    </row>
    <row r="3554" spans="1:2">
      <c r="A3554" s="1"/>
      <c r="B3554" s="3"/>
    </row>
    <row r="3555" spans="1:2">
      <c r="A3555" s="1"/>
      <c r="B3555" s="3"/>
    </row>
    <row r="3556" spans="1:2">
      <c r="A3556" s="1"/>
      <c r="B3556" s="3"/>
    </row>
    <row r="3557" spans="1:2">
      <c r="A3557" s="1"/>
      <c r="B3557" s="3"/>
    </row>
    <row r="3558" spans="1:2">
      <c r="A3558" s="1"/>
      <c r="B3558" s="3"/>
    </row>
    <row r="3559" spans="1:2">
      <c r="A3559" s="1"/>
      <c r="B3559" s="3"/>
    </row>
    <row r="3560" spans="1:2">
      <c r="A3560" s="1"/>
      <c r="B3560" s="3"/>
    </row>
    <row r="3561" spans="1:2">
      <c r="A3561" s="1"/>
      <c r="B3561" s="3"/>
    </row>
    <row r="3562" spans="1:2">
      <c r="A3562" s="1"/>
      <c r="B3562" s="3"/>
    </row>
    <row r="3563" spans="1:2">
      <c r="A3563" s="1"/>
      <c r="B3563" s="3"/>
    </row>
    <row r="3564" spans="1:2">
      <c r="A3564" s="1"/>
      <c r="B3564" s="3"/>
    </row>
    <row r="3565" spans="1:2">
      <c r="A3565" s="1"/>
      <c r="B3565" s="3"/>
    </row>
    <row r="3566" spans="1:2">
      <c r="A3566" s="1"/>
      <c r="B3566" s="3"/>
    </row>
    <row r="3567" spans="1:2">
      <c r="A3567" s="1"/>
      <c r="B3567" s="3"/>
    </row>
    <row r="3568" spans="1:2">
      <c r="A3568" s="1"/>
      <c r="B3568" s="3"/>
    </row>
    <row r="3569" spans="1:2">
      <c r="A3569" s="1"/>
      <c r="B3569" s="3"/>
    </row>
    <row r="3570" spans="1:2">
      <c r="A3570" s="1"/>
      <c r="B3570" s="3"/>
    </row>
    <row r="3571" spans="1:2">
      <c r="A3571" s="1"/>
      <c r="B3571" s="3"/>
    </row>
    <row r="3572" spans="1:2">
      <c r="A3572" s="1"/>
      <c r="B3572" s="3"/>
    </row>
    <row r="3573" spans="1:2">
      <c r="A3573" s="1"/>
      <c r="B3573" s="3"/>
    </row>
    <row r="3574" spans="1:2">
      <c r="A3574" s="1"/>
      <c r="B3574" s="3"/>
    </row>
    <row r="3575" spans="1:2">
      <c r="A3575" s="1"/>
      <c r="B3575" s="3"/>
    </row>
    <row r="3576" spans="1:2">
      <c r="A3576" s="1"/>
      <c r="B3576" s="3"/>
    </row>
    <row r="3577" spans="1:2">
      <c r="A3577" s="1"/>
      <c r="B3577" s="3"/>
    </row>
    <row r="3578" spans="1:2">
      <c r="A3578" s="1"/>
      <c r="B3578" s="3"/>
    </row>
    <row r="3579" spans="1:2">
      <c r="A3579" s="1"/>
      <c r="B3579" s="3"/>
    </row>
    <row r="3580" spans="1:2">
      <c r="A3580" s="1"/>
      <c r="B3580" s="3"/>
    </row>
    <row r="3581" spans="1:2">
      <c r="A3581" s="1"/>
      <c r="B3581" s="3"/>
    </row>
    <row r="3582" spans="1:2">
      <c r="A3582" s="1"/>
      <c r="B3582" s="3"/>
    </row>
    <row r="3583" spans="1:2">
      <c r="A3583" s="1"/>
      <c r="B3583" s="3"/>
    </row>
    <row r="3584" spans="1:2">
      <c r="A3584" s="1"/>
      <c r="B3584" s="3"/>
    </row>
    <row r="3585" spans="1:2">
      <c r="A3585" s="1"/>
      <c r="B3585" s="3"/>
    </row>
    <row r="3586" spans="1:2">
      <c r="A3586" s="1"/>
      <c r="B3586" s="3"/>
    </row>
    <row r="3587" spans="1:2">
      <c r="A3587" s="1"/>
      <c r="B3587" s="3"/>
    </row>
    <row r="3588" spans="1:2">
      <c r="A3588" s="1"/>
      <c r="B3588" s="3"/>
    </row>
    <row r="3589" spans="1:2">
      <c r="A3589" s="1"/>
      <c r="B3589" s="3"/>
    </row>
    <row r="3590" spans="1:2">
      <c r="A3590" s="1"/>
      <c r="B3590" s="3"/>
    </row>
    <row r="3591" spans="1:2">
      <c r="A3591" s="1"/>
      <c r="B3591" s="3"/>
    </row>
    <row r="3592" spans="1:2">
      <c r="A3592" s="1"/>
      <c r="B3592" s="3"/>
    </row>
    <row r="3593" spans="1:2">
      <c r="A3593" s="1"/>
      <c r="B3593" s="3"/>
    </row>
    <row r="3594" spans="1:2">
      <c r="A3594" s="1"/>
      <c r="B3594" s="3"/>
    </row>
    <row r="3595" spans="1:2">
      <c r="A3595" s="1"/>
      <c r="B3595" s="3"/>
    </row>
    <row r="3596" spans="1:2">
      <c r="A3596" s="1"/>
      <c r="B3596" s="3"/>
    </row>
    <row r="3597" spans="1:2">
      <c r="A3597" s="1"/>
      <c r="B3597" s="3"/>
    </row>
    <row r="3598" spans="1:2">
      <c r="A3598" s="1"/>
      <c r="B3598" s="3"/>
    </row>
    <row r="3599" spans="1:2">
      <c r="A3599" s="1"/>
      <c r="B3599" s="3"/>
    </row>
    <row r="3600" spans="1:2">
      <c r="A3600" s="1"/>
      <c r="B3600" s="3"/>
    </row>
    <row r="3601" spans="1:2">
      <c r="A3601" s="1"/>
      <c r="B3601" s="3"/>
    </row>
    <row r="3602" spans="1:2">
      <c r="A3602" s="1"/>
      <c r="B3602" s="3"/>
    </row>
    <row r="3603" spans="1:2">
      <c r="A3603" s="1"/>
      <c r="B3603" s="3"/>
    </row>
    <row r="3604" spans="1:2">
      <c r="A3604" s="1"/>
      <c r="B3604" s="3"/>
    </row>
    <row r="3605" spans="1:2">
      <c r="A3605" s="1"/>
      <c r="B3605" s="3"/>
    </row>
    <row r="3606" spans="1:2">
      <c r="A3606" s="1"/>
      <c r="B3606" s="3"/>
    </row>
    <row r="3607" spans="1:2">
      <c r="A3607" s="1"/>
      <c r="B3607" s="3"/>
    </row>
    <row r="3608" spans="1:2">
      <c r="A3608" s="1"/>
      <c r="B3608" s="3"/>
    </row>
    <row r="3609" spans="1:2">
      <c r="A3609" s="1"/>
      <c r="B3609" s="3"/>
    </row>
    <row r="3610" spans="1:2">
      <c r="A3610" s="1"/>
      <c r="B3610" s="3"/>
    </row>
    <row r="3611" spans="1:2">
      <c r="A3611" s="1"/>
      <c r="B3611" s="3"/>
    </row>
    <row r="3612" spans="1:2">
      <c r="A3612" s="1"/>
      <c r="B3612" s="3"/>
    </row>
    <row r="3613" spans="1:2">
      <c r="A3613" s="1"/>
      <c r="B3613" s="3"/>
    </row>
    <row r="3614" spans="1:2">
      <c r="A3614" s="1"/>
      <c r="B3614" s="3"/>
    </row>
    <row r="3615" spans="1:2">
      <c r="A3615" s="1"/>
      <c r="B3615" s="3"/>
    </row>
    <row r="3616" spans="1:2">
      <c r="A3616" s="1"/>
      <c r="B3616" s="3"/>
    </row>
    <row r="3617" spans="1:2">
      <c r="A3617" s="1"/>
      <c r="B3617" s="3"/>
    </row>
    <row r="3618" spans="1:2">
      <c r="A3618" s="1"/>
      <c r="B3618" s="3"/>
    </row>
    <row r="3619" spans="1:2">
      <c r="A3619" s="1"/>
      <c r="B3619" s="3"/>
    </row>
    <row r="3620" spans="1:2">
      <c r="A3620" s="1"/>
      <c r="B3620" s="3"/>
    </row>
    <row r="3621" spans="1:2">
      <c r="A3621" s="1"/>
      <c r="B3621" s="3"/>
    </row>
    <row r="3622" spans="1:2">
      <c r="A3622" s="1"/>
      <c r="B3622" s="3"/>
    </row>
    <row r="3623" spans="1:2">
      <c r="A3623" s="1"/>
      <c r="B3623" s="3"/>
    </row>
    <row r="3624" spans="1:2">
      <c r="A3624" s="1"/>
      <c r="B3624" s="3"/>
    </row>
    <row r="3625" spans="1:2">
      <c r="A3625" s="1"/>
      <c r="B3625" s="3"/>
    </row>
    <row r="3626" spans="1:2">
      <c r="A3626" s="1"/>
      <c r="B3626" s="3"/>
    </row>
    <row r="3627" spans="1:2">
      <c r="A3627" s="1"/>
      <c r="B3627" s="3"/>
    </row>
    <row r="3628" spans="1:2">
      <c r="A3628" s="1"/>
      <c r="B3628" s="3"/>
    </row>
    <row r="3629" spans="1:2">
      <c r="A3629" s="1"/>
      <c r="B3629" s="3"/>
    </row>
    <row r="3630" spans="1:2">
      <c r="A3630" s="1"/>
      <c r="B3630" s="3"/>
    </row>
    <row r="3631" spans="1:2">
      <c r="A3631" s="1"/>
      <c r="B3631" s="3"/>
    </row>
    <row r="3632" spans="1:2">
      <c r="A3632" s="1"/>
      <c r="B3632" s="3"/>
    </row>
    <row r="3633" spans="1:2">
      <c r="A3633" s="1"/>
      <c r="B3633" s="3"/>
    </row>
    <row r="3634" spans="1:2">
      <c r="A3634" s="1"/>
      <c r="B3634" s="3"/>
    </row>
    <row r="3635" spans="1:2">
      <c r="A3635" s="1"/>
      <c r="B3635" s="3"/>
    </row>
    <row r="3636" spans="1:2">
      <c r="A3636" s="1"/>
      <c r="B3636" s="3"/>
    </row>
    <row r="3637" spans="1:2">
      <c r="A3637" s="1"/>
      <c r="B3637" s="3"/>
    </row>
    <row r="3638" spans="1:2">
      <c r="A3638" s="1"/>
      <c r="B3638" s="3"/>
    </row>
    <row r="3639" spans="1:2">
      <c r="A3639" s="1"/>
      <c r="B3639" s="3"/>
    </row>
    <row r="3640" spans="1:2">
      <c r="A3640" s="1"/>
      <c r="B3640" s="3"/>
    </row>
    <row r="3641" spans="1:2">
      <c r="A3641" s="1"/>
      <c r="B3641" s="3"/>
    </row>
    <row r="3642" spans="1:2">
      <c r="A3642" s="1"/>
      <c r="B3642" s="3"/>
    </row>
    <row r="3643" spans="1:2">
      <c r="A3643" s="1"/>
      <c r="B3643" s="3"/>
    </row>
    <row r="3644" spans="1:2">
      <c r="A3644" s="1"/>
      <c r="B3644" s="3"/>
    </row>
    <row r="3645" spans="1:2">
      <c r="A3645" s="1"/>
      <c r="B3645" s="3"/>
    </row>
    <row r="3646" spans="1:2">
      <c r="A3646" s="1"/>
      <c r="B3646" s="3"/>
    </row>
    <row r="3647" spans="1:2">
      <c r="A3647" s="1"/>
      <c r="B3647" s="3"/>
    </row>
    <row r="3648" spans="1:2">
      <c r="A3648" s="1"/>
      <c r="B3648" s="3"/>
    </row>
    <row r="3649" spans="1:2">
      <c r="A3649" s="1"/>
      <c r="B3649" s="3"/>
    </row>
    <row r="3650" spans="1:2">
      <c r="A3650" s="1"/>
      <c r="B3650" s="3"/>
    </row>
    <row r="3651" spans="1:2">
      <c r="A3651" s="1"/>
      <c r="B3651" s="3"/>
    </row>
    <row r="3652" spans="1:2">
      <c r="A3652" s="1"/>
      <c r="B3652" s="3"/>
    </row>
    <row r="3653" spans="1:2">
      <c r="A3653" s="1"/>
      <c r="B3653" s="3"/>
    </row>
    <row r="3654" spans="1:2">
      <c r="A3654" s="1"/>
      <c r="B3654" s="3"/>
    </row>
    <row r="3655" spans="1:2">
      <c r="A3655" s="1"/>
      <c r="B3655" s="3"/>
    </row>
    <row r="3656" spans="1:2">
      <c r="A3656" s="1"/>
      <c r="B3656" s="3"/>
    </row>
    <row r="3657" spans="1:2">
      <c r="A3657" s="1"/>
      <c r="B3657" s="3"/>
    </row>
    <row r="3658" spans="1:2">
      <c r="A3658" s="1"/>
      <c r="B3658" s="3"/>
    </row>
    <row r="3659" spans="1:2">
      <c r="A3659" s="1"/>
      <c r="B3659" s="3"/>
    </row>
    <row r="3660" spans="1:2">
      <c r="A3660" s="1"/>
      <c r="B3660" s="3"/>
    </row>
    <row r="3661" spans="1:2">
      <c r="A3661" s="1"/>
      <c r="B3661" s="3"/>
    </row>
    <row r="3662" spans="1:2">
      <c r="A3662" s="1"/>
      <c r="B3662" s="3"/>
    </row>
    <row r="3663" spans="1:2">
      <c r="A3663" s="1"/>
      <c r="B3663" s="3"/>
    </row>
    <row r="3664" spans="1:2">
      <c r="A3664" s="1"/>
      <c r="B3664" s="3"/>
    </row>
    <row r="3665" spans="1:2">
      <c r="A3665" s="1"/>
      <c r="B3665" s="3"/>
    </row>
    <row r="3666" spans="1:2">
      <c r="A3666" s="1"/>
      <c r="B3666" s="3"/>
    </row>
    <row r="3667" spans="1:2">
      <c r="A3667" s="1"/>
      <c r="B3667" s="3"/>
    </row>
    <row r="3668" spans="1:2">
      <c r="A3668" s="1"/>
      <c r="B3668" s="3"/>
    </row>
    <row r="3669" spans="1:2">
      <c r="A3669" s="1"/>
      <c r="B3669" s="3"/>
    </row>
    <row r="3670" spans="1:2">
      <c r="A3670" s="1"/>
      <c r="B3670" s="3"/>
    </row>
    <row r="3671" spans="1:2">
      <c r="A3671" s="1"/>
      <c r="B3671" s="3"/>
    </row>
    <row r="3672" spans="1:2">
      <c r="A3672" s="1"/>
      <c r="B3672" s="3"/>
    </row>
    <row r="3673" spans="1:2">
      <c r="A3673" s="1"/>
      <c r="B3673" s="3"/>
    </row>
    <row r="3674" spans="1:2">
      <c r="A3674" s="1"/>
      <c r="B3674" s="3"/>
    </row>
    <row r="3675" spans="1:2">
      <c r="A3675" s="1"/>
      <c r="B3675" s="3"/>
    </row>
    <row r="3676" spans="1:2">
      <c r="A3676" s="1"/>
      <c r="B3676" s="3"/>
    </row>
    <row r="3677" spans="1:2">
      <c r="A3677" s="1"/>
      <c r="B3677" s="3"/>
    </row>
    <row r="3678" spans="1:2">
      <c r="A3678" s="1"/>
      <c r="B3678" s="3"/>
    </row>
    <row r="3679" spans="1:2">
      <c r="A3679" s="1"/>
      <c r="B3679" s="3"/>
    </row>
    <row r="3680" spans="1:2">
      <c r="A3680" s="1"/>
      <c r="B3680" s="3"/>
    </row>
    <row r="3681" spans="1:2">
      <c r="A3681" s="1"/>
      <c r="B3681" s="3"/>
    </row>
    <row r="3682" spans="1:2">
      <c r="A3682" s="1"/>
      <c r="B3682" s="3"/>
    </row>
    <row r="3683" spans="1:2">
      <c r="A3683" s="1"/>
      <c r="B3683" s="3"/>
    </row>
    <row r="3684" spans="1:2">
      <c r="A3684" s="1"/>
      <c r="B3684" s="3"/>
    </row>
    <row r="3685" spans="1:2">
      <c r="A3685" s="1"/>
      <c r="B3685" s="3"/>
    </row>
    <row r="3686" spans="1:2">
      <c r="A3686" s="1"/>
      <c r="B3686" s="3"/>
    </row>
    <row r="3687" spans="1:2">
      <c r="A3687" s="1"/>
      <c r="B3687" s="3"/>
    </row>
    <row r="3688" spans="1:2">
      <c r="A3688" s="1"/>
      <c r="B3688" s="3"/>
    </row>
    <row r="3689" spans="1:2">
      <c r="A3689" s="1"/>
      <c r="B3689" s="3"/>
    </row>
    <row r="3690" spans="1:2">
      <c r="A3690" s="1"/>
      <c r="B3690" s="3"/>
    </row>
    <row r="3691" spans="1:2">
      <c r="A3691" s="1"/>
      <c r="B3691" s="3"/>
    </row>
    <row r="3692" spans="1:2">
      <c r="A3692" s="1"/>
      <c r="B3692" s="3"/>
    </row>
    <row r="3693" spans="1:2">
      <c r="A3693" s="1"/>
      <c r="B3693" s="3"/>
    </row>
    <row r="3694" spans="1:2">
      <c r="A3694" s="1"/>
      <c r="B3694" s="3"/>
    </row>
    <row r="3695" spans="1:2">
      <c r="A3695" s="1"/>
      <c r="B3695" s="3"/>
    </row>
    <row r="3696" spans="1:2">
      <c r="A3696" s="1"/>
      <c r="B3696" s="3"/>
    </row>
    <row r="3697" spans="1:2">
      <c r="A3697" s="1"/>
      <c r="B3697" s="3"/>
    </row>
    <row r="3698" spans="1:2">
      <c r="A3698" s="1"/>
      <c r="B3698" s="3"/>
    </row>
    <row r="3699" spans="1:2">
      <c r="A3699" s="1"/>
      <c r="B3699" s="3"/>
    </row>
    <row r="3700" spans="1:2">
      <c r="A3700" s="1"/>
      <c r="B3700" s="3"/>
    </row>
    <row r="3701" spans="1:2">
      <c r="A3701" s="1"/>
      <c r="B3701" s="3"/>
    </row>
    <row r="3702" spans="1:2">
      <c r="A3702" s="1"/>
      <c r="B3702" s="3"/>
    </row>
    <row r="3703" spans="1:2">
      <c r="A3703" s="1"/>
      <c r="B3703" s="3"/>
    </row>
    <row r="3704" spans="1:2">
      <c r="A3704" s="1"/>
      <c r="B3704" s="3"/>
    </row>
    <row r="3705" spans="1:2">
      <c r="A3705" s="1"/>
      <c r="B3705" s="3"/>
    </row>
    <row r="3706" spans="1:2">
      <c r="A3706" s="1"/>
      <c r="B3706" s="3"/>
    </row>
    <row r="3707" spans="1:2">
      <c r="A3707" s="1"/>
      <c r="B3707" s="3"/>
    </row>
    <row r="3708" spans="1:2">
      <c r="A3708" s="1"/>
      <c r="B3708" s="3"/>
    </row>
    <row r="3709" spans="1:2">
      <c r="A3709" s="1"/>
      <c r="B3709" s="3"/>
    </row>
    <row r="3710" spans="1:2">
      <c r="A3710" s="1"/>
      <c r="B3710" s="3"/>
    </row>
    <row r="3711" spans="1:2">
      <c r="A3711" s="1"/>
      <c r="B3711" s="3"/>
    </row>
    <row r="3712" spans="1:2">
      <c r="A3712" s="1"/>
      <c r="B3712" s="3"/>
    </row>
    <row r="3713" spans="1:2">
      <c r="A3713" s="1"/>
      <c r="B3713" s="3"/>
    </row>
    <row r="3714" spans="1:2">
      <c r="A3714" s="1"/>
      <c r="B3714" s="3"/>
    </row>
    <row r="3715" spans="1:2">
      <c r="A3715" s="1"/>
      <c r="B3715" s="3"/>
    </row>
    <row r="3716" spans="1:2">
      <c r="A3716" s="1"/>
      <c r="B3716" s="3"/>
    </row>
    <row r="3717" spans="1:2">
      <c r="A3717" s="1"/>
      <c r="B3717" s="3"/>
    </row>
    <row r="3718" spans="1:2">
      <c r="A3718" s="1"/>
      <c r="B3718" s="3"/>
    </row>
    <row r="3719" spans="1:2">
      <c r="A3719" s="1"/>
      <c r="B3719" s="3"/>
    </row>
    <row r="3720" spans="1:2">
      <c r="A3720" s="1"/>
      <c r="B3720" s="3"/>
    </row>
    <row r="3721" spans="1:2">
      <c r="A3721" s="1"/>
      <c r="B3721" s="3"/>
    </row>
    <row r="3722" spans="1:2">
      <c r="A3722" s="1"/>
      <c r="B3722" s="3"/>
    </row>
    <row r="3723" spans="1:2">
      <c r="A3723" s="1"/>
      <c r="B3723" s="3"/>
    </row>
    <row r="3724" spans="1:2">
      <c r="A3724" s="1"/>
      <c r="B3724" s="3"/>
    </row>
    <row r="3725" spans="1:2">
      <c r="A3725" s="1"/>
      <c r="B3725" s="3"/>
    </row>
    <row r="3726" spans="1:2">
      <c r="A3726" s="1"/>
      <c r="B3726" s="3"/>
    </row>
    <row r="3727" spans="1:2">
      <c r="A3727" s="1"/>
      <c r="B3727" s="3"/>
    </row>
    <row r="3728" spans="1:2">
      <c r="A3728" s="1"/>
      <c r="B3728" s="3"/>
    </row>
    <row r="3729" spans="1:2">
      <c r="A3729" s="1"/>
      <c r="B3729" s="3"/>
    </row>
    <row r="3730" spans="1:2">
      <c r="A3730" s="1"/>
      <c r="B3730" s="3"/>
    </row>
    <row r="3731" spans="1:2">
      <c r="A3731" s="1"/>
      <c r="B3731" s="3"/>
    </row>
    <row r="3732" spans="1:2">
      <c r="A3732" s="1"/>
      <c r="B3732" s="3"/>
    </row>
    <row r="3733" spans="1:2">
      <c r="A3733" s="1"/>
      <c r="B3733" s="3"/>
    </row>
    <row r="3734" spans="1:2">
      <c r="A3734" s="1"/>
      <c r="B3734" s="3"/>
    </row>
    <row r="3735" spans="1:2">
      <c r="A3735" s="1"/>
      <c r="B3735" s="3"/>
    </row>
    <row r="3736" spans="1:2">
      <c r="A3736" s="1"/>
      <c r="B3736" s="3"/>
    </row>
    <row r="3737" spans="1:2">
      <c r="A3737" s="1"/>
      <c r="B3737" s="3"/>
    </row>
    <row r="3738" spans="1:2">
      <c r="A3738" s="1"/>
      <c r="B3738" s="3"/>
    </row>
    <row r="3739" spans="1:2">
      <c r="A3739" s="1"/>
      <c r="B3739" s="3"/>
    </row>
    <row r="3740" spans="1:2">
      <c r="A3740" s="1"/>
      <c r="B3740" s="3"/>
    </row>
    <row r="3741" spans="1:2">
      <c r="A3741" s="1"/>
      <c r="B3741" s="3"/>
    </row>
    <row r="3742" spans="1:2">
      <c r="A3742" s="1"/>
      <c r="B3742" s="3"/>
    </row>
    <row r="3743" spans="1:2">
      <c r="A3743" s="1"/>
      <c r="B3743" s="3"/>
    </row>
    <row r="3744" spans="1:2">
      <c r="A3744" s="1"/>
      <c r="B3744" s="3"/>
    </row>
    <row r="3745" spans="1:2">
      <c r="A3745" s="1"/>
      <c r="B3745" s="3"/>
    </row>
    <row r="3746" spans="1:2">
      <c r="A3746" s="1"/>
      <c r="B3746" s="3"/>
    </row>
    <row r="3747" spans="1:2">
      <c r="A3747" s="1"/>
      <c r="B3747" s="3"/>
    </row>
    <row r="3748" spans="1:2">
      <c r="A3748" s="1"/>
      <c r="B3748" s="3"/>
    </row>
    <row r="3749" spans="1:2">
      <c r="A3749" s="1"/>
      <c r="B3749" s="3"/>
    </row>
    <row r="3750" spans="1:2">
      <c r="A3750" s="1"/>
      <c r="B3750" s="3"/>
    </row>
    <row r="3751" spans="1:2">
      <c r="A3751" s="1"/>
      <c r="B3751" s="3"/>
    </row>
    <row r="3752" spans="1:2">
      <c r="A3752" s="1"/>
      <c r="B3752" s="3"/>
    </row>
    <row r="3753" spans="1:2">
      <c r="A3753" s="1"/>
      <c r="B3753" s="3"/>
    </row>
    <row r="3754" spans="1:2">
      <c r="A3754" s="1"/>
      <c r="B3754" s="3"/>
    </row>
    <row r="3755" spans="1:2">
      <c r="A3755" s="1"/>
      <c r="B3755" s="3"/>
    </row>
    <row r="3756" spans="1:2">
      <c r="A3756" s="1"/>
      <c r="B3756" s="3"/>
    </row>
    <row r="3757" spans="1:2">
      <c r="A3757" s="1"/>
      <c r="B3757" s="3"/>
    </row>
    <row r="3758" spans="1:2">
      <c r="A3758" s="1"/>
      <c r="B3758" s="3"/>
    </row>
    <row r="3759" spans="1:2">
      <c r="A3759" s="1"/>
      <c r="B3759" s="3"/>
    </row>
    <row r="3760" spans="1:2">
      <c r="A3760" s="1"/>
      <c r="B3760" s="3"/>
    </row>
    <row r="3761" spans="1:3">
      <c r="A3761" s="1"/>
      <c r="B3761" s="3"/>
    </row>
    <row r="3762" spans="1:3">
      <c r="A3762" s="1"/>
      <c r="B3762" s="3"/>
    </row>
    <row r="3763" spans="1:3">
      <c r="A3763" s="1"/>
      <c r="B3763" s="3"/>
    </row>
    <row r="3764" spans="1:3">
      <c r="A3764" s="1"/>
      <c r="B3764" s="3"/>
      <c r="C3764">
        <f>A3764+1</f>
        <v>1</v>
      </c>
    </row>
    <row r="3765" spans="1:3">
      <c r="A3765" s="1"/>
      <c r="B3765" s="3"/>
    </row>
    <row r="3766" spans="1:3">
      <c r="A3766" s="1"/>
      <c r="B3766" s="3"/>
    </row>
    <row r="3767" spans="1:3">
      <c r="A3767" s="1"/>
      <c r="B3767" s="3"/>
    </row>
    <row r="3768" spans="1:3">
      <c r="A3768" s="1"/>
      <c r="B3768" s="3"/>
    </row>
    <row r="3769" spans="1:3">
      <c r="A3769" s="1"/>
      <c r="B3769" s="3"/>
    </row>
    <row r="3770" spans="1:3">
      <c r="A3770" s="1"/>
      <c r="B3770" s="3"/>
    </row>
    <row r="3771" spans="1:3">
      <c r="A3771" s="1"/>
      <c r="B3771" s="3"/>
    </row>
    <row r="3772" spans="1:3">
      <c r="A3772" s="1"/>
      <c r="B3772" s="3"/>
    </row>
    <row r="3773" spans="1:3">
      <c r="A3773" s="1"/>
      <c r="B3773" s="3"/>
    </row>
    <row r="3774" spans="1:3">
      <c r="A3774" s="1"/>
      <c r="B3774" s="3"/>
    </row>
    <row r="3775" spans="1:3">
      <c r="A3775" s="1"/>
      <c r="B3775" s="3"/>
    </row>
    <row r="3776" spans="1:3">
      <c r="A3776" s="1"/>
      <c r="B3776" s="3"/>
    </row>
    <row r="3777" spans="1:2">
      <c r="A3777" s="1"/>
      <c r="B3777" s="3"/>
    </row>
    <row r="3778" spans="1:2">
      <c r="A3778" s="1"/>
      <c r="B3778" s="3"/>
    </row>
    <row r="3779" spans="1:2">
      <c r="A3779" s="1"/>
      <c r="B3779" s="3"/>
    </row>
    <row r="3780" spans="1:2">
      <c r="A3780" s="1"/>
      <c r="B3780" s="3"/>
    </row>
    <row r="3781" spans="1:2">
      <c r="A3781" s="1"/>
      <c r="B3781" s="3"/>
    </row>
    <row r="3782" spans="1:2">
      <c r="A3782" s="1"/>
      <c r="B3782" s="3"/>
    </row>
    <row r="3783" spans="1:2">
      <c r="A3783" s="1"/>
      <c r="B3783" s="3"/>
    </row>
    <row r="3784" spans="1:2">
      <c r="A3784" s="1"/>
      <c r="B3784" s="3"/>
    </row>
    <row r="3785" spans="1:2">
      <c r="A3785" s="1"/>
      <c r="B3785" s="3"/>
    </row>
    <row r="3786" spans="1:2">
      <c r="A3786" s="1"/>
      <c r="B3786" s="3"/>
    </row>
    <row r="3787" spans="1:2">
      <c r="A3787" s="1"/>
      <c r="B3787" s="3"/>
    </row>
    <row r="3788" spans="1:2">
      <c r="A3788" s="1"/>
      <c r="B3788" s="3"/>
    </row>
    <row r="3789" spans="1:2">
      <c r="A3789" s="1"/>
      <c r="B3789" s="3"/>
    </row>
    <row r="3790" spans="1:2">
      <c r="A3790" s="1"/>
      <c r="B3790" s="3"/>
    </row>
    <row r="3791" spans="1:2">
      <c r="A3791" s="1"/>
      <c r="B3791" s="3"/>
    </row>
    <row r="3792" spans="1:2">
      <c r="A3792" s="1"/>
      <c r="B3792" s="3"/>
    </row>
    <row r="3793" spans="1:2">
      <c r="A3793" s="1"/>
      <c r="B3793" s="3"/>
    </row>
    <row r="3794" spans="1:2">
      <c r="A3794" s="1"/>
      <c r="B3794" s="3"/>
    </row>
    <row r="3795" spans="1:2">
      <c r="A3795" s="1"/>
      <c r="B3795" s="3"/>
    </row>
    <row r="3796" spans="1:2">
      <c r="A3796" s="1"/>
      <c r="B3796" s="3"/>
    </row>
    <row r="3797" spans="1:2">
      <c r="A3797" s="1"/>
      <c r="B3797" s="3"/>
    </row>
    <row r="3798" spans="1:2">
      <c r="A3798" s="1"/>
      <c r="B3798" s="3"/>
    </row>
    <row r="3799" spans="1:2">
      <c r="A3799" s="1"/>
      <c r="B3799" s="3"/>
    </row>
    <row r="3800" spans="1:2">
      <c r="A3800" s="1"/>
      <c r="B3800" s="3"/>
    </row>
    <row r="3801" spans="1:2">
      <c r="A3801" s="1"/>
      <c r="B3801" s="3"/>
    </row>
    <row r="3802" spans="1:2">
      <c r="A3802" s="1"/>
      <c r="B3802" s="3"/>
    </row>
    <row r="3803" spans="1:2">
      <c r="A3803" s="1"/>
      <c r="B3803" s="3"/>
    </row>
    <row r="3804" spans="1:2">
      <c r="A3804" s="1"/>
      <c r="B3804" s="3"/>
    </row>
    <row r="3805" spans="1:2">
      <c r="A3805" s="1"/>
      <c r="B3805" s="3"/>
    </row>
    <row r="3806" spans="1:2">
      <c r="A3806" s="1"/>
      <c r="B3806" s="3"/>
    </row>
    <row r="3807" spans="1:2">
      <c r="A3807" s="1"/>
      <c r="B3807" s="3"/>
    </row>
    <row r="3808" spans="1:2">
      <c r="A3808" s="1"/>
      <c r="B3808" s="3"/>
    </row>
    <row r="3809" spans="1:2">
      <c r="A3809" s="1"/>
      <c r="B3809" s="3"/>
    </row>
    <row r="3810" spans="1:2">
      <c r="A3810" s="1"/>
      <c r="B3810" s="3"/>
    </row>
    <row r="3811" spans="1:2">
      <c r="A3811" s="1"/>
      <c r="B3811" s="3"/>
    </row>
    <row r="3812" spans="1:2">
      <c r="A3812" s="1"/>
      <c r="B3812" s="3"/>
    </row>
    <row r="3813" spans="1:2">
      <c r="A3813" s="1"/>
      <c r="B3813" s="3"/>
    </row>
    <row r="3814" spans="1:2">
      <c r="A3814" s="1"/>
      <c r="B3814" s="3"/>
    </row>
    <row r="3815" spans="1:2">
      <c r="A3815" s="1"/>
      <c r="B3815" s="3"/>
    </row>
    <row r="3816" spans="1:2">
      <c r="A3816" s="1"/>
      <c r="B3816" s="3"/>
    </row>
    <row r="3817" spans="1:2">
      <c r="A3817" s="1"/>
      <c r="B3817" s="3"/>
    </row>
    <row r="3818" spans="1:2">
      <c r="A3818" s="1"/>
      <c r="B3818" s="3"/>
    </row>
    <row r="3819" spans="1:2">
      <c r="A3819" s="1"/>
      <c r="B3819" s="3"/>
    </row>
    <row r="3820" spans="1:2">
      <c r="A3820" s="1"/>
      <c r="B3820" s="3"/>
    </row>
    <row r="3821" spans="1:2">
      <c r="A3821" s="1"/>
      <c r="B3821" s="3"/>
    </row>
    <row r="3822" spans="1:2">
      <c r="A3822" s="1"/>
      <c r="B3822" s="3"/>
    </row>
    <row r="3823" spans="1:2">
      <c r="A3823" s="1"/>
      <c r="B3823" s="3"/>
    </row>
    <row r="3824" spans="1:2">
      <c r="A3824" s="1"/>
      <c r="B3824" s="3"/>
    </row>
    <row r="3825" spans="1:2">
      <c r="A3825" s="1"/>
      <c r="B3825" s="3"/>
    </row>
    <row r="3826" spans="1:2">
      <c r="A3826" s="1"/>
      <c r="B3826" s="3"/>
    </row>
    <row r="3827" spans="1:2">
      <c r="A3827" s="1"/>
      <c r="B3827" s="3"/>
    </row>
    <row r="3828" spans="1:2">
      <c r="A3828" s="1"/>
      <c r="B3828" s="3"/>
    </row>
    <row r="3829" spans="1:2">
      <c r="A3829" s="1"/>
      <c r="B3829" s="3"/>
    </row>
    <row r="3830" spans="1:2">
      <c r="A3830" s="1"/>
      <c r="B3830" s="3"/>
    </row>
    <row r="3831" spans="1:2">
      <c r="A3831" s="1"/>
      <c r="B3831" s="3"/>
    </row>
    <row r="3832" spans="1:2">
      <c r="A3832" s="1"/>
      <c r="B3832" s="3"/>
    </row>
    <row r="3833" spans="1:2">
      <c r="A3833" s="1"/>
      <c r="B3833" s="3"/>
    </row>
    <row r="3834" spans="1:2">
      <c r="A3834" s="1"/>
      <c r="B3834" s="3"/>
    </row>
    <row r="3835" spans="1:2">
      <c r="A3835" s="1"/>
      <c r="B3835" s="3"/>
    </row>
    <row r="3836" spans="1:2">
      <c r="A3836" s="1"/>
      <c r="B3836" s="3"/>
    </row>
    <row r="3837" spans="1:2">
      <c r="A3837" s="1"/>
      <c r="B3837" s="3"/>
    </row>
    <row r="3838" spans="1:2">
      <c r="A3838" s="1"/>
      <c r="B3838" s="3"/>
    </row>
    <row r="3839" spans="1:2">
      <c r="A3839" s="1"/>
      <c r="B3839" s="3"/>
    </row>
    <row r="3840" spans="1:2">
      <c r="A3840" s="1"/>
      <c r="B3840" s="3"/>
    </row>
    <row r="3841" spans="1:2">
      <c r="A3841" s="1"/>
      <c r="B3841" s="3"/>
    </row>
    <row r="3842" spans="1:2">
      <c r="A3842" s="1"/>
      <c r="B3842" s="3"/>
    </row>
    <row r="3843" spans="1:2">
      <c r="A3843" s="1"/>
      <c r="B3843" s="3"/>
    </row>
    <row r="3844" spans="1:2">
      <c r="A3844" s="1"/>
      <c r="B3844" s="3"/>
    </row>
    <row r="3845" spans="1:2">
      <c r="A3845" s="1"/>
      <c r="B3845" s="3"/>
    </row>
    <row r="3846" spans="1:2">
      <c r="A3846" s="1"/>
      <c r="B3846" s="3"/>
    </row>
    <row r="3847" spans="1:2">
      <c r="A3847" s="1"/>
      <c r="B3847" s="3"/>
    </row>
    <row r="3848" spans="1:2">
      <c r="A3848" s="1"/>
      <c r="B3848" s="3"/>
    </row>
    <row r="3849" spans="1:2">
      <c r="A3849" s="1"/>
      <c r="B3849" s="3"/>
    </row>
    <row r="3850" spans="1:2">
      <c r="A3850" s="1"/>
      <c r="B3850" s="3"/>
    </row>
    <row r="3851" spans="1:2">
      <c r="A3851" s="1"/>
      <c r="B3851" s="3"/>
    </row>
    <row r="3852" spans="1:2">
      <c r="A3852" s="1"/>
      <c r="B3852" s="3"/>
    </row>
    <row r="3853" spans="1:2">
      <c r="A3853" s="1"/>
      <c r="B3853" s="3"/>
    </row>
    <row r="3854" spans="1:2">
      <c r="A3854" s="1"/>
      <c r="B3854" s="3"/>
    </row>
    <row r="3855" spans="1:2">
      <c r="A3855" s="1"/>
      <c r="B3855" s="3"/>
    </row>
    <row r="3856" spans="1:2">
      <c r="A3856" s="1"/>
      <c r="B3856" s="3"/>
    </row>
    <row r="3857" spans="1:2">
      <c r="A3857" s="1"/>
      <c r="B3857" s="3"/>
    </row>
    <row r="3858" spans="1:2">
      <c r="A3858" s="1"/>
      <c r="B3858" s="3"/>
    </row>
    <row r="3859" spans="1:2">
      <c r="A3859" s="1"/>
      <c r="B3859" s="3"/>
    </row>
    <row r="3860" spans="1:2">
      <c r="A3860" s="1"/>
      <c r="B3860" s="3"/>
    </row>
    <row r="3861" spans="1:2">
      <c r="A3861" s="1"/>
      <c r="B3861" s="3"/>
    </row>
    <row r="3862" spans="1:2">
      <c r="A3862" s="1"/>
      <c r="B3862" s="3"/>
    </row>
    <row r="3863" spans="1:2">
      <c r="A3863" s="1"/>
      <c r="B3863" s="3"/>
    </row>
    <row r="3864" spans="1:2">
      <c r="A3864" s="1"/>
      <c r="B3864" s="3"/>
    </row>
    <row r="3865" spans="1:2">
      <c r="A3865" s="1"/>
      <c r="B3865" s="3"/>
    </row>
    <row r="3866" spans="1:2">
      <c r="A3866" s="1"/>
      <c r="B3866" s="3"/>
    </row>
    <row r="3867" spans="1:2">
      <c r="A3867" s="1"/>
      <c r="B3867" s="3"/>
    </row>
    <row r="3868" spans="1:2">
      <c r="A3868" s="1"/>
      <c r="B3868" s="3"/>
    </row>
    <row r="3869" spans="1:2">
      <c r="A3869" s="1"/>
      <c r="B3869" s="3"/>
    </row>
    <row r="3870" spans="1:2">
      <c r="A3870" s="1"/>
      <c r="B3870" s="3"/>
    </row>
    <row r="3871" spans="1:2">
      <c r="A3871" s="1"/>
      <c r="B3871" s="3"/>
    </row>
    <row r="3872" spans="1:2">
      <c r="A3872" s="1"/>
      <c r="B3872" s="3"/>
    </row>
    <row r="3873" spans="1:2">
      <c r="A3873" s="1"/>
      <c r="B3873" s="3"/>
    </row>
    <row r="3874" spans="1:2">
      <c r="A3874" s="1"/>
      <c r="B3874" s="3"/>
    </row>
    <row r="3875" spans="1:2">
      <c r="A3875" s="1"/>
      <c r="B3875" s="3"/>
    </row>
    <row r="3876" spans="1:2">
      <c r="A3876" s="1"/>
      <c r="B3876" s="3"/>
    </row>
    <row r="3877" spans="1:2">
      <c r="A3877" s="1"/>
      <c r="B3877" s="3"/>
    </row>
    <row r="3878" spans="1:2">
      <c r="A3878" s="1"/>
      <c r="B3878" s="3"/>
    </row>
    <row r="3879" spans="1:2">
      <c r="A3879" s="1"/>
      <c r="B3879" s="3"/>
    </row>
    <row r="3880" spans="1:2">
      <c r="A3880" s="1"/>
      <c r="B3880" s="3"/>
    </row>
    <row r="3881" spans="1:2">
      <c r="A3881" s="1"/>
      <c r="B3881" s="3"/>
    </row>
    <row r="3882" spans="1:2">
      <c r="A3882" s="1"/>
      <c r="B3882" s="3"/>
    </row>
    <row r="3883" spans="1:2">
      <c r="A3883" s="1"/>
      <c r="B3883" s="3"/>
    </row>
    <row r="3884" spans="1:2">
      <c r="A3884" s="1"/>
      <c r="B3884" s="3"/>
    </row>
    <row r="3885" spans="1:2">
      <c r="A3885" s="1"/>
      <c r="B3885" s="3"/>
    </row>
    <row r="3886" spans="1:2">
      <c r="A3886" s="1"/>
      <c r="B3886" s="3"/>
    </row>
    <row r="3887" spans="1:2">
      <c r="A3887" s="1"/>
      <c r="B3887" s="3"/>
    </row>
    <row r="3888" spans="1:2">
      <c r="A3888" s="1"/>
      <c r="B3888" s="3"/>
    </row>
    <row r="3889" spans="1:2">
      <c r="A3889" s="1"/>
      <c r="B3889" s="3"/>
    </row>
    <row r="3890" spans="1:2">
      <c r="A3890" s="1"/>
      <c r="B3890" s="3"/>
    </row>
    <row r="3891" spans="1:2">
      <c r="A3891" s="1"/>
      <c r="B3891" s="3"/>
    </row>
    <row r="3892" spans="1:2">
      <c r="A3892" s="1"/>
      <c r="B3892" s="3"/>
    </row>
    <row r="3893" spans="1:2">
      <c r="A3893" s="1"/>
      <c r="B3893" s="3"/>
    </row>
    <row r="3894" spans="1:2">
      <c r="A3894" s="1"/>
      <c r="B3894" s="3"/>
    </row>
    <row r="3895" spans="1:2">
      <c r="A3895" s="1"/>
      <c r="B3895" s="3"/>
    </row>
    <row r="3896" spans="1:2">
      <c r="A3896" s="1"/>
      <c r="B3896" s="3"/>
    </row>
    <row r="3897" spans="1:2">
      <c r="A3897" s="1"/>
      <c r="B3897" s="3"/>
    </row>
    <row r="3898" spans="1:2">
      <c r="A3898" s="1"/>
      <c r="B3898" s="3"/>
    </row>
    <row r="3899" spans="1:2">
      <c r="A3899" s="1"/>
      <c r="B3899" s="3"/>
    </row>
    <row r="3900" spans="1:2">
      <c r="A3900" s="1"/>
      <c r="B3900" s="3"/>
    </row>
    <row r="3901" spans="1:2">
      <c r="A3901" s="1"/>
      <c r="B3901" s="3"/>
    </row>
    <row r="3902" spans="1:2">
      <c r="A3902" s="1"/>
      <c r="B3902" s="3"/>
    </row>
    <row r="3903" spans="1:2">
      <c r="A3903" s="1"/>
      <c r="B3903" s="3"/>
    </row>
    <row r="3904" spans="1:2">
      <c r="A3904" s="1"/>
      <c r="B3904" s="3"/>
    </row>
    <row r="3905" spans="1:2">
      <c r="A3905" s="1"/>
      <c r="B3905" s="3"/>
    </row>
    <row r="3906" spans="1:2">
      <c r="A3906" s="1"/>
      <c r="B3906" s="3"/>
    </row>
    <row r="3907" spans="1:2">
      <c r="A3907" s="1"/>
      <c r="B3907" s="3"/>
    </row>
    <row r="3908" spans="1:2">
      <c r="A3908" s="1"/>
      <c r="B3908" s="3"/>
    </row>
    <row r="3909" spans="1:2">
      <c r="A3909" s="1"/>
      <c r="B3909" s="3"/>
    </row>
    <row r="3910" spans="1:2">
      <c r="A3910" s="1"/>
      <c r="B3910" s="3"/>
    </row>
    <row r="3911" spans="1:2">
      <c r="A3911" s="1"/>
      <c r="B3911" s="3"/>
    </row>
    <row r="3912" spans="1:2">
      <c r="A3912" s="1"/>
      <c r="B3912" s="3"/>
    </row>
    <row r="3913" spans="1:2">
      <c r="A3913" s="1"/>
      <c r="B3913" s="3"/>
    </row>
    <row r="3914" spans="1:2">
      <c r="A3914" s="1"/>
      <c r="B3914" s="3"/>
    </row>
    <row r="3915" spans="1:2">
      <c r="A3915" s="1"/>
      <c r="B3915" s="3"/>
    </row>
    <row r="3916" spans="1:2">
      <c r="A3916" s="1"/>
      <c r="B3916" s="3"/>
    </row>
    <row r="3917" spans="1:2">
      <c r="A3917" s="1"/>
      <c r="B3917" s="3"/>
    </row>
    <row r="3918" spans="1:2">
      <c r="A3918" s="1"/>
      <c r="B3918" s="3"/>
    </row>
    <row r="3919" spans="1:2">
      <c r="A3919" s="1"/>
      <c r="B3919" s="3"/>
    </row>
    <row r="3920" spans="1:2">
      <c r="A3920" s="1"/>
      <c r="B3920" s="3"/>
    </row>
    <row r="3921" spans="1:2">
      <c r="A3921" s="1"/>
      <c r="B3921" s="3"/>
    </row>
    <row r="3922" spans="1:2">
      <c r="A3922" s="1"/>
      <c r="B3922" s="3"/>
    </row>
    <row r="3923" spans="1:2">
      <c r="A3923" s="1"/>
      <c r="B3923" s="3"/>
    </row>
    <row r="3924" spans="1:2">
      <c r="A3924" s="1"/>
      <c r="B3924" s="3"/>
    </row>
    <row r="3925" spans="1:2">
      <c r="A3925" s="1"/>
      <c r="B3925" s="3"/>
    </row>
    <row r="3926" spans="1:2">
      <c r="A3926" s="1"/>
      <c r="B3926" s="3"/>
    </row>
    <row r="3927" spans="1:2">
      <c r="A3927" s="1"/>
      <c r="B3927" s="3"/>
    </row>
    <row r="3928" spans="1:2">
      <c r="A3928" s="1"/>
      <c r="B3928" s="3"/>
    </row>
    <row r="3929" spans="1:2">
      <c r="A3929" s="1"/>
      <c r="B3929" s="3"/>
    </row>
    <row r="3930" spans="1:2">
      <c r="A3930" s="1"/>
      <c r="B3930" s="3"/>
    </row>
    <row r="3931" spans="1:2">
      <c r="A3931" s="1"/>
      <c r="B3931" s="3"/>
    </row>
    <row r="3932" spans="1:2">
      <c r="A3932" s="1"/>
      <c r="B3932" s="3"/>
    </row>
    <row r="3933" spans="1:2">
      <c r="A3933" s="1"/>
      <c r="B3933" s="3"/>
    </row>
    <row r="3934" spans="1:2">
      <c r="A3934" s="1"/>
      <c r="B3934" s="3"/>
    </row>
    <row r="3935" spans="1:2">
      <c r="A3935" s="1"/>
      <c r="B3935" s="3"/>
    </row>
    <row r="3936" spans="1:2">
      <c r="A3936" s="1"/>
      <c r="B3936" s="3"/>
    </row>
    <row r="3937" spans="1:2">
      <c r="A3937" s="1"/>
      <c r="B3937" s="3"/>
    </row>
    <row r="3938" spans="1:2">
      <c r="A3938" s="1"/>
      <c r="B3938" s="3"/>
    </row>
    <row r="3939" spans="1:2">
      <c r="A3939" s="1"/>
      <c r="B3939" s="3"/>
    </row>
    <row r="3940" spans="1:2">
      <c r="A3940" s="1"/>
      <c r="B3940" s="3"/>
    </row>
    <row r="3941" spans="1:2">
      <c r="A3941" s="1"/>
      <c r="B3941" s="3"/>
    </row>
    <row r="3942" spans="1:2">
      <c r="A3942" s="1"/>
      <c r="B3942" s="3"/>
    </row>
    <row r="3943" spans="1:2">
      <c r="A3943" s="1"/>
      <c r="B3943" s="3"/>
    </row>
    <row r="3944" spans="1:2">
      <c r="A3944" s="1"/>
      <c r="B3944" s="3"/>
    </row>
    <row r="3945" spans="1:2">
      <c r="A3945" s="1"/>
      <c r="B3945" s="3"/>
    </row>
    <row r="3946" spans="1:2">
      <c r="A3946" s="1"/>
      <c r="B3946" s="3"/>
    </row>
    <row r="3947" spans="1:2">
      <c r="A3947" s="1"/>
      <c r="B3947" s="3"/>
    </row>
    <row r="3948" spans="1:2">
      <c r="A3948" s="1"/>
      <c r="B3948" s="3"/>
    </row>
    <row r="3949" spans="1:2">
      <c r="A3949" s="1"/>
      <c r="B3949" s="3"/>
    </row>
    <row r="3950" spans="1:2">
      <c r="A3950" s="1"/>
      <c r="B3950" s="3"/>
    </row>
    <row r="3951" spans="1:2">
      <c r="A3951" s="1"/>
      <c r="B3951" s="3"/>
    </row>
    <row r="3952" spans="1:2">
      <c r="A3952" s="1"/>
      <c r="B3952" s="3"/>
    </row>
    <row r="3953" spans="1:2">
      <c r="A3953" s="1"/>
      <c r="B3953" s="3"/>
    </row>
    <row r="3954" spans="1:2">
      <c r="A3954" s="1"/>
      <c r="B3954" s="3"/>
    </row>
    <row r="3955" spans="1:2">
      <c r="A3955" s="1"/>
      <c r="B3955" s="3"/>
    </row>
    <row r="3956" spans="1:2">
      <c r="A3956" s="1"/>
      <c r="B3956" s="3"/>
    </row>
    <row r="3957" spans="1:2">
      <c r="A3957" s="1"/>
      <c r="B3957" s="3"/>
    </row>
    <row r="3958" spans="1:2">
      <c r="A3958" s="1"/>
      <c r="B3958" s="3"/>
    </row>
    <row r="3959" spans="1:2">
      <c r="A3959" s="1"/>
      <c r="B3959" s="3"/>
    </row>
    <row r="3960" spans="1:2">
      <c r="A3960" s="1"/>
      <c r="B3960" s="3"/>
    </row>
    <row r="3961" spans="1:2">
      <c r="A3961" s="1"/>
      <c r="B3961" s="3"/>
    </row>
    <row r="3962" spans="1:2">
      <c r="A3962" s="1"/>
      <c r="B3962" s="3"/>
    </row>
    <row r="3963" spans="1:2">
      <c r="A3963" s="1"/>
      <c r="B3963" s="3"/>
    </row>
    <row r="3964" spans="1:2">
      <c r="A3964" s="1"/>
      <c r="B3964" s="3"/>
    </row>
    <row r="3965" spans="1:2">
      <c r="A3965" s="1"/>
      <c r="B3965" s="3"/>
    </row>
    <row r="3966" spans="1:2">
      <c r="A3966" s="1"/>
      <c r="B3966" s="3"/>
    </row>
    <row r="3967" spans="1:2">
      <c r="A3967" s="1"/>
      <c r="B3967" s="3"/>
    </row>
    <row r="3968" spans="1:2">
      <c r="A3968" s="1"/>
      <c r="B3968" s="3"/>
    </row>
    <row r="3969" spans="1:2">
      <c r="A3969" s="1"/>
      <c r="B3969" s="3"/>
    </row>
    <row r="3970" spans="1:2">
      <c r="A3970" s="1"/>
      <c r="B3970" s="3"/>
    </row>
    <row r="3971" spans="1:2">
      <c r="A3971" s="1"/>
      <c r="B3971" s="3"/>
    </row>
    <row r="3972" spans="1:2">
      <c r="A3972" s="1"/>
      <c r="B3972" s="3"/>
    </row>
    <row r="3973" spans="1:2">
      <c r="A3973" s="1"/>
      <c r="B3973" s="3"/>
    </row>
    <row r="3974" spans="1:2">
      <c r="A3974" s="1"/>
      <c r="B3974" s="3"/>
    </row>
    <row r="3975" spans="1:2">
      <c r="A3975" s="1"/>
      <c r="B3975" s="3"/>
    </row>
    <row r="3976" spans="1:2">
      <c r="A3976" s="1"/>
      <c r="B3976" s="3"/>
    </row>
    <row r="3977" spans="1:2">
      <c r="A3977" s="1"/>
      <c r="B3977" s="3"/>
    </row>
    <row r="3978" spans="1:2">
      <c r="A3978" s="1"/>
      <c r="B3978" s="3"/>
    </row>
    <row r="3979" spans="1:2">
      <c r="A3979" s="1"/>
      <c r="B3979" s="3"/>
    </row>
    <row r="3980" spans="1:2">
      <c r="A3980" s="1"/>
      <c r="B3980" s="3"/>
    </row>
    <row r="3981" spans="1:2">
      <c r="A3981" s="1"/>
      <c r="B3981" s="3"/>
    </row>
    <row r="3982" spans="1:2">
      <c r="A3982" s="1"/>
      <c r="B3982" s="3"/>
    </row>
    <row r="3983" spans="1:2">
      <c r="A3983" s="1"/>
      <c r="B3983" s="3"/>
    </row>
    <row r="3984" spans="1:2">
      <c r="A3984" s="1"/>
      <c r="B3984" s="3"/>
    </row>
    <row r="3985" spans="1:2">
      <c r="A3985" s="1"/>
      <c r="B3985" s="3"/>
    </row>
    <row r="3986" spans="1:2">
      <c r="A3986" s="1"/>
      <c r="B3986" s="3"/>
    </row>
    <row r="3987" spans="1:2">
      <c r="A3987" s="1"/>
      <c r="B3987" s="3"/>
    </row>
    <row r="3988" spans="1:2">
      <c r="A3988" s="1"/>
      <c r="B3988" s="3"/>
    </row>
    <row r="3989" spans="1:2">
      <c r="A3989" s="1"/>
      <c r="B3989" s="3"/>
    </row>
    <row r="3990" spans="1:2">
      <c r="A3990" s="1"/>
      <c r="B3990" s="3"/>
    </row>
    <row r="3991" spans="1:2">
      <c r="A3991" s="1"/>
      <c r="B3991" s="3"/>
    </row>
    <row r="3992" spans="1:2">
      <c r="A3992" s="1"/>
      <c r="B3992" s="3"/>
    </row>
    <row r="3993" spans="1:2">
      <c r="A3993" s="1"/>
      <c r="B3993" s="3"/>
    </row>
    <row r="3994" spans="1:2">
      <c r="A3994" s="1"/>
      <c r="B3994" s="3"/>
    </row>
    <row r="3995" spans="1:2">
      <c r="A3995" s="1"/>
      <c r="B3995" s="3"/>
    </row>
    <row r="3996" spans="1:2">
      <c r="A3996" s="1"/>
      <c r="B3996" s="3"/>
    </row>
    <row r="3997" spans="1:2">
      <c r="A3997" s="1"/>
      <c r="B3997" s="3"/>
    </row>
    <row r="3998" spans="1:2">
      <c r="A3998" s="1"/>
      <c r="B3998" s="3"/>
    </row>
    <row r="3999" spans="1:2">
      <c r="A3999" s="1"/>
      <c r="B3999" s="3"/>
    </row>
    <row r="4000" spans="1:2">
      <c r="A4000" s="1"/>
      <c r="B4000" s="3"/>
    </row>
    <row r="4001" spans="1:2">
      <c r="A4001" s="1"/>
      <c r="B4001" s="3"/>
    </row>
    <row r="4002" spans="1:2">
      <c r="A4002" s="1"/>
      <c r="B4002" s="3"/>
    </row>
    <row r="4003" spans="1:2">
      <c r="A4003" s="1"/>
      <c r="B4003" s="3"/>
    </row>
    <row r="4004" spans="1:2">
      <c r="A4004" s="1"/>
      <c r="B4004" s="3"/>
    </row>
    <row r="4005" spans="1:2">
      <c r="A4005" s="1"/>
      <c r="B4005" s="3"/>
    </row>
    <row r="4006" spans="1:2">
      <c r="A4006" s="1"/>
      <c r="B4006" s="3"/>
    </row>
    <row r="4007" spans="1:2">
      <c r="A4007" s="1"/>
      <c r="B4007" s="3"/>
    </row>
    <row r="4008" spans="1:2">
      <c r="A4008" s="1"/>
      <c r="B4008" s="3"/>
    </row>
    <row r="4009" spans="1:2">
      <c r="A4009" s="1"/>
      <c r="B4009" s="3"/>
    </row>
    <row r="4010" spans="1:2">
      <c r="A4010" s="1"/>
      <c r="B4010" s="3"/>
    </row>
    <row r="4011" spans="1:2">
      <c r="A4011" s="1"/>
      <c r="B4011" s="3"/>
    </row>
    <row r="4012" spans="1:2">
      <c r="A4012" s="1"/>
      <c r="B4012" s="3"/>
    </row>
    <row r="4013" spans="1:2">
      <c r="A4013" s="1"/>
      <c r="B4013" s="3"/>
    </row>
    <row r="4014" spans="1:2">
      <c r="A4014" s="1"/>
      <c r="B4014" s="3"/>
    </row>
    <row r="4015" spans="1:2">
      <c r="A4015" s="1"/>
      <c r="B4015" s="3"/>
    </row>
    <row r="4016" spans="1:2">
      <c r="A4016" s="1"/>
      <c r="B4016" s="3"/>
    </row>
    <row r="4017" spans="1:2">
      <c r="A4017" s="1"/>
      <c r="B4017" s="3"/>
    </row>
    <row r="4018" spans="1:2">
      <c r="A4018" s="1"/>
      <c r="B4018" s="3"/>
    </row>
    <row r="4019" spans="1:2">
      <c r="A4019" s="1"/>
      <c r="B4019" s="3"/>
    </row>
    <row r="4020" spans="1:2">
      <c r="A4020" s="1"/>
      <c r="B4020" s="3"/>
    </row>
    <row r="4021" spans="1:2">
      <c r="A4021" s="1"/>
      <c r="B4021" s="3"/>
    </row>
    <row r="4022" spans="1:2">
      <c r="A4022" s="1"/>
      <c r="B4022" s="3"/>
    </row>
    <row r="4023" spans="1:2">
      <c r="A4023" s="1"/>
      <c r="B4023" s="3"/>
    </row>
    <row r="4024" spans="1:2">
      <c r="A4024" s="1"/>
      <c r="B4024" s="3"/>
    </row>
    <row r="4025" spans="1:2">
      <c r="A4025" s="1"/>
      <c r="B4025" s="3"/>
    </row>
    <row r="4026" spans="1:2">
      <c r="A4026" s="1"/>
      <c r="B4026" s="3"/>
    </row>
    <row r="4027" spans="1:2">
      <c r="A4027" s="1"/>
      <c r="B4027" s="3"/>
    </row>
    <row r="4028" spans="1:2">
      <c r="A4028" s="1"/>
      <c r="B4028" s="3"/>
    </row>
    <row r="4029" spans="1:2">
      <c r="A4029" s="1"/>
      <c r="B4029" s="3"/>
    </row>
    <row r="4030" spans="1:2">
      <c r="A4030" s="1"/>
      <c r="B4030" s="3"/>
    </row>
    <row r="4031" spans="1:2">
      <c r="A4031" s="1"/>
      <c r="B4031" s="3"/>
    </row>
    <row r="4032" spans="1:2">
      <c r="A4032" s="1"/>
      <c r="B4032" s="3"/>
    </row>
    <row r="4033" spans="1:2">
      <c r="A4033" s="1"/>
      <c r="B4033" s="3"/>
    </row>
    <row r="4034" spans="1:2">
      <c r="A4034" s="1"/>
      <c r="B4034" s="3"/>
    </row>
    <row r="4035" spans="1:2">
      <c r="A4035" s="1"/>
      <c r="B4035" s="3"/>
    </row>
    <row r="4036" spans="1:2">
      <c r="A4036" s="1"/>
      <c r="B4036" s="3"/>
    </row>
    <row r="4037" spans="1:2">
      <c r="A4037" s="1"/>
      <c r="B4037" s="3"/>
    </row>
    <row r="4038" spans="1:2">
      <c r="A4038" s="1"/>
      <c r="B4038" s="3"/>
    </row>
    <row r="4039" spans="1:2">
      <c r="A4039" s="1"/>
      <c r="B4039" s="3"/>
    </row>
    <row r="4040" spans="1:2">
      <c r="A4040" s="1"/>
      <c r="B4040" s="3"/>
    </row>
    <row r="4041" spans="1:2">
      <c r="A4041" s="1"/>
      <c r="B4041" s="3"/>
    </row>
    <row r="4042" spans="1:2">
      <c r="A4042" s="1"/>
      <c r="B4042" s="3"/>
    </row>
    <row r="4043" spans="1:2">
      <c r="A4043" s="1"/>
      <c r="B4043" s="3"/>
    </row>
    <row r="4044" spans="1:2">
      <c r="A4044" s="1"/>
      <c r="B4044" s="3"/>
    </row>
    <row r="4045" spans="1:2">
      <c r="A4045" s="1"/>
      <c r="B4045" s="3"/>
    </row>
    <row r="4046" spans="1:2">
      <c r="A4046" s="1"/>
      <c r="B4046" s="3"/>
    </row>
    <row r="4047" spans="1:2">
      <c r="A4047" s="1"/>
      <c r="B4047" s="3"/>
    </row>
    <row r="4048" spans="1:2">
      <c r="A4048" s="1"/>
      <c r="B4048" s="3"/>
    </row>
    <row r="4049" spans="1:2">
      <c r="A4049" s="1"/>
      <c r="B4049" s="3"/>
    </row>
    <row r="4050" spans="1:2">
      <c r="A4050" s="1"/>
      <c r="B4050" s="3"/>
    </row>
    <row r="4051" spans="1:2">
      <c r="A4051" s="1"/>
      <c r="B4051" s="3"/>
    </row>
    <row r="4052" spans="1:2">
      <c r="A4052" s="1"/>
      <c r="B4052" s="3"/>
    </row>
    <row r="4053" spans="1:2">
      <c r="A4053" s="1"/>
      <c r="B4053" s="3"/>
    </row>
    <row r="4054" spans="1:2">
      <c r="A4054" s="1"/>
      <c r="B4054" s="3"/>
    </row>
    <row r="4055" spans="1:2">
      <c r="A4055" s="1"/>
      <c r="B4055" s="3"/>
    </row>
    <row r="4056" spans="1:2">
      <c r="A4056" s="1"/>
      <c r="B4056" s="3"/>
    </row>
    <row r="4057" spans="1:2">
      <c r="A4057" s="1"/>
      <c r="B4057" s="3"/>
    </row>
    <row r="4058" spans="1:2">
      <c r="A4058" s="1"/>
      <c r="B4058" s="3"/>
    </row>
    <row r="4059" spans="1:2">
      <c r="A4059" s="1"/>
      <c r="B4059" s="3"/>
    </row>
    <row r="4060" spans="1:2">
      <c r="A4060" s="1"/>
      <c r="B4060" s="3"/>
    </row>
    <row r="4061" spans="1:2">
      <c r="A4061" s="1"/>
      <c r="B4061" s="3"/>
    </row>
    <row r="4062" spans="1:2">
      <c r="A4062" s="1"/>
      <c r="B4062" s="3"/>
    </row>
    <row r="4063" spans="1:2">
      <c r="A4063" s="1"/>
      <c r="B4063" s="3"/>
    </row>
    <row r="4064" spans="1:2">
      <c r="A4064" s="1"/>
      <c r="B4064" s="3"/>
    </row>
    <row r="4065" spans="1:2">
      <c r="A4065" s="1"/>
      <c r="B4065" s="3"/>
    </row>
    <row r="4066" spans="1:2">
      <c r="A4066" s="1"/>
      <c r="B4066" s="3"/>
    </row>
    <row r="4067" spans="1:2">
      <c r="A4067" s="1"/>
      <c r="B4067" s="3"/>
    </row>
    <row r="4068" spans="1:2">
      <c r="A4068" s="1"/>
      <c r="B4068" s="3"/>
    </row>
    <row r="4069" spans="1:2">
      <c r="A4069" s="1"/>
      <c r="B4069" s="3"/>
    </row>
    <row r="4070" spans="1:2">
      <c r="A4070" s="1"/>
      <c r="B4070" s="3"/>
    </row>
    <row r="4071" spans="1:2">
      <c r="A4071" s="1"/>
      <c r="B4071" s="3"/>
    </row>
    <row r="4072" spans="1:2">
      <c r="A4072" s="1"/>
      <c r="B4072" s="3"/>
    </row>
    <row r="4073" spans="1:2">
      <c r="A4073" s="1"/>
      <c r="B4073" s="3"/>
    </row>
    <row r="4074" spans="1:2">
      <c r="A4074" s="1"/>
      <c r="B4074" s="3"/>
    </row>
    <row r="4075" spans="1:2">
      <c r="A4075" s="1"/>
      <c r="B4075" s="3"/>
    </row>
    <row r="4076" spans="1:2">
      <c r="A4076" s="1"/>
      <c r="B4076" s="3"/>
    </row>
    <row r="4077" spans="1:2">
      <c r="A4077" s="1"/>
      <c r="B4077" s="3"/>
    </row>
    <row r="4078" spans="1:2">
      <c r="A4078" s="1"/>
      <c r="B4078" s="3"/>
    </row>
    <row r="4079" spans="1:2">
      <c r="A4079" s="1"/>
      <c r="B4079" s="3"/>
    </row>
    <row r="4080" spans="1:2">
      <c r="A4080" s="1"/>
      <c r="B4080" s="3"/>
    </row>
    <row r="4081" spans="1:2">
      <c r="A4081" s="1"/>
      <c r="B4081" s="3"/>
    </row>
    <row r="4082" spans="1:2">
      <c r="A4082" s="1"/>
      <c r="B4082" s="3"/>
    </row>
    <row r="4083" spans="1:2">
      <c r="A4083" s="1"/>
      <c r="B4083" s="3"/>
    </row>
    <row r="4084" spans="1:2">
      <c r="A4084" s="1"/>
      <c r="B4084" s="3"/>
    </row>
    <row r="4085" spans="1:2">
      <c r="A4085" s="1"/>
      <c r="B4085" s="3"/>
    </row>
    <row r="4086" spans="1:2">
      <c r="A4086" s="1"/>
      <c r="B4086" s="3"/>
    </row>
    <row r="4087" spans="1:2">
      <c r="A4087" s="1"/>
      <c r="B4087" s="3"/>
    </row>
    <row r="4088" spans="1:2">
      <c r="A4088" s="1"/>
      <c r="B4088" s="3"/>
    </row>
    <row r="4089" spans="1:2">
      <c r="A4089" s="1"/>
      <c r="B4089" s="3"/>
    </row>
    <row r="4090" spans="1:2">
      <c r="A4090" s="1"/>
      <c r="B4090" s="3"/>
    </row>
    <row r="4091" spans="1:2">
      <c r="A4091" s="1"/>
      <c r="B4091" s="3"/>
    </row>
    <row r="4092" spans="1:2">
      <c r="A4092" s="1"/>
      <c r="B4092" s="3"/>
    </row>
    <row r="4093" spans="1:2">
      <c r="A4093" s="1"/>
      <c r="B4093" s="3"/>
    </row>
    <row r="4094" spans="1:2">
      <c r="A4094" s="1"/>
      <c r="B4094" s="3"/>
    </row>
    <row r="4095" spans="1:2">
      <c r="A4095" s="1"/>
      <c r="B4095" s="3"/>
    </row>
    <row r="4096" spans="1:2">
      <c r="A4096" s="1"/>
      <c r="B4096" s="3"/>
    </row>
    <row r="4097" spans="1:2">
      <c r="A4097" s="1"/>
      <c r="B4097" s="3"/>
    </row>
    <row r="4098" spans="1:2">
      <c r="A4098" s="1"/>
      <c r="B4098" s="3"/>
    </row>
    <row r="4099" spans="1:2">
      <c r="A4099" s="1"/>
      <c r="B4099" s="3"/>
    </row>
    <row r="4100" spans="1:2">
      <c r="A4100" s="1"/>
      <c r="B4100" s="3"/>
    </row>
    <row r="4101" spans="1:2">
      <c r="A4101" s="1"/>
      <c r="B4101" s="3"/>
    </row>
    <row r="4102" spans="1:2">
      <c r="A4102" s="1"/>
      <c r="B4102" s="3"/>
    </row>
    <row r="4103" spans="1:2">
      <c r="A4103" s="1"/>
      <c r="B4103" s="3"/>
    </row>
    <row r="4104" spans="1:2">
      <c r="A4104" s="1"/>
      <c r="B4104" s="3"/>
    </row>
    <row r="4105" spans="1:2">
      <c r="A4105" s="1"/>
      <c r="B4105" s="3"/>
    </row>
    <row r="4106" spans="1:2">
      <c r="A4106" s="1"/>
      <c r="B4106" s="3"/>
    </row>
    <row r="4107" spans="1:2">
      <c r="A4107" s="1"/>
      <c r="B4107" s="3"/>
    </row>
    <row r="4108" spans="1:2">
      <c r="A4108" s="1"/>
      <c r="B4108" s="3"/>
    </row>
    <row r="4109" spans="1:2">
      <c r="A4109" s="1"/>
      <c r="B4109" s="3"/>
    </row>
    <row r="4110" spans="1:2">
      <c r="A4110" s="1"/>
      <c r="B4110" s="3"/>
    </row>
    <row r="4111" spans="1:2">
      <c r="A4111" s="1"/>
      <c r="B4111" s="3"/>
    </row>
    <row r="4112" spans="1:2">
      <c r="A4112" s="1"/>
      <c r="B4112" s="3"/>
    </row>
    <row r="4113" spans="1:2">
      <c r="A4113" s="1"/>
      <c r="B4113" s="3"/>
    </row>
    <row r="4114" spans="1:2">
      <c r="A4114" s="1"/>
      <c r="B4114" s="3"/>
    </row>
    <row r="4115" spans="1:2">
      <c r="A4115" s="1"/>
      <c r="B4115" s="3"/>
    </row>
    <row r="4116" spans="1:2">
      <c r="A4116" s="1"/>
      <c r="B4116" s="3"/>
    </row>
    <row r="4117" spans="1:2">
      <c r="A4117" s="1"/>
      <c r="B4117" s="3"/>
    </row>
    <row r="4118" spans="1:2">
      <c r="A4118" s="1"/>
      <c r="B4118" s="3"/>
    </row>
    <row r="4119" spans="1:2">
      <c r="A4119" s="1"/>
      <c r="B4119" s="3"/>
    </row>
    <row r="4120" spans="1:2">
      <c r="A4120" s="1"/>
      <c r="B4120" s="3"/>
    </row>
    <row r="4121" spans="1:2">
      <c r="A4121" s="1"/>
      <c r="B4121" s="3"/>
    </row>
    <row r="4122" spans="1:2">
      <c r="A4122" s="1"/>
      <c r="B4122" s="3"/>
    </row>
    <row r="4123" spans="1:2">
      <c r="A4123" s="1"/>
      <c r="B4123" s="3"/>
    </row>
    <row r="4124" spans="1:2">
      <c r="A4124" s="1"/>
      <c r="B4124" s="3"/>
    </row>
    <row r="4125" spans="1:2">
      <c r="A4125" s="1"/>
      <c r="B4125" s="3"/>
    </row>
    <row r="4126" spans="1:2">
      <c r="A4126" s="1"/>
      <c r="B4126" s="3"/>
    </row>
    <row r="4127" spans="1:2">
      <c r="A4127" s="1"/>
      <c r="B4127" s="3"/>
    </row>
    <row r="4128" spans="1:2">
      <c r="A4128" s="1"/>
      <c r="B4128" s="3"/>
    </row>
    <row r="4129" spans="1:2">
      <c r="A4129" s="1"/>
      <c r="B4129" s="3"/>
    </row>
    <row r="4130" spans="1:2">
      <c r="A4130" s="1"/>
      <c r="B4130" s="3"/>
    </row>
    <row r="4131" spans="1:2">
      <c r="A4131" s="1"/>
      <c r="B4131" s="3"/>
    </row>
    <row r="4132" spans="1:2">
      <c r="A4132" s="1"/>
      <c r="B4132" s="3"/>
    </row>
    <row r="4133" spans="1:2">
      <c r="A4133" s="1"/>
      <c r="B4133" s="3"/>
    </row>
    <row r="4134" spans="1:2">
      <c r="A4134" s="1"/>
      <c r="B4134" s="3"/>
    </row>
    <row r="4135" spans="1:2">
      <c r="A4135" s="1"/>
      <c r="B4135" s="3"/>
    </row>
    <row r="4136" spans="1:2">
      <c r="A4136" s="1"/>
      <c r="B4136" s="3"/>
    </row>
    <row r="4137" spans="1:2">
      <c r="A4137" s="1"/>
      <c r="B4137" s="3"/>
    </row>
    <row r="4138" spans="1:2">
      <c r="A4138" s="1"/>
      <c r="B4138" s="3"/>
    </row>
    <row r="4139" spans="1:2">
      <c r="A4139" s="1"/>
      <c r="B4139" s="3"/>
    </row>
    <row r="4140" spans="1:2">
      <c r="A4140" s="1"/>
      <c r="B4140" s="3"/>
    </row>
    <row r="4141" spans="1:2">
      <c r="A4141" s="1"/>
      <c r="B4141" s="3"/>
    </row>
    <row r="4142" spans="1:2">
      <c r="A4142" s="1"/>
      <c r="B4142" s="3"/>
    </row>
    <row r="4143" spans="1:2">
      <c r="A4143" s="1"/>
      <c r="B4143" s="3"/>
    </row>
    <row r="4144" spans="1:2">
      <c r="A4144" s="1"/>
      <c r="B4144" s="3"/>
    </row>
    <row r="4145" spans="1:2">
      <c r="A4145" s="1"/>
      <c r="B4145" s="3"/>
    </row>
    <row r="4146" spans="1:2">
      <c r="A4146" s="1"/>
      <c r="B4146" s="3"/>
    </row>
    <row r="4147" spans="1:2">
      <c r="A4147" s="1"/>
      <c r="B4147" s="3"/>
    </row>
    <row r="4148" spans="1:2">
      <c r="A4148" s="1"/>
      <c r="B4148" s="3"/>
    </row>
    <row r="4149" spans="1:2">
      <c r="A4149" s="1"/>
      <c r="B4149" s="3"/>
    </row>
    <row r="4150" spans="1:2">
      <c r="A4150" s="1"/>
      <c r="B4150" s="3"/>
    </row>
    <row r="4151" spans="1:2">
      <c r="A4151" s="1"/>
      <c r="B4151" s="3"/>
    </row>
    <row r="4152" spans="1:2">
      <c r="A4152" s="1"/>
      <c r="B4152" s="3"/>
    </row>
    <row r="4153" spans="1:2">
      <c r="A4153" s="1"/>
      <c r="B4153" s="3"/>
    </row>
    <row r="4154" spans="1:2">
      <c r="A4154" s="1"/>
      <c r="B4154" s="3"/>
    </row>
    <row r="4155" spans="1:2">
      <c r="A4155" s="1"/>
      <c r="B4155" s="3"/>
    </row>
    <row r="4156" spans="1:2">
      <c r="A4156" s="1"/>
      <c r="B4156" s="3"/>
    </row>
    <row r="4157" spans="1:2">
      <c r="A4157" s="1"/>
      <c r="B4157" s="3"/>
    </row>
    <row r="4158" spans="1:2">
      <c r="A4158" s="1"/>
      <c r="B4158" s="3"/>
    </row>
    <row r="4159" spans="1:2">
      <c r="A4159" s="1"/>
      <c r="B4159" s="3"/>
    </row>
    <row r="4160" spans="1:2">
      <c r="A4160" s="1"/>
      <c r="B4160" s="3"/>
    </row>
    <row r="4161" spans="1:2">
      <c r="A4161" s="1"/>
      <c r="B4161" s="3"/>
    </row>
    <row r="4162" spans="1:2">
      <c r="A4162" s="1"/>
      <c r="B4162" s="3"/>
    </row>
    <row r="4163" spans="1:2">
      <c r="A4163" s="1"/>
      <c r="B4163" s="3"/>
    </row>
    <row r="4164" spans="1:2">
      <c r="A4164" s="1"/>
      <c r="B4164" s="3"/>
    </row>
    <row r="4165" spans="1:2">
      <c r="A4165" s="1"/>
      <c r="B4165" s="3"/>
    </row>
    <row r="4166" spans="1:2">
      <c r="A4166" s="1"/>
      <c r="B4166" s="3"/>
    </row>
    <row r="4167" spans="1:2">
      <c r="A4167" s="1"/>
      <c r="B4167" s="3"/>
    </row>
    <row r="4168" spans="1:2">
      <c r="A4168" s="1"/>
      <c r="B4168" s="3"/>
    </row>
    <row r="4169" spans="1:2">
      <c r="A4169" s="1"/>
      <c r="B4169" s="3"/>
    </row>
    <row r="4170" spans="1:2">
      <c r="A4170" s="1"/>
      <c r="B4170" s="3"/>
    </row>
    <row r="4171" spans="1:2">
      <c r="A4171" s="1"/>
      <c r="B4171" s="3"/>
    </row>
    <row r="4172" spans="1:2">
      <c r="A4172" s="1"/>
      <c r="B4172" s="3"/>
    </row>
    <row r="4173" spans="1:2">
      <c r="A4173" s="1"/>
      <c r="B4173" s="3"/>
    </row>
    <row r="4174" spans="1:2">
      <c r="A4174" s="1"/>
      <c r="B4174" s="3"/>
    </row>
    <row r="4175" spans="1:2">
      <c r="A4175" s="1"/>
      <c r="B4175" s="3"/>
    </row>
    <row r="4176" spans="1:2">
      <c r="A4176" s="1"/>
      <c r="B4176" s="3"/>
    </row>
    <row r="4177" spans="1:2">
      <c r="A4177" s="1"/>
      <c r="B4177" s="3"/>
    </row>
    <row r="4178" spans="1:2">
      <c r="A4178" s="1"/>
      <c r="B4178" s="3"/>
    </row>
    <row r="4179" spans="1:2">
      <c r="A4179" s="1"/>
      <c r="B4179" s="3"/>
    </row>
    <row r="4180" spans="1:2">
      <c r="A4180" s="1"/>
      <c r="B4180" s="3"/>
    </row>
    <row r="4181" spans="1:2">
      <c r="A4181" s="1"/>
      <c r="B4181" s="3"/>
    </row>
    <row r="4182" spans="1:2">
      <c r="A4182" s="1"/>
      <c r="B4182" s="3"/>
    </row>
    <row r="4183" spans="1:2">
      <c r="A4183" s="1"/>
      <c r="B4183" s="3"/>
    </row>
    <row r="4184" spans="1:2">
      <c r="A4184" s="1"/>
      <c r="B4184" s="3"/>
    </row>
    <row r="4185" spans="1:2">
      <c r="A4185" s="1"/>
      <c r="B4185" s="3"/>
    </row>
    <row r="4186" spans="1:2">
      <c r="A4186" s="1"/>
      <c r="B4186" s="3"/>
    </row>
    <row r="4187" spans="1:2">
      <c r="A4187" s="1"/>
      <c r="B4187" s="3"/>
    </row>
    <row r="4188" spans="1:2">
      <c r="A4188" s="1"/>
      <c r="B4188" s="3"/>
    </row>
    <row r="4189" spans="1:2">
      <c r="A4189" s="1"/>
      <c r="B4189" s="3"/>
    </row>
    <row r="4190" spans="1:2">
      <c r="A4190" s="1"/>
      <c r="B4190" s="3"/>
    </row>
    <row r="4191" spans="1:2">
      <c r="A4191" s="1"/>
      <c r="B4191" s="3"/>
    </row>
    <row r="4192" spans="1:2">
      <c r="A4192" s="1"/>
      <c r="B4192" s="3"/>
    </row>
    <row r="4193" spans="1:2">
      <c r="A4193" s="1"/>
      <c r="B4193" s="3"/>
    </row>
    <row r="4194" spans="1:2">
      <c r="A4194" s="1"/>
      <c r="B4194" s="3"/>
    </row>
    <row r="4195" spans="1:2">
      <c r="A4195" s="1"/>
      <c r="B4195" s="3"/>
    </row>
    <row r="4196" spans="1:2">
      <c r="A4196" s="1"/>
      <c r="B4196" s="3"/>
    </row>
    <row r="4197" spans="1:2">
      <c r="A4197" s="1"/>
      <c r="B4197" s="3"/>
    </row>
    <row r="4198" spans="1:2">
      <c r="A4198" s="1"/>
      <c r="B4198" s="3"/>
    </row>
    <row r="4199" spans="1:2">
      <c r="A4199" s="1"/>
      <c r="B4199" s="3"/>
    </row>
    <row r="4200" spans="1:2">
      <c r="A4200" s="1"/>
      <c r="B4200" s="3"/>
    </row>
    <row r="4201" spans="1:2">
      <c r="A4201" s="1"/>
      <c r="B4201" s="3"/>
    </row>
    <row r="4202" spans="1:2">
      <c r="A4202" s="1"/>
      <c r="B4202" s="3"/>
    </row>
    <row r="4203" spans="1:2">
      <c r="A4203" s="1"/>
      <c r="B4203" s="3"/>
    </row>
    <row r="4204" spans="1:2">
      <c r="A4204" s="1"/>
      <c r="B4204" s="3"/>
    </row>
    <row r="4205" spans="1:2">
      <c r="A4205" s="1"/>
      <c r="B4205" s="3"/>
    </row>
    <row r="4206" spans="1:2">
      <c r="A4206" s="1"/>
      <c r="B4206" s="3"/>
    </row>
    <row r="4207" spans="1:2">
      <c r="A4207" s="1"/>
      <c r="B4207" s="3"/>
    </row>
    <row r="4208" spans="1:2">
      <c r="A4208" s="1"/>
      <c r="B4208" s="3"/>
    </row>
    <row r="4209" spans="1:2">
      <c r="A4209" s="1"/>
      <c r="B4209" s="3"/>
    </row>
    <row r="4210" spans="1:2">
      <c r="A4210" s="1"/>
      <c r="B4210" s="3"/>
    </row>
    <row r="4211" spans="1:2">
      <c r="A4211" s="1"/>
      <c r="B4211" s="3"/>
    </row>
    <row r="4212" spans="1:2">
      <c r="A4212" s="1"/>
      <c r="B4212" s="3"/>
    </row>
    <row r="4213" spans="1:2">
      <c r="A4213" s="1"/>
      <c r="B4213" s="3"/>
    </row>
    <row r="4214" spans="1:2">
      <c r="A4214" s="1"/>
      <c r="B4214" s="3"/>
    </row>
    <row r="4215" spans="1:2">
      <c r="A4215" s="1"/>
      <c r="B4215" s="3"/>
    </row>
    <row r="4216" spans="1:2">
      <c r="A4216" s="1"/>
      <c r="B4216" s="3"/>
    </row>
    <row r="4217" spans="1:2">
      <c r="A4217" s="1"/>
      <c r="B4217" s="3"/>
    </row>
    <row r="4218" spans="1:2">
      <c r="A4218" s="1"/>
      <c r="B4218" s="3"/>
    </row>
    <row r="4219" spans="1:2">
      <c r="A4219" s="1"/>
      <c r="B4219" s="3"/>
    </row>
    <row r="4220" spans="1:2">
      <c r="A4220" s="1"/>
      <c r="B4220" s="3"/>
    </row>
    <row r="4221" spans="1:2">
      <c r="A4221" s="1"/>
      <c r="B4221" s="3"/>
    </row>
    <row r="4222" spans="1:2">
      <c r="A4222" s="1"/>
      <c r="B4222" s="3"/>
    </row>
    <row r="4223" spans="1:2">
      <c r="A4223" s="1"/>
      <c r="B4223" s="3"/>
    </row>
    <row r="4224" spans="1:2">
      <c r="A4224" s="1"/>
      <c r="B4224" s="3"/>
    </row>
    <row r="4225" spans="1:2">
      <c r="A4225" s="1"/>
      <c r="B4225" s="3"/>
    </row>
    <row r="4226" spans="1:2">
      <c r="A4226" s="1"/>
      <c r="B4226" s="3"/>
    </row>
    <row r="4227" spans="1:2">
      <c r="A4227" s="1"/>
      <c r="B4227" s="3"/>
    </row>
    <row r="4228" spans="1:2">
      <c r="A4228" s="1"/>
      <c r="B4228" s="3"/>
    </row>
    <row r="4229" spans="1:2">
      <c r="A4229" s="1"/>
      <c r="B4229" s="3"/>
    </row>
    <row r="4230" spans="1:2">
      <c r="A4230" s="1"/>
      <c r="B4230" s="3"/>
    </row>
    <row r="4231" spans="1:2">
      <c r="A4231" s="1"/>
      <c r="B4231" s="3"/>
    </row>
    <row r="4232" spans="1:2">
      <c r="A4232" s="1"/>
      <c r="B4232" s="3"/>
    </row>
    <row r="4233" spans="1:2">
      <c r="A4233" s="1"/>
      <c r="B4233" s="3"/>
    </row>
    <row r="4234" spans="1:2">
      <c r="A4234" s="1"/>
      <c r="B4234" s="3"/>
    </row>
    <row r="4235" spans="1:2">
      <c r="A4235" s="1"/>
      <c r="B4235" s="3"/>
    </row>
    <row r="4236" spans="1:2">
      <c r="A4236" s="1"/>
      <c r="B4236" s="3"/>
    </row>
    <row r="4237" spans="1:2">
      <c r="A4237" s="1"/>
      <c r="B4237" s="3"/>
    </row>
    <row r="4238" spans="1:2">
      <c r="A4238" s="1"/>
      <c r="B4238" s="3"/>
    </row>
    <row r="4239" spans="1:2">
      <c r="A4239" s="1"/>
      <c r="B4239" s="3"/>
    </row>
    <row r="4240" spans="1:2">
      <c r="A4240" s="1"/>
      <c r="B4240" s="3"/>
    </row>
    <row r="4241" spans="1:2">
      <c r="A4241" s="1"/>
      <c r="B4241" s="3"/>
    </row>
    <row r="4242" spans="1:2">
      <c r="A4242" s="1"/>
      <c r="B4242" s="3"/>
    </row>
    <row r="4243" spans="1:2">
      <c r="A4243" s="1"/>
      <c r="B4243" s="3"/>
    </row>
    <row r="4244" spans="1:2">
      <c r="A4244" s="1"/>
      <c r="B4244" s="3"/>
    </row>
    <row r="4245" spans="1:2">
      <c r="A4245" s="1"/>
      <c r="B4245" s="3"/>
    </row>
    <row r="4246" spans="1:2">
      <c r="A4246" s="1"/>
      <c r="B4246" s="3"/>
    </row>
    <row r="4247" spans="1:2">
      <c r="A4247" s="1"/>
      <c r="B4247" s="3"/>
    </row>
    <row r="4248" spans="1:2">
      <c r="A4248" s="1"/>
      <c r="B4248" s="3"/>
    </row>
    <row r="4249" spans="1:2">
      <c r="A4249" s="1"/>
      <c r="B4249" s="3"/>
    </row>
    <row r="4250" spans="1:2">
      <c r="A4250" s="1"/>
      <c r="B4250" s="3"/>
    </row>
    <row r="4251" spans="1:2">
      <c r="A4251" s="1"/>
      <c r="B4251" s="3"/>
    </row>
    <row r="4252" spans="1:2">
      <c r="A4252" s="1"/>
      <c r="B4252" s="3"/>
    </row>
    <row r="4253" spans="1:2">
      <c r="A4253" s="1"/>
      <c r="B4253" s="3"/>
    </row>
    <row r="4254" spans="1:2">
      <c r="A4254" s="1"/>
      <c r="B4254" s="3"/>
    </row>
    <row r="4255" spans="1:2">
      <c r="A4255" s="1"/>
      <c r="B4255" s="3"/>
    </row>
    <row r="4256" spans="1:2">
      <c r="A4256" s="1"/>
      <c r="B4256" s="3"/>
    </row>
    <row r="4257" spans="1:2">
      <c r="A4257" s="1"/>
      <c r="B4257" s="3"/>
    </row>
    <row r="4258" spans="1:2">
      <c r="A4258" s="1"/>
      <c r="B4258" s="3"/>
    </row>
    <row r="4259" spans="1:2">
      <c r="A4259" s="1"/>
      <c r="B4259" s="3"/>
    </row>
    <row r="4260" spans="1:2">
      <c r="A4260" s="1"/>
      <c r="B4260" s="3"/>
    </row>
    <row r="4261" spans="1:2">
      <c r="A4261" s="1"/>
      <c r="B4261" s="3"/>
    </row>
    <row r="4262" spans="1:2">
      <c r="A4262" s="1"/>
      <c r="B4262" s="3"/>
    </row>
    <row r="4263" spans="1:2">
      <c r="A4263" s="1"/>
      <c r="B4263" s="3"/>
    </row>
    <row r="4264" spans="1:2">
      <c r="A4264" s="1"/>
      <c r="B4264" s="3"/>
    </row>
    <row r="4265" spans="1:2">
      <c r="A4265" s="1"/>
      <c r="B4265" s="3"/>
    </row>
    <row r="4266" spans="1:2">
      <c r="A4266" s="1"/>
      <c r="B4266" s="3"/>
    </row>
    <row r="4267" spans="1:2">
      <c r="A4267" s="1"/>
      <c r="B4267" s="3"/>
    </row>
    <row r="4268" spans="1:2">
      <c r="A4268" s="1"/>
      <c r="B4268" s="3"/>
    </row>
    <row r="4269" spans="1:2">
      <c r="A4269" s="1"/>
      <c r="B4269" s="3"/>
    </row>
    <row r="4270" spans="1:2">
      <c r="A4270" s="1"/>
      <c r="B4270" s="3"/>
    </row>
    <row r="4271" spans="1:2">
      <c r="A4271" s="1"/>
      <c r="B4271" s="3"/>
    </row>
    <row r="4272" spans="1:2">
      <c r="A4272" s="1"/>
      <c r="B4272" s="3"/>
    </row>
    <row r="4273" spans="1:2">
      <c r="A4273" s="1"/>
      <c r="B4273" s="3"/>
    </row>
    <row r="4274" spans="1:2">
      <c r="A4274" s="1"/>
      <c r="B4274" s="3"/>
    </row>
    <row r="4275" spans="1:2">
      <c r="A4275" s="1"/>
      <c r="B4275" s="3"/>
    </row>
    <row r="4276" spans="1:2">
      <c r="A4276" s="1"/>
      <c r="B4276" s="3"/>
    </row>
    <row r="4277" spans="1:2">
      <c r="A4277" s="1"/>
      <c r="B4277" s="3"/>
    </row>
    <row r="4278" spans="1:2">
      <c r="A4278" s="1"/>
      <c r="B4278" s="3"/>
    </row>
    <row r="4279" spans="1:2">
      <c r="A4279" s="1"/>
      <c r="B4279" s="3"/>
    </row>
    <row r="4280" spans="1:2">
      <c r="A4280" s="1"/>
      <c r="B4280" s="3"/>
    </row>
    <row r="4281" spans="1:2">
      <c r="A4281" s="1"/>
      <c r="B4281" s="3"/>
    </row>
    <row r="4282" spans="1:2">
      <c r="A4282" s="1"/>
      <c r="B4282" s="3"/>
    </row>
    <row r="4283" spans="1:2">
      <c r="A4283" s="1"/>
      <c r="B4283" s="3"/>
    </row>
    <row r="4284" spans="1:2">
      <c r="A4284" s="1"/>
      <c r="B4284" s="3"/>
    </row>
    <row r="4285" spans="1:2">
      <c r="A4285" s="1"/>
      <c r="B4285" s="3"/>
    </row>
    <row r="4286" spans="1:2">
      <c r="A4286" s="1"/>
      <c r="B4286" s="3"/>
    </row>
    <row r="4287" spans="1:2">
      <c r="A4287" s="1"/>
      <c r="B4287" s="3"/>
    </row>
    <row r="4288" spans="1:2">
      <c r="A4288" s="1"/>
      <c r="B4288" s="3"/>
    </row>
    <row r="4289" spans="1:2">
      <c r="A4289" s="1"/>
      <c r="B4289" s="3"/>
    </row>
    <row r="4290" spans="1:2">
      <c r="A4290" s="1"/>
      <c r="B4290" s="3"/>
    </row>
    <row r="4291" spans="1:2">
      <c r="A4291" s="1"/>
      <c r="B4291" s="3"/>
    </row>
    <row r="4292" spans="1:2">
      <c r="A4292" s="1"/>
      <c r="B4292" s="3"/>
    </row>
    <row r="4293" spans="1:2">
      <c r="A4293" s="1"/>
      <c r="B4293" s="3"/>
    </row>
    <row r="4294" spans="1:2">
      <c r="A4294" s="1"/>
      <c r="B4294" s="3"/>
    </row>
    <row r="4295" spans="1:2">
      <c r="A4295" s="1"/>
      <c r="B4295" s="3"/>
    </row>
    <row r="4296" spans="1:2">
      <c r="A4296" s="1"/>
      <c r="B4296" s="3"/>
    </row>
    <row r="4297" spans="1:2">
      <c r="A4297" s="1"/>
      <c r="B4297" s="3"/>
    </row>
    <row r="4298" spans="1:2">
      <c r="A4298" s="1"/>
      <c r="B4298" s="3"/>
    </row>
    <row r="4299" spans="1:2">
      <c r="A4299" s="1"/>
      <c r="B4299" s="3"/>
    </row>
    <row r="4300" spans="1:2">
      <c r="A4300" s="1"/>
      <c r="B4300" s="3"/>
    </row>
    <row r="4301" spans="1:2">
      <c r="A4301" s="1"/>
      <c r="B4301" s="3"/>
    </row>
    <row r="4302" spans="1:2">
      <c r="A4302" s="1"/>
      <c r="B4302" s="3"/>
    </row>
    <row r="4303" spans="1:2">
      <c r="A4303" s="1"/>
      <c r="B4303" s="3"/>
    </row>
    <row r="4304" spans="1:2">
      <c r="A4304" s="1"/>
      <c r="B4304" s="3"/>
    </row>
    <row r="4305" spans="1:2">
      <c r="A4305" s="1"/>
      <c r="B4305" s="3"/>
    </row>
    <row r="4306" spans="1:2">
      <c r="A4306" s="1"/>
      <c r="B4306" s="3"/>
    </row>
    <row r="4307" spans="1:2">
      <c r="A4307" s="1"/>
      <c r="B4307" s="3"/>
    </row>
    <row r="4308" spans="1:2">
      <c r="A4308" s="1"/>
      <c r="B4308" s="3"/>
    </row>
    <row r="4309" spans="1:2">
      <c r="A4309" s="1"/>
      <c r="B4309" s="3"/>
    </row>
    <row r="4310" spans="1:2">
      <c r="A4310" s="1"/>
      <c r="B4310" s="3"/>
    </row>
    <row r="4311" spans="1:2">
      <c r="A4311" s="1"/>
      <c r="B4311" s="3"/>
    </row>
    <row r="4312" spans="1:2">
      <c r="A4312" s="1"/>
      <c r="B4312" s="3"/>
    </row>
    <row r="4313" spans="1:2">
      <c r="A4313" s="1"/>
      <c r="B4313" s="3"/>
    </row>
    <row r="4314" spans="1:2">
      <c r="A4314" s="1"/>
      <c r="B4314" s="3"/>
    </row>
    <row r="4315" spans="1:2">
      <c r="A4315" s="1"/>
      <c r="B4315" s="3"/>
    </row>
    <row r="4316" spans="1:2">
      <c r="A4316" s="1"/>
      <c r="B4316" s="3"/>
    </row>
    <row r="4317" spans="1:2">
      <c r="A4317" s="1"/>
      <c r="B4317" s="3"/>
    </row>
    <row r="4318" spans="1:2">
      <c r="A4318" s="1"/>
      <c r="B4318" s="3"/>
    </row>
    <row r="4319" spans="1:2">
      <c r="A4319" s="1"/>
      <c r="B4319" s="3"/>
    </row>
    <row r="4320" spans="1:2">
      <c r="A4320" s="1"/>
      <c r="B4320" s="3"/>
    </row>
    <row r="4321" spans="1:2">
      <c r="A4321" s="1"/>
      <c r="B4321" s="3"/>
    </row>
    <row r="4322" spans="1:2">
      <c r="A4322" s="1"/>
      <c r="B4322" s="3"/>
    </row>
    <row r="4323" spans="1:2">
      <c r="A4323" s="1"/>
      <c r="B4323" s="3"/>
    </row>
    <row r="4324" spans="1:2">
      <c r="A4324" s="1"/>
      <c r="B4324" s="3"/>
    </row>
    <row r="4325" spans="1:2">
      <c r="A4325" s="1"/>
      <c r="B4325" s="3"/>
    </row>
    <row r="4326" spans="1:2">
      <c r="A4326" s="1"/>
      <c r="B4326" s="3"/>
    </row>
    <row r="4327" spans="1:2">
      <c r="A4327" s="1"/>
      <c r="B4327" s="3"/>
    </row>
    <row r="4328" spans="1:2">
      <c r="A4328" s="1"/>
      <c r="B4328" s="3"/>
    </row>
    <row r="4329" spans="1:2">
      <c r="A4329" s="1"/>
      <c r="B4329" s="3"/>
    </row>
    <row r="4330" spans="1:2">
      <c r="A4330" s="1"/>
      <c r="B4330" s="3"/>
    </row>
    <row r="4331" spans="1:2">
      <c r="A4331" s="1"/>
      <c r="B4331" s="3"/>
    </row>
    <row r="4332" spans="1:2">
      <c r="A4332" s="1"/>
      <c r="B4332" s="3"/>
    </row>
    <row r="4333" spans="1:2">
      <c r="A4333" s="1"/>
      <c r="B4333" s="3"/>
    </row>
    <row r="4334" spans="1:2">
      <c r="A4334" s="1"/>
      <c r="B4334" s="3"/>
    </row>
    <row r="4335" spans="1:2">
      <c r="A4335" s="1"/>
      <c r="B4335" s="3"/>
    </row>
    <row r="4336" spans="1:2">
      <c r="A4336" s="1"/>
      <c r="B4336" s="3"/>
    </row>
    <row r="4337" spans="1:2">
      <c r="A4337" s="1"/>
      <c r="B4337" s="3"/>
    </row>
    <row r="4338" spans="1:2">
      <c r="A4338" s="1"/>
      <c r="B4338" s="3"/>
    </row>
    <row r="4339" spans="1:2">
      <c r="A4339" s="1"/>
      <c r="B4339" s="3"/>
    </row>
    <row r="4340" spans="1:2">
      <c r="A4340" s="1"/>
      <c r="B4340" s="3"/>
    </row>
    <row r="4341" spans="1:2">
      <c r="A4341" s="1"/>
      <c r="B4341" s="3"/>
    </row>
    <row r="4342" spans="1:2">
      <c r="A4342" s="1"/>
      <c r="B4342" s="3"/>
    </row>
    <row r="4343" spans="1:2">
      <c r="A4343" s="1"/>
      <c r="B4343" s="3"/>
    </row>
    <row r="4344" spans="1:2">
      <c r="A4344" s="1"/>
      <c r="B4344" s="3"/>
    </row>
    <row r="4345" spans="1:2">
      <c r="A4345" s="1"/>
      <c r="B4345" s="3"/>
    </row>
    <row r="4346" spans="1:2">
      <c r="A4346" s="1"/>
      <c r="B4346" s="3"/>
    </row>
    <row r="4347" spans="1:2">
      <c r="A4347" s="1"/>
      <c r="B4347" s="3"/>
    </row>
    <row r="4348" spans="1:2">
      <c r="A4348" s="1"/>
      <c r="B4348" s="3"/>
    </row>
    <row r="4349" spans="1:2">
      <c r="A4349" s="1"/>
      <c r="B4349" s="3"/>
    </row>
    <row r="4350" spans="1:2">
      <c r="A4350" s="1"/>
      <c r="B4350" s="3"/>
    </row>
    <row r="4351" spans="1:2">
      <c r="A4351" s="1"/>
      <c r="B4351" s="3"/>
    </row>
    <row r="4352" spans="1:2">
      <c r="A4352" s="1"/>
      <c r="B4352" s="3"/>
    </row>
    <row r="4353" spans="1:2">
      <c r="A4353" s="1"/>
      <c r="B4353" s="3"/>
    </row>
    <row r="4354" spans="1:2">
      <c r="A4354" s="1"/>
      <c r="B4354" s="3"/>
    </row>
    <row r="4355" spans="1:2">
      <c r="A4355" s="1"/>
      <c r="B4355" s="3"/>
    </row>
    <row r="4356" spans="1:2">
      <c r="A4356" s="1"/>
      <c r="B4356" s="3"/>
    </row>
    <row r="4357" spans="1:2">
      <c r="A4357" s="1"/>
      <c r="B4357" s="3"/>
    </row>
    <row r="4358" spans="1:2">
      <c r="A4358" s="1"/>
      <c r="B4358" s="3"/>
    </row>
    <row r="4359" spans="1:2">
      <c r="A4359" s="1"/>
      <c r="B4359" s="3"/>
    </row>
    <row r="4360" spans="1:2">
      <c r="A4360" s="1"/>
      <c r="B4360" s="3"/>
    </row>
    <row r="4361" spans="1:2">
      <c r="A4361" s="1"/>
      <c r="B4361" s="3"/>
    </row>
    <row r="4362" spans="1:2">
      <c r="A4362" s="1"/>
      <c r="B4362" s="3"/>
    </row>
    <row r="4363" spans="1:2">
      <c r="A4363" s="1"/>
      <c r="B4363" s="3"/>
    </row>
    <row r="4364" spans="1:2">
      <c r="A4364" s="1"/>
      <c r="B4364" s="3"/>
    </row>
    <row r="4365" spans="1:2">
      <c r="A4365" s="1"/>
      <c r="B4365" s="3"/>
    </row>
    <row r="4366" spans="1:2">
      <c r="A4366" s="1"/>
      <c r="B4366" s="3"/>
    </row>
    <row r="4367" spans="1:2">
      <c r="A4367" s="1"/>
      <c r="B4367" s="3"/>
    </row>
    <row r="4368" spans="1:2">
      <c r="A4368" s="1"/>
      <c r="B4368" s="3"/>
    </row>
    <row r="4369" spans="1:2">
      <c r="A4369" s="1"/>
      <c r="B4369" s="3"/>
    </row>
    <row r="4370" spans="1:2">
      <c r="A4370" s="1"/>
      <c r="B4370" s="3"/>
    </row>
    <row r="4371" spans="1:2">
      <c r="A4371" s="1"/>
      <c r="B4371" s="3"/>
    </row>
    <row r="4372" spans="1:2">
      <c r="A4372" s="1"/>
      <c r="B4372" s="3"/>
    </row>
    <row r="4373" spans="1:2">
      <c r="A4373" s="1"/>
      <c r="B4373" s="3"/>
    </row>
    <row r="4374" spans="1:2">
      <c r="A4374" s="1"/>
      <c r="B4374" s="3"/>
    </row>
    <row r="4375" spans="1:2">
      <c r="A4375" s="1"/>
      <c r="B4375" s="3"/>
    </row>
    <row r="4376" spans="1:2">
      <c r="A4376" s="1"/>
      <c r="B4376" s="3"/>
    </row>
    <row r="4377" spans="1:2">
      <c r="A4377" s="1"/>
      <c r="B4377" s="3"/>
    </row>
    <row r="4378" spans="1:2">
      <c r="A4378" s="1"/>
      <c r="B4378" s="3"/>
    </row>
    <row r="4379" spans="1:2">
      <c r="A4379" s="1"/>
      <c r="B4379" s="3"/>
    </row>
    <row r="4380" spans="1:2">
      <c r="A4380" s="1"/>
      <c r="B4380" s="3"/>
    </row>
    <row r="4381" spans="1:2">
      <c r="A4381" s="1"/>
      <c r="B4381" s="3"/>
    </row>
    <row r="4382" spans="1:2">
      <c r="A4382" s="1"/>
      <c r="B4382" s="3"/>
    </row>
    <row r="4383" spans="1:2">
      <c r="A4383" s="1"/>
      <c r="B4383" s="3"/>
    </row>
    <row r="4384" spans="1:2">
      <c r="A4384" s="1"/>
      <c r="B4384" s="3"/>
    </row>
    <row r="4385" spans="1:2">
      <c r="A4385" s="1"/>
      <c r="B4385" s="3"/>
    </row>
    <row r="4386" spans="1:2">
      <c r="A4386" s="1"/>
      <c r="B4386" s="3"/>
    </row>
    <row r="4387" spans="1:2">
      <c r="A4387" s="1"/>
      <c r="B4387" s="3"/>
    </row>
    <row r="4388" spans="1:2">
      <c r="A4388" s="1"/>
      <c r="B4388" s="3"/>
    </row>
    <row r="4389" spans="1:2">
      <c r="A4389" s="1"/>
      <c r="B4389" s="3"/>
    </row>
    <row r="4390" spans="1:2">
      <c r="A4390" s="1"/>
      <c r="B4390" s="3"/>
    </row>
    <row r="4391" spans="1:2">
      <c r="A4391" s="1"/>
      <c r="B4391" s="3"/>
    </row>
    <row r="4392" spans="1:2">
      <c r="A4392" s="1"/>
      <c r="B4392" s="3"/>
    </row>
    <row r="4393" spans="1:2">
      <c r="A4393" s="1"/>
      <c r="B4393" s="3"/>
    </row>
    <row r="4394" spans="1:2">
      <c r="A4394" s="1"/>
      <c r="B4394" s="3"/>
    </row>
    <row r="4395" spans="1:2">
      <c r="A4395" s="1"/>
      <c r="B4395" s="3"/>
    </row>
    <row r="4396" spans="1:2">
      <c r="A4396" s="1"/>
      <c r="B4396" s="3"/>
    </row>
    <row r="4397" spans="1:2">
      <c r="A4397" s="1"/>
      <c r="B4397" s="3"/>
    </row>
    <row r="4398" spans="1:2">
      <c r="A4398" s="1"/>
      <c r="B4398" s="3"/>
    </row>
    <row r="4399" spans="1:2">
      <c r="A4399" s="1"/>
      <c r="B4399" s="3"/>
    </row>
    <row r="4400" spans="1:2">
      <c r="A4400" s="1"/>
      <c r="B4400" s="3"/>
    </row>
    <row r="4401" spans="1:2">
      <c r="A4401" s="1"/>
      <c r="B4401" s="3"/>
    </row>
    <row r="4402" spans="1:2">
      <c r="A4402" s="1"/>
      <c r="B4402" s="3"/>
    </row>
    <row r="4403" spans="1:2">
      <c r="A4403" s="1"/>
      <c r="B4403" s="3"/>
    </row>
    <row r="4404" spans="1:2">
      <c r="A4404" s="1"/>
      <c r="B4404" s="3"/>
    </row>
    <row r="4405" spans="1:2">
      <c r="A4405" s="1"/>
      <c r="B4405" s="3"/>
    </row>
    <row r="4406" spans="1:2">
      <c r="A4406" s="1"/>
      <c r="B4406" s="3"/>
    </row>
    <row r="4407" spans="1:2">
      <c r="A4407" s="1"/>
      <c r="B4407" s="3"/>
    </row>
    <row r="4408" spans="1:2">
      <c r="A4408" s="1"/>
      <c r="B4408" s="3"/>
    </row>
    <row r="4409" spans="1:2">
      <c r="A4409" s="1"/>
      <c r="B4409" s="3"/>
    </row>
    <row r="4410" spans="1:2">
      <c r="A4410" s="1"/>
      <c r="B4410" s="3"/>
    </row>
    <row r="4411" spans="1:2">
      <c r="A4411" s="1"/>
      <c r="B4411" s="3"/>
    </row>
    <row r="4412" spans="1:2">
      <c r="A4412" s="1"/>
      <c r="B4412" s="3"/>
    </row>
    <row r="4413" spans="1:2">
      <c r="A4413" s="1"/>
      <c r="B4413" s="3"/>
    </row>
    <row r="4414" spans="1:2">
      <c r="A4414" s="1"/>
      <c r="B4414" s="3"/>
    </row>
    <row r="4415" spans="1:2">
      <c r="A4415" s="1"/>
      <c r="B4415" s="3"/>
    </row>
    <row r="4416" spans="1:2">
      <c r="A4416" s="1"/>
      <c r="B4416" s="3"/>
    </row>
    <row r="4417" spans="1:2">
      <c r="A4417" s="1"/>
      <c r="B4417" s="3"/>
    </row>
    <row r="4418" spans="1:2">
      <c r="A4418" s="1"/>
      <c r="B4418" s="3"/>
    </row>
    <row r="4419" spans="1:2">
      <c r="A4419" s="1"/>
      <c r="B4419" s="3"/>
    </row>
    <row r="4420" spans="1:2">
      <c r="A4420" s="1"/>
      <c r="B4420" s="3"/>
    </row>
    <row r="4421" spans="1:2">
      <c r="A4421" s="1"/>
      <c r="B4421" s="3"/>
    </row>
    <row r="4422" spans="1:2">
      <c r="A4422" s="1"/>
      <c r="B4422" s="3"/>
    </row>
    <row r="4423" spans="1:2">
      <c r="A4423" s="1"/>
      <c r="B4423" s="3"/>
    </row>
    <row r="4424" spans="1:2">
      <c r="A4424" s="1"/>
      <c r="B4424" s="3"/>
    </row>
    <row r="4425" spans="1:2">
      <c r="A4425" s="1"/>
      <c r="B4425" s="3"/>
    </row>
    <row r="4426" spans="1:2">
      <c r="A4426" s="1"/>
      <c r="B4426" s="3"/>
    </row>
    <row r="4427" spans="1:2">
      <c r="A4427" s="1"/>
      <c r="B4427" s="3"/>
    </row>
    <row r="4428" spans="1:2">
      <c r="A4428" s="1"/>
      <c r="B4428" s="3"/>
    </row>
    <row r="4429" spans="1:2">
      <c r="A4429" s="1"/>
      <c r="B4429" s="3"/>
    </row>
    <row r="4430" spans="1:2">
      <c r="A4430" s="1"/>
      <c r="B4430" s="3"/>
    </row>
    <row r="4431" spans="1:2">
      <c r="A4431" s="1"/>
      <c r="B4431" s="3"/>
    </row>
    <row r="4432" spans="1:2">
      <c r="A4432" s="1"/>
      <c r="B4432" s="3"/>
    </row>
    <row r="4433" spans="1:2">
      <c r="A4433" s="1"/>
      <c r="B4433" s="3"/>
    </row>
    <row r="4434" spans="1:2">
      <c r="A4434" s="1"/>
      <c r="B4434" s="3"/>
    </row>
    <row r="4435" spans="1:2">
      <c r="A4435" s="1"/>
      <c r="B4435" s="3"/>
    </row>
    <row r="4436" spans="1:2">
      <c r="A4436" s="1"/>
      <c r="B4436" s="3"/>
    </row>
    <row r="4437" spans="1:2">
      <c r="A4437" s="1"/>
      <c r="B4437" s="3"/>
    </row>
    <row r="4438" spans="1:2">
      <c r="A4438" s="1"/>
      <c r="B4438" s="3"/>
    </row>
    <row r="4439" spans="1:2">
      <c r="A4439" s="1"/>
      <c r="B4439" s="3"/>
    </row>
    <row r="4440" spans="1:2">
      <c r="A4440" s="1"/>
      <c r="B4440" s="3"/>
    </row>
    <row r="4441" spans="1:2">
      <c r="A4441" s="1"/>
      <c r="B4441" s="3"/>
    </row>
    <row r="4442" spans="1:2">
      <c r="A4442" s="1"/>
      <c r="B4442" s="3"/>
    </row>
    <row r="4443" spans="1:2">
      <c r="A4443" s="1"/>
      <c r="B4443" s="3"/>
    </row>
    <row r="4444" spans="1:2">
      <c r="A4444" s="1"/>
      <c r="B4444" s="3"/>
    </row>
    <row r="4445" spans="1:2">
      <c r="A4445" s="1"/>
      <c r="B4445" s="3"/>
    </row>
    <row r="4446" spans="1:2">
      <c r="A4446" s="1"/>
      <c r="B4446" s="3"/>
    </row>
    <row r="4447" spans="1:2">
      <c r="A4447" s="1"/>
      <c r="B4447" s="3"/>
    </row>
    <row r="4448" spans="1:2">
      <c r="A4448" s="1"/>
      <c r="B4448" s="3"/>
    </row>
    <row r="4449" spans="1:2">
      <c r="A4449" s="1"/>
      <c r="B4449" s="3"/>
    </row>
    <row r="4450" spans="1:2">
      <c r="A4450" s="1"/>
      <c r="B4450" s="3"/>
    </row>
    <row r="4451" spans="1:2">
      <c r="A4451" s="1"/>
      <c r="B4451" s="3"/>
    </row>
    <row r="4452" spans="1:2">
      <c r="A4452" s="1"/>
      <c r="B4452" s="3"/>
    </row>
    <row r="4453" spans="1:2">
      <c r="A4453" s="1"/>
      <c r="B4453" s="3"/>
    </row>
    <row r="4454" spans="1:2">
      <c r="A4454" s="1"/>
      <c r="B4454" s="3"/>
    </row>
    <row r="4455" spans="1:2">
      <c r="A4455" s="1"/>
      <c r="B4455" s="3"/>
    </row>
    <row r="4456" spans="1:2">
      <c r="A4456" s="1"/>
      <c r="B4456" s="3"/>
    </row>
    <row r="4457" spans="1:2">
      <c r="A4457" s="1"/>
      <c r="B4457" s="3"/>
    </row>
    <row r="4458" spans="1:2">
      <c r="A4458" s="1"/>
      <c r="B4458" s="3"/>
    </row>
    <row r="4459" spans="1:2">
      <c r="A4459" s="1"/>
      <c r="B4459" s="3"/>
    </row>
    <row r="4460" spans="1:2">
      <c r="A4460" s="1"/>
      <c r="B4460" s="3"/>
    </row>
    <row r="4461" spans="1:2">
      <c r="A4461" s="1"/>
      <c r="B4461" s="3"/>
    </row>
    <row r="4462" spans="1:2">
      <c r="A4462" s="1"/>
      <c r="B4462" s="3"/>
    </row>
    <row r="4463" spans="1:2">
      <c r="A4463" s="1"/>
      <c r="B4463" s="3"/>
    </row>
    <row r="4464" spans="1:2">
      <c r="A4464" s="1"/>
      <c r="B4464" s="3"/>
    </row>
    <row r="4465" spans="1:2">
      <c r="A4465" s="1"/>
      <c r="B4465" s="3"/>
    </row>
    <row r="4466" spans="1:2">
      <c r="A4466" s="1"/>
      <c r="B4466" s="3"/>
    </row>
    <row r="4467" spans="1:2">
      <c r="A4467" s="1"/>
      <c r="B4467" s="3"/>
    </row>
    <row r="4468" spans="1:2">
      <c r="A4468" s="1"/>
      <c r="B4468" s="3"/>
    </row>
    <row r="4469" spans="1:2">
      <c r="A4469" s="1"/>
      <c r="B4469" s="3"/>
    </row>
    <row r="4470" spans="1:2">
      <c r="A4470" s="1"/>
      <c r="B4470" s="3"/>
    </row>
    <row r="4471" spans="1:2">
      <c r="A4471" s="1"/>
      <c r="B4471" s="3"/>
    </row>
    <row r="4472" spans="1:2">
      <c r="A4472" s="1"/>
      <c r="B4472" s="3"/>
    </row>
    <row r="4473" spans="1:2">
      <c r="A4473" s="1"/>
      <c r="B4473" s="3"/>
    </row>
    <row r="4474" spans="1:2">
      <c r="A4474" s="1"/>
      <c r="B4474" s="3"/>
    </row>
    <row r="4475" spans="1:2">
      <c r="A4475" s="1"/>
      <c r="B4475" s="3"/>
    </row>
    <row r="4476" spans="1:2">
      <c r="A4476" s="1"/>
      <c r="B4476" s="3"/>
    </row>
    <row r="4477" spans="1:2">
      <c r="A4477" s="1"/>
      <c r="B4477" s="3"/>
    </row>
    <row r="4478" spans="1:2">
      <c r="A4478" s="1"/>
      <c r="B4478" s="3"/>
    </row>
    <row r="4479" spans="1:2">
      <c r="A4479" s="1"/>
      <c r="B4479" s="3"/>
    </row>
    <row r="4480" spans="1:2">
      <c r="A4480" s="1"/>
      <c r="B4480" s="3"/>
    </row>
    <row r="4481" spans="1:2">
      <c r="A4481" s="1"/>
      <c r="B4481" s="3"/>
    </row>
    <row r="4482" spans="1:2">
      <c r="A4482" s="1"/>
      <c r="B4482" s="3"/>
    </row>
    <row r="4483" spans="1:2">
      <c r="A4483" s="1"/>
      <c r="B4483" s="3"/>
    </row>
    <row r="4484" spans="1:2">
      <c r="A4484" s="1"/>
      <c r="B4484" s="3"/>
    </row>
    <row r="4485" spans="1:2">
      <c r="A4485" s="1"/>
      <c r="B4485" s="3"/>
    </row>
    <row r="4486" spans="1:2">
      <c r="A4486" s="1"/>
      <c r="B4486" s="3"/>
    </row>
    <row r="4487" spans="1:2">
      <c r="A4487" s="1"/>
      <c r="B4487" s="3"/>
    </row>
    <row r="4488" spans="1:2">
      <c r="A4488" s="1"/>
      <c r="B4488" s="3"/>
    </row>
    <row r="4489" spans="1:2">
      <c r="A4489" s="1"/>
      <c r="B4489" s="3"/>
    </row>
    <row r="4490" spans="1:2">
      <c r="A4490" s="1"/>
      <c r="B4490" s="3"/>
    </row>
    <row r="4491" spans="1:2">
      <c r="A4491" s="1"/>
      <c r="B4491" s="3"/>
    </row>
    <row r="4492" spans="1:2">
      <c r="A4492" s="1"/>
      <c r="B4492" s="3"/>
    </row>
    <row r="4493" spans="1:2">
      <c r="A4493" s="1"/>
      <c r="B4493" s="3"/>
    </row>
    <row r="4494" spans="1:2">
      <c r="A4494" s="1"/>
      <c r="B4494" s="3"/>
    </row>
    <row r="4495" spans="1:2">
      <c r="A4495" s="1"/>
      <c r="B4495" s="3"/>
    </row>
    <row r="4496" spans="1:2">
      <c r="A4496" s="1"/>
      <c r="B4496" s="3"/>
    </row>
    <row r="4497" spans="1:2">
      <c r="A4497" s="1"/>
      <c r="B4497" s="3"/>
    </row>
    <row r="4498" spans="1:2">
      <c r="A4498" s="1"/>
      <c r="B4498" s="3"/>
    </row>
    <row r="4499" spans="1:2">
      <c r="A4499" s="1"/>
      <c r="B4499" s="3"/>
    </row>
    <row r="4500" spans="1:2">
      <c r="A4500" s="1"/>
      <c r="B4500" s="3"/>
    </row>
    <row r="4501" spans="1:2">
      <c r="A4501" s="1"/>
      <c r="B4501" s="3"/>
    </row>
    <row r="4502" spans="1:2">
      <c r="A4502" s="1"/>
      <c r="B4502" s="3"/>
    </row>
    <row r="4503" spans="1:2">
      <c r="A4503" s="1"/>
      <c r="B4503" s="3"/>
    </row>
    <row r="4504" spans="1:2">
      <c r="A4504" s="1"/>
      <c r="B4504" s="3"/>
    </row>
    <row r="4505" spans="1:2">
      <c r="A4505" s="1"/>
      <c r="B4505" s="3"/>
    </row>
    <row r="4506" spans="1:2">
      <c r="A4506" s="1"/>
      <c r="B4506" s="3"/>
    </row>
    <row r="4507" spans="1:2">
      <c r="A4507" s="1"/>
      <c r="B4507" s="3"/>
    </row>
    <row r="4508" spans="1:2">
      <c r="A4508" s="1"/>
      <c r="B4508" s="3"/>
    </row>
    <row r="4509" spans="1:2">
      <c r="A4509" s="1"/>
      <c r="B4509" s="3"/>
    </row>
    <row r="4510" spans="1:2">
      <c r="A4510" s="1"/>
      <c r="B4510" s="3"/>
    </row>
    <row r="4511" spans="1:2">
      <c r="A4511" s="1"/>
      <c r="B4511" s="3"/>
    </row>
    <row r="4512" spans="1:2">
      <c r="A4512" s="1"/>
      <c r="B4512" s="3"/>
    </row>
    <row r="4513" spans="1:2">
      <c r="A4513" s="1"/>
      <c r="B4513" s="3"/>
    </row>
    <row r="4514" spans="1:2">
      <c r="A4514" s="1"/>
      <c r="B4514" s="3"/>
    </row>
    <row r="4515" spans="1:2">
      <c r="A4515" s="1"/>
      <c r="B4515" s="3"/>
    </row>
    <row r="4516" spans="1:2">
      <c r="A4516" s="1"/>
      <c r="B4516" s="3"/>
    </row>
    <row r="4517" spans="1:2">
      <c r="A4517" s="1"/>
      <c r="B4517" s="3"/>
    </row>
    <row r="4518" spans="1:2">
      <c r="A4518" s="1"/>
      <c r="B4518" s="3"/>
    </row>
    <row r="4519" spans="1:2">
      <c r="A4519" s="1"/>
      <c r="B4519" s="3"/>
    </row>
    <row r="4520" spans="1:2">
      <c r="A4520" s="1"/>
      <c r="B4520" s="3"/>
    </row>
    <row r="4521" spans="1:2">
      <c r="A4521" s="1"/>
      <c r="B4521" s="3"/>
    </row>
    <row r="4522" spans="1:2">
      <c r="A4522" s="1"/>
      <c r="B4522" s="3"/>
    </row>
    <row r="4523" spans="1:2">
      <c r="A4523" s="1"/>
      <c r="B4523" s="3"/>
    </row>
    <row r="4524" spans="1:2">
      <c r="A4524" s="1"/>
      <c r="B4524" s="3"/>
    </row>
    <row r="4525" spans="1:2">
      <c r="A4525" s="1"/>
      <c r="B4525" s="3"/>
    </row>
    <row r="4526" spans="1:2">
      <c r="A4526" s="1"/>
      <c r="B4526" s="3"/>
    </row>
    <row r="4527" spans="1:2">
      <c r="A4527" s="1"/>
      <c r="B4527" s="3"/>
    </row>
    <row r="4528" spans="1:2">
      <c r="A4528" s="1"/>
      <c r="B4528" s="3"/>
    </row>
    <row r="4529" spans="1:2">
      <c r="A4529" s="1"/>
      <c r="B4529" s="3"/>
    </row>
    <row r="4530" spans="1:2">
      <c r="A4530" s="1"/>
      <c r="B4530" s="3"/>
    </row>
    <row r="4531" spans="1:2">
      <c r="A4531" s="1"/>
      <c r="B4531" s="3"/>
    </row>
    <row r="4532" spans="1:2">
      <c r="A4532" s="1"/>
      <c r="B4532" s="3"/>
    </row>
    <row r="4533" spans="1:2">
      <c r="A4533" s="1"/>
      <c r="B4533" s="3"/>
    </row>
    <row r="4534" spans="1:2">
      <c r="A4534" s="1"/>
      <c r="B4534" s="3"/>
    </row>
    <row r="4535" spans="1:2">
      <c r="A4535" s="1"/>
      <c r="B4535" s="3"/>
    </row>
    <row r="4536" spans="1:2">
      <c r="A4536" s="1"/>
      <c r="B4536" s="3"/>
    </row>
    <row r="4537" spans="1:2">
      <c r="A4537" s="1"/>
      <c r="B4537" s="3"/>
    </row>
    <row r="4538" spans="1:2">
      <c r="A4538" s="1"/>
      <c r="B4538" s="3"/>
    </row>
    <row r="4539" spans="1:2">
      <c r="A4539" s="1"/>
      <c r="B4539" s="3"/>
    </row>
    <row r="4540" spans="1:2">
      <c r="A4540" s="1"/>
      <c r="B4540" s="3"/>
    </row>
    <row r="4541" spans="1:2">
      <c r="A4541" s="1"/>
      <c r="B4541" s="3"/>
    </row>
    <row r="4542" spans="1:2">
      <c r="A4542" s="1"/>
      <c r="B4542" s="3"/>
    </row>
    <row r="4543" spans="1:2">
      <c r="A4543" s="1"/>
      <c r="B4543" s="3"/>
    </row>
    <row r="4544" spans="1:2">
      <c r="A4544" s="1"/>
      <c r="B4544" s="3"/>
    </row>
    <row r="4545" spans="1:2">
      <c r="A4545" s="1"/>
      <c r="B4545" s="3"/>
    </row>
    <row r="4546" spans="1:2">
      <c r="A4546" s="1"/>
      <c r="B4546" s="3"/>
    </row>
    <row r="4547" spans="1:2">
      <c r="A4547" s="1"/>
      <c r="B4547" s="3"/>
    </row>
    <row r="4548" spans="1:2">
      <c r="A4548" s="1"/>
      <c r="B4548" s="3"/>
    </row>
    <row r="4549" spans="1:2">
      <c r="A4549" s="1"/>
      <c r="B4549" s="3"/>
    </row>
    <row r="4550" spans="1:2">
      <c r="A4550" s="1"/>
      <c r="B4550" s="3"/>
    </row>
    <row r="4551" spans="1:2">
      <c r="A4551" s="1"/>
      <c r="B4551" s="3"/>
    </row>
    <row r="4552" spans="1:2">
      <c r="A4552" s="1"/>
      <c r="B4552" s="3"/>
    </row>
    <row r="4553" spans="1:2">
      <c r="A4553" s="1"/>
      <c r="B4553" s="3"/>
    </row>
    <row r="4554" spans="1:2">
      <c r="A4554" s="1"/>
      <c r="B4554" s="3"/>
    </row>
    <row r="4555" spans="1:2">
      <c r="A4555" s="1"/>
      <c r="B4555" s="3"/>
    </row>
    <row r="4556" spans="1:2">
      <c r="A4556" s="1"/>
      <c r="B4556" s="3"/>
    </row>
    <row r="4557" spans="1:2">
      <c r="A4557" s="1"/>
      <c r="B4557" s="3"/>
    </row>
    <row r="4558" spans="1:2">
      <c r="A4558" s="1"/>
      <c r="B4558" s="3"/>
    </row>
    <row r="4559" spans="1:2">
      <c r="A4559" s="1"/>
      <c r="B4559" s="3"/>
    </row>
    <row r="4560" spans="1:2">
      <c r="A4560" s="1"/>
      <c r="B4560" s="3"/>
    </row>
    <row r="4561" spans="1:2">
      <c r="A4561" s="1"/>
      <c r="B4561" s="3"/>
    </row>
    <row r="4562" spans="1:2">
      <c r="A4562" s="1"/>
      <c r="B4562" s="3"/>
    </row>
    <row r="4563" spans="1:2">
      <c r="A4563" s="1"/>
      <c r="B4563" s="3"/>
    </row>
    <row r="4564" spans="1:2">
      <c r="A4564" s="1"/>
      <c r="B4564" s="3"/>
    </row>
    <row r="4565" spans="1:2">
      <c r="A4565" s="1"/>
      <c r="B4565" s="3"/>
    </row>
    <row r="4566" spans="1:2">
      <c r="A4566" s="1"/>
      <c r="B4566" s="3"/>
    </row>
    <row r="4567" spans="1:2">
      <c r="A4567" s="1"/>
      <c r="B4567" s="3"/>
    </row>
    <row r="4568" spans="1:2">
      <c r="A4568" s="1"/>
      <c r="B4568" s="3"/>
    </row>
    <row r="4569" spans="1:2">
      <c r="A4569" s="1"/>
      <c r="B4569" s="3"/>
    </row>
    <row r="4570" spans="1:2">
      <c r="A4570" s="1"/>
      <c r="B4570" s="3"/>
    </row>
    <row r="4571" spans="1:2">
      <c r="A4571" s="1"/>
      <c r="B4571" s="3"/>
    </row>
    <row r="4572" spans="1:2">
      <c r="A4572" s="1"/>
      <c r="B4572" s="3"/>
    </row>
    <row r="4573" spans="1:2">
      <c r="A4573" s="1"/>
      <c r="B4573" s="3"/>
    </row>
    <row r="4574" spans="1:2">
      <c r="A4574" s="1"/>
      <c r="B4574" s="3"/>
    </row>
    <row r="4575" spans="1:2">
      <c r="A4575" s="1"/>
      <c r="B4575" s="3"/>
    </row>
    <row r="4576" spans="1:2">
      <c r="A4576" s="1"/>
      <c r="B4576" s="3"/>
    </row>
    <row r="4577" spans="1:2">
      <c r="A4577" s="1"/>
      <c r="B4577" s="3"/>
    </row>
    <row r="4578" spans="1:2">
      <c r="A4578" s="1"/>
      <c r="B4578" s="3"/>
    </row>
    <row r="4579" spans="1:2">
      <c r="A4579" s="1"/>
      <c r="B4579" s="3"/>
    </row>
    <row r="4580" spans="1:2">
      <c r="A4580" s="1"/>
      <c r="B4580" s="3"/>
    </row>
    <row r="4581" spans="1:2">
      <c r="A4581" s="1"/>
      <c r="B4581" s="3"/>
    </row>
    <row r="4582" spans="1:2">
      <c r="A4582" s="1"/>
      <c r="B4582" s="3"/>
    </row>
    <row r="4583" spans="1:2">
      <c r="A4583" s="1"/>
      <c r="B4583" s="3"/>
    </row>
    <row r="4584" spans="1:2">
      <c r="A4584" s="1"/>
      <c r="B4584" s="3"/>
    </row>
    <row r="4585" spans="1:2">
      <c r="A4585" s="1"/>
      <c r="B4585" s="3"/>
    </row>
    <row r="4586" spans="1:2">
      <c r="A4586" s="1"/>
      <c r="B4586" s="3"/>
    </row>
    <row r="4587" spans="1:2">
      <c r="A4587" s="1"/>
      <c r="B4587" s="3"/>
    </row>
    <row r="4588" spans="1:2">
      <c r="A4588" s="1"/>
      <c r="B4588" s="3"/>
    </row>
    <row r="4589" spans="1:2">
      <c r="A4589" s="1"/>
      <c r="B4589" s="3"/>
    </row>
    <row r="4590" spans="1:2">
      <c r="A4590" s="1"/>
      <c r="B4590" s="3"/>
    </row>
    <row r="4591" spans="1:2">
      <c r="A4591" s="1"/>
      <c r="B4591" s="3"/>
    </row>
    <row r="4592" spans="1:2">
      <c r="A4592" s="1"/>
      <c r="B4592" s="3"/>
    </row>
    <row r="4593" spans="1:2">
      <c r="A4593" s="1"/>
      <c r="B4593" s="3"/>
    </row>
    <row r="4594" spans="1:2">
      <c r="A4594" s="1"/>
      <c r="B4594" s="3"/>
    </row>
    <row r="4595" spans="1:2">
      <c r="A4595" s="1"/>
      <c r="B4595" s="3"/>
    </row>
    <row r="4596" spans="1:2">
      <c r="A4596" s="1"/>
      <c r="B4596" s="3"/>
    </row>
    <row r="4597" spans="1:2">
      <c r="A4597" s="1"/>
      <c r="B4597" s="3"/>
    </row>
    <row r="4598" spans="1:2">
      <c r="A4598" s="1"/>
      <c r="B4598" s="3"/>
    </row>
    <row r="4599" spans="1:2">
      <c r="A4599" s="1"/>
      <c r="B4599" s="3"/>
    </row>
    <row r="4600" spans="1:2">
      <c r="A4600" s="1"/>
      <c r="B4600" s="3"/>
    </row>
    <row r="4601" spans="1:2">
      <c r="A4601" s="1"/>
      <c r="B4601" s="3"/>
    </row>
    <row r="4602" spans="1:2">
      <c r="A4602" s="1"/>
      <c r="B4602" s="3"/>
    </row>
    <row r="4603" spans="1:2">
      <c r="A4603" s="1"/>
      <c r="B4603" s="3"/>
    </row>
    <row r="4604" spans="1:2">
      <c r="A4604" s="1"/>
      <c r="B4604" s="3"/>
    </row>
    <row r="4605" spans="1:2">
      <c r="A4605" s="1"/>
      <c r="B4605" s="3"/>
    </row>
    <row r="4606" spans="1:2">
      <c r="A4606" s="1"/>
      <c r="B4606" s="3"/>
    </row>
    <row r="4607" spans="1:2">
      <c r="A4607" s="1"/>
      <c r="B4607" s="3"/>
    </row>
    <row r="4608" spans="1:2">
      <c r="A4608" s="1"/>
      <c r="B4608" s="3"/>
    </row>
    <row r="4609" spans="1:2">
      <c r="A4609" s="1"/>
      <c r="B4609" s="3"/>
    </row>
    <row r="4610" spans="1:2">
      <c r="A4610" s="1"/>
      <c r="B4610" s="3"/>
    </row>
    <row r="4611" spans="1:2">
      <c r="A4611" s="1"/>
      <c r="B4611" s="3"/>
    </row>
    <row r="4612" spans="1:2">
      <c r="A4612" s="1"/>
      <c r="B4612" s="3"/>
    </row>
    <row r="4613" spans="1:2">
      <c r="A4613" s="1"/>
      <c r="B4613" s="3"/>
    </row>
    <row r="4614" spans="1:2">
      <c r="A4614" s="1"/>
      <c r="B4614" s="3"/>
    </row>
    <row r="4615" spans="1:2">
      <c r="A4615" s="1"/>
      <c r="B4615" s="3"/>
    </row>
    <row r="4616" spans="1:2">
      <c r="A4616" s="1"/>
      <c r="B4616" s="3"/>
    </row>
    <row r="4617" spans="1:2">
      <c r="A4617" s="1"/>
      <c r="B4617" s="3"/>
    </row>
    <row r="4618" spans="1:2">
      <c r="A4618" s="1"/>
      <c r="B4618" s="3"/>
    </row>
    <row r="4619" spans="1:2">
      <c r="A4619" s="1"/>
      <c r="B4619" s="3"/>
    </row>
    <row r="4620" spans="1:2">
      <c r="A4620" s="1"/>
      <c r="B4620" s="3"/>
    </row>
    <row r="4621" spans="1:2">
      <c r="A4621" s="1"/>
      <c r="B4621" s="3"/>
    </row>
    <row r="4622" spans="1:2">
      <c r="A4622" s="1"/>
      <c r="B4622" s="3"/>
    </row>
    <row r="4623" spans="1:2">
      <c r="A4623" s="1"/>
      <c r="B4623" s="3"/>
    </row>
    <row r="4624" spans="1:2">
      <c r="A4624" s="1"/>
      <c r="B4624" s="3"/>
    </row>
    <row r="4625" spans="1:2">
      <c r="A4625" s="1"/>
      <c r="B4625" s="3"/>
    </row>
    <row r="4626" spans="1:2">
      <c r="A4626" s="1"/>
      <c r="B4626" s="3"/>
    </row>
    <row r="4627" spans="1:2">
      <c r="A4627" s="1"/>
      <c r="B4627" s="3"/>
    </row>
    <row r="4628" spans="1:2">
      <c r="A4628" s="1"/>
      <c r="B4628" s="3"/>
    </row>
    <row r="4629" spans="1:2">
      <c r="A4629" s="1"/>
      <c r="B4629" s="3"/>
    </row>
    <row r="4630" spans="1:2">
      <c r="A4630" s="1"/>
      <c r="B4630" s="3"/>
    </row>
    <row r="4631" spans="1:2">
      <c r="A4631" s="1"/>
      <c r="B4631" s="3"/>
    </row>
    <row r="4632" spans="1:2">
      <c r="A4632" s="1"/>
      <c r="B4632" s="3"/>
    </row>
    <row r="4633" spans="1:2">
      <c r="A4633" s="1"/>
      <c r="B4633" s="3"/>
    </row>
    <row r="4634" spans="1:2">
      <c r="A4634" s="1"/>
      <c r="B4634" s="3"/>
    </row>
    <row r="4635" spans="1:2">
      <c r="A4635" s="1"/>
      <c r="B4635" s="3"/>
    </row>
    <row r="4636" spans="1:2">
      <c r="A4636" s="1"/>
      <c r="B4636" s="3"/>
    </row>
    <row r="4637" spans="1:2">
      <c r="A4637" s="1"/>
      <c r="B4637" s="3"/>
    </row>
    <row r="4638" spans="1:2">
      <c r="A4638" s="1"/>
      <c r="B4638" s="3"/>
    </row>
    <row r="4639" spans="1:2">
      <c r="A4639" s="1"/>
      <c r="B4639" s="3"/>
    </row>
    <row r="4640" spans="1:2">
      <c r="A4640" s="1"/>
      <c r="B4640" s="3"/>
    </row>
    <row r="4641" spans="1:2">
      <c r="A4641" s="1"/>
      <c r="B4641" s="3"/>
    </row>
    <row r="4642" spans="1:2">
      <c r="A4642" s="1"/>
      <c r="B4642" s="3"/>
    </row>
    <row r="4643" spans="1:2">
      <c r="A4643" s="1"/>
      <c r="B4643" s="3"/>
    </row>
    <row r="4644" spans="1:2">
      <c r="A4644" s="1"/>
      <c r="B4644" s="3"/>
    </row>
    <row r="4645" spans="1:2">
      <c r="A4645" s="1"/>
      <c r="B4645" s="3"/>
    </row>
    <row r="4646" spans="1:2">
      <c r="A4646" s="1"/>
      <c r="B4646" s="3"/>
    </row>
    <row r="4647" spans="1:2">
      <c r="A4647" s="1"/>
      <c r="B4647" s="3"/>
    </row>
    <row r="4648" spans="1:2">
      <c r="A4648" s="1"/>
      <c r="B4648" s="3"/>
    </row>
    <row r="4649" spans="1:2">
      <c r="A4649" s="1"/>
      <c r="B4649" s="3"/>
    </row>
    <row r="4650" spans="1:2">
      <c r="A4650" s="1"/>
      <c r="B4650" s="3"/>
    </row>
    <row r="4651" spans="1:2">
      <c r="A4651" s="1"/>
      <c r="B4651" s="3"/>
    </row>
    <row r="4652" spans="1:2">
      <c r="A4652" s="1"/>
      <c r="B4652" s="3"/>
    </row>
    <row r="4653" spans="1:2">
      <c r="A4653" s="1"/>
      <c r="B4653" s="3"/>
    </row>
    <row r="4654" spans="1:2">
      <c r="A4654" s="1"/>
      <c r="B4654" s="3"/>
    </row>
    <row r="4655" spans="1:2">
      <c r="A4655" s="1"/>
      <c r="B4655" s="3"/>
    </row>
    <row r="4656" spans="1:2">
      <c r="A4656" s="1"/>
      <c r="B4656" s="3"/>
    </row>
    <row r="4657" spans="1:2">
      <c r="A4657" s="1"/>
      <c r="B4657" s="3"/>
    </row>
    <row r="4658" spans="1:2">
      <c r="A4658" s="1"/>
      <c r="B4658" s="3"/>
    </row>
    <row r="4659" spans="1:2">
      <c r="A4659" s="1"/>
      <c r="B4659" s="3"/>
    </row>
    <row r="4660" spans="1:2">
      <c r="A4660" s="1"/>
      <c r="B4660" s="3"/>
    </row>
    <row r="4661" spans="1:2">
      <c r="A4661" s="1"/>
      <c r="B4661" s="3"/>
    </row>
    <row r="4662" spans="1:2">
      <c r="A4662" s="1"/>
      <c r="B4662" s="3"/>
    </row>
    <row r="4663" spans="1:2">
      <c r="A4663" s="1"/>
      <c r="B4663" s="3"/>
    </row>
    <row r="4664" spans="1:2">
      <c r="A4664" s="1"/>
      <c r="B4664" s="3"/>
    </row>
    <row r="4665" spans="1:2">
      <c r="A4665" s="1"/>
      <c r="B4665" s="3"/>
    </row>
    <row r="4666" spans="1:2">
      <c r="A4666" s="1"/>
      <c r="B4666" s="3"/>
    </row>
    <row r="4667" spans="1:2">
      <c r="A4667" s="1"/>
      <c r="B4667" s="3"/>
    </row>
    <row r="4668" spans="1:2">
      <c r="A4668" s="1"/>
      <c r="B4668" s="3"/>
    </row>
    <row r="4669" spans="1:2">
      <c r="A4669" s="1"/>
      <c r="B4669" s="3"/>
    </row>
    <row r="4670" spans="1:2">
      <c r="A4670" s="1"/>
      <c r="B4670" s="3"/>
    </row>
    <row r="4671" spans="1:2">
      <c r="A4671" s="1"/>
      <c r="B4671" s="3"/>
    </row>
    <row r="4672" spans="1:2">
      <c r="A4672" s="1"/>
      <c r="B4672" s="3"/>
    </row>
    <row r="4673" spans="1:2">
      <c r="A4673" s="1"/>
      <c r="B4673" s="3"/>
    </row>
    <row r="4674" spans="1:2">
      <c r="A4674" s="1"/>
      <c r="B4674" s="3"/>
    </row>
    <row r="4675" spans="1:2">
      <c r="A4675" s="1"/>
      <c r="B4675" s="3"/>
    </row>
    <row r="4676" spans="1:2">
      <c r="A4676" s="1"/>
      <c r="B4676" s="3"/>
    </row>
    <row r="4677" spans="1:2">
      <c r="A4677" s="1"/>
      <c r="B4677" s="3"/>
    </row>
    <row r="4678" spans="1:2">
      <c r="A4678" s="1"/>
      <c r="B4678" s="3"/>
    </row>
    <row r="4679" spans="1:2">
      <c r="A4679" s="1"/>
      <c r="B4679" s="3"/>
    </row>
    <row r="4680" spans="1:2">
      <c r="A4680" s="1"/>
      <c r="B4680" s="3"/>
    </row>
    <row r="4681" spans="1:2">
      <c r="A4681" s="1"/>
      <c r="B4681" s="3"/>
    </row>
    <row r="4682" spans="1:2">
      <c r="A4682" s="1"/>
      <c r="B4682" s="3"/>
    </row>
    <row r="4683" spans="1:2">
      <c r="A4683" s="1"/>
      <c r="B4683" s="3"/>
    </row>
    <row r="4684" spans="1:2">
      <c r="A4684" s="1"/>
      <c r="B4684" s="3"/>
    </row>
    <row r="4685" spans="1:2">
      <c r="A4685" s="1"/>
      <c r="B4685" s="3"/>
    </row>
    <row r="4686" spans="1:2">
      <c r="A4686" s="1"/>
      <c r="B4686" s="3"/>
    </row>
    <row r="4687" spans="1:2">
      <c r="A4687" s="1"/>
      <c r="B4687" s="3"/>
    </row>
    <row r="4688" spans="1:2">
      <c r="A4688" s="1"/>
      <c r="B4688" s="3"/>
    </row>
    <row r="4689" spans="1:2">
      <c r="A4689" s="1"/>
      <c r="B4689" s="3"/>
    </row>
    <row r="4690" spans="1:2">
      <c r="A4690" s="1"/>
      <c r="B4690" s="3"/>
    </row>
    <row r="4691" spans="1:2">
      <c r="A4691" s="1"/>
      <c r="B4691" s="3"/>
    </row>
    <row r="4692" spans="1:2">
      <c r="A4692" s="1"/>
      <c r="B4692" s="2"/>
    </row>
    <row r="4693" spans="1:2">
      <c r="A4693" s="1"/>
      <c r="B4693" s="2"/>
    </row>
    <row r="4694" spans="1:2">
      <c r="A4694" s="1"/>
      <c r="B4694" s="2"/>
    </row>
    <row r="4695" spans="1:2">
      <c r="A4695" s="1"/>
      <c r="B4695" s="2"/>
    </row>
    <row r="4696" spans="1:2">
      <c r="A4696" s="1"/>
      <c r="B4696" s="2"/>
    </row>
    <row r="4697" spans="1:2">
      <c r="A4697" s="1"/>
      <c r="B4697" s="2"/>
    </row>
    <row r="4698" spans="1:2">
      <c r="A4698" s="1"/>
      <c r="B4698" s="2"/>
    </row>
    <row r="4699" spans="1:2">
      <c r="A4699" s="1"/>
    </row>
    <row r="4700" spans="1:2">
      <c r="A4700" s="1"/>
    </row>
    <row r="4701" spans="1:2">
      <c r="A4701" s="1"/>
    </row>
    <row r="4702" spans="1:2">
      <c r="A4702" s="1"/>
    </row>
    <row r="4703" spans="1:2">
      <c r="A4703" s="1"/>
    </row>
    <row r="4704" spans="1:2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showGridLines="0" workbookViewId="0">
      <selection activeCell="B1" sqref="B1"/>
    </sheetView>
  </sheetViews>
  <sheetFormatPr defaultRowHeight="15"/>
  <cols>
    <col min="1" max="1" width="24.5703125" customWidth="1"/>
    <col min="2" max="2" width="12" bestFit="1" customWidth="1"/>
    <col min="3" max="3" width="10.7109375" bestFit="1" customWidth="1"/>
    <col min="5" max="5" width="19.85546875" customWidth="1"/>
    <col min="8" max="9" width="9.140625" style="2"/>
    <col min="10" max="10" width="9.7109375" style="2" bestFit="1" customWidth="1"/>
    <col min="11" max="11" width="22.7109375" bestFit="1" customWidth="1"/>
    <col min="12" max="12" width="10.5703125" bestFit="1" customWidth="1"/>
    <col min="14" max="14" width="29.85546875" bestFit="1" customWidth="1"/>
    <col min="15" max="15" width="12.42578125" customWidth="1"/>
  </cols>
  <sheetData>
    <row r="1" spans="1:13" s="2" customFormat="1">
      <c r="A1" s="38" t="s">
        <v>1058</v>
      </c>
      <c r="B1" s="38" t="s">
        <v>5</v>
      </c>
      <c r="C1"/>
      <c r="E1" s="4" t="s">
        <v>1065</v>
      </c>
      <c r="J1" s="4"/>
      <c r="K1" s="4"/>
      <c r="L1" s="4"/>
      <c r="M1" s="4"/>
    </row>
    <row r="2" spans="1:13" s="2" customFormat="1">
      <c r="A2" s="38">
        <v>1</v>
      </c>
      <c r="B2" s="38">
        <v>1</v>
      </c>
      <c r="C2"/>
      <c r="E2" s="4" t="s">
        <v>1032</v>
      </c>
      <c r="J2" s="4">
        <f>IF(AND((Table1[[#This Row],[Sales stage]]&lt;&gt;"Won"),OR($B$2=1,(Table1[[#This Row],[Country]]=INDEX($E$1:$E$11,$B$2)))),Table1[[#This Row],[Close Date/Expected Close Date]]-DATE(2015,3,31),"")</f>
        <v>7</v>
      </c>
      <c r="K2" s="32">
        <f>IFERROR(IF(J2&lt;&gt;"",J2+ROWS($J$2:J2)/100000000,""),"")</f>
        <v>7.0000000099999999</v>
      </c>
      <c r="L2" s="33">
        <f>IFERROR(SMALL($K$2:$K$996,ROWS($K$2:K2)),"")</f>
        <v>2.0000000199999999</v>
      </c>
      <c r="M2" s="4">
        <f>IF(L2&lt;&gt;"",MATCH(L2,$K$2:$K$996,0),"")</f>
        <v>2</v>
      </c>
    </row>
    <row r="3" spans="1:13" s="2" customFormat="1">
      <c r="E3" s="4" t="s">
        <v>1031</v>
      </c>
      <c r="J3" s="4">
        <f>IF(AND((Table1[[#This Row],[Sales stage]]&lt;&gt;"Won"),OR($B$2=1,(Table1[[#This Row],[Country]]=INDEX($E$1:$E$11,$B$2)))),Table1[[#This Row],[Close Date/Expected Close Date]]-DATE(2015,3,31),"")</f>
        <v>2</v>
      </c>
      <c r="K3" s="32">
        <f>IFERROR(IF(J3&lt;&gt;"",J3+ROWS($J$2:J3)/100000000,""),"")</f>
        <v>2.0000000199999999</v>
      </c>
      <c r="L3" s="33">
        <f>IFERROR(SMALL($K$2:$K$996,ROWS($K$2:K3)),"")</f>
        <v>2.0000002399999999</v>
      </c>
      <c r="M3" s="4">
        <f t="shared" ref="M3:M66" si="0">IF(L3&lt;&gt;"",MATCH(L3,$K$2:$K$996,0),"")</f>
        <v>24</v>
      </c>
    </row>
    <row r="4" spans="1:13">
      <c r="E4" s="4" t="s">
        <v>1035</v>
      </c>
      <c r="J4" s="4">
        <f>IF(AND((Table1[[#This Row],[Sales stage]]&lt;&gt;"Won"),OR($B$2=1,(Table1[[#This Row],[Country]]=INDEX($E$1:$E$11,$B$2)))),Table1[[#This Row],[Close Date/Expected Close Date]]-DATE(2015,3,31),"")</f>
        <v>67</v>
      </c>
      <c r="K4" s="32">
        <f>IFERROR(IF(J4&lt;&gt;"",J4+ROWS($J$2:J4)/100000000,""),"")</f>
        <v>67.000000029999995</v>
      </c>
      <c r="L4" s="33">
        <f>IFERROR(SMALL($K$2:$K$996,ROWS($K$2:K4)),"")</f>
        <v>2.0000003</v>
      </c>
      <c r="M4" s="4">
        <f t="shared" si="0"/>
        <v>30</v>
      </c>
    </row>
    <row r="5" spans="1:13" s="2" customFormat="1">
      <c r="A5" s="15" t="s">
        <v>1047</v>
      </c>
      <c r="B5" s="15" t="s">
        <v>1055</v>
      </c>
      <c r="C5" s="15" t="s">
        <v>1057</v>
      </c>
      <c r="E5" s="4" t="s">
        <v>1033</v>
      </c>
      <c r="J5" s="4">
        <f>IF(AND((Table1[[#This Row],[Sales stage]]&lt;&gt;"Won"),OR($B$2=1,(Table1[[#This Row],[Country]]=INDEX($E$1:$E$11,$B$2)))),Table1[[#This Row],[Close Date/Expected Close Date]]-DATE(2015,3,31),"")</f>
        <v>34</v>
      </c>
      <c r="K5" s="32">
        <f>IFERROR(IF(J5&lt;&gt;"",J5+ROWS($J$2:J5)/100000000,""),"")</f>
        <v>34.000000040000003</v>
      </c>
      <c r="L5" s="33">
        <f>IFERROR(SMALL($K$2:$K$996,ROWS($K$2:K5)),"")</f>
        <v>2.0000009599999999</v>
      </c>
      <c r="M5" s="4">
        <f t="shared" si="0"/>
        <v>96</v>
      </c>
    </row>
    <row r="6" spans="1:13">
      <c r="A6" s="4" t="s">
        <v>1049</v>
      </c>
      <c r="B6" s="4">
        <f t="array" ref="B6">SUMPRODUCT((Table1[Sales stage]=A6)*(Table1[Deal size])*(IF($B$2&lt;&gt;1,Table1[Country]=INDEX($E$1:$E$11,$B$2),TRUE)))</f>
        <v>865640</v>
      </c>
      <c r="C6" s="4">
        <f t="array" ref="C6">SUMPRODUCT((Table1[Sales stage]=A6)*(IF($B$2&lt;&gt;1,Table1[Country]=INDEX($E$1:$E$11,$B$2),TRUE)))</f>
        <v>355</v>
      </c>
      <c r="E6" s="4" t="s">
        <v>1034</v>
      </c>
      <c r="J6" s="4">
        <f>IF(AND((Table1[[#This Row],[Sales stage]]&lt;&gt;"Won"),OR($B$2=1,(Table1[[#This Row],[Country]]=INDEX($E$1:$E$11,$B$2)))),Table1[[#This Row],[Close Date/Expected Close Date]]-DATE(2015,3,31),"")</f>
        <v>17</v>
      </c>
      <c r="K6" s="32">
        <f>IFERROR(IF(J6&lt;&gt;"",J6+ROWS($J$2:J6)/100000000,""),"")</f>
        <v>17.000000050000001</v>
      </c>
      <c r="L6" s="33">
        <f>IFERROR(SMALL($K$2:$K$996,ROWS($K$2:K6)),"")</f>
        <v>2.0000011099999999</v>
      </c>
      <c r="M6" s="4">
        <f t="shared" si="0"/>
        <v>111</v>
      </c>
    </row>
    <row r="7" spans="1:13">
      <c r="A7" s="4" t="s">
        <v>1040</v>
      </c>
      <c r="B7" s="4">
        <f t="array" ref="B7">SUMPRODUCT((Table1[Sales stage]=A7)*(Table1[Deal size])*(IF($B$2&lt;&gt;1,Table1[Country]=INDEX($E$1:$E$11,$B$2),TRUE)))</f>
        <v>597210</v>
      </c>
      <c r="C7" s="4">
        <f t="array" ref="C7">SUMPRODUCT((Table1[Sales stage]=A7)*(IF($B$2&lt;&gt;1,Table1[Country]=INDEX($E$1:$E$11,$B$2),TRUE)))</f>
        <v>226</v>
      </c>
      <c r="E7" s="4" t="s">
        <v>1029</v>
      </c>
      <c r="J7" s="4">
        <f>IF(AND((Table1[[#This Row],[Sales stage]]&lt;&gt;"Won"),OR($B$2=1,(Table1[[#This Row],[Country]]=INDEX($E$1:$E$11,$B$2)))),Table1[[#This Row],[Close Date/Expected Close Date]]-DATE(2015,3,31),"")</f>
        <v>6</v>
      </c>
      <c r="K7" s="32">
        <f>IFERROR(IF(J7&lt;&gt;"",J7+ROWS($J$2:J7)/100000000,""),"")</f>
        <v>6.0000000599999996</v>
      </c>
      <c r="L7" s="33">
        <f>IFERROR(SMALL($K$2:$K$996,ROWS($K$2:K7)),"")</f>
        <v>2.0000031900000002</v>
      </c>
      <c r="M7" s="4">
        <f t="shared" si="0"/>
        <v>319</v>
      </c>
    </row>
    <row r="8" spans="1:13">
      <c r="A8" s="4" t="s">
        <v>1042</v>
      </c>
      <c r="B8" s="4">
        <f t="array" ref="B8">SUMPRODUCT((Table1[Sales stage]=A8)*(Table1[Deal size])*(IF($B$2&lt;&gt;1,Table1[Country]=INDEX($E$1:$E$11,$B$2),TRUE)))</f>
        <v>376570</v>
      </c>
      <c r="C8" s="4">
        <f t="array" ref="C8">SUMPRODUCT((Table1[Sales stage]=A8)*(IF($B$2&lt;&gt;1,Table1[Country]=INDEX($E$1:$E$11,$B$2),TRUE)))</f>
        <v>145</v>
      </c>
      <c r="E8" s="4" t="s">
        <v>1036</v>
      </c>
      <c r="J8" s="4">
        <f>IF(AND((Table1[[#This Row],[Sales stage]]&lt;&gt;"Won"),OR($B$2=1,(Table1[[#This Row],[Country]]=INDEX($E$1:$E$11,$B$2)))),Table1[[#This Row],[Close Date/Expected Close Date]]-DATE(2015,3,31),"")</f>
        <v>78</v>
      </c>
      <c r="K8" s="32">
        <f>IFERROR(IF(J8&lt;&gt;"",J8+ROWS($J$2:J8)/100000000,""),"")</f>
        <v>78.000000069999999</v>
      </c>
      <c r="L8" s="33">
        <f>IFERROR(SMALL($K$2:$K$996,ROWS($K$2:K8)),"")</f>
        <v>2.0000071099999999</v>
      </c>
      <c r="M8" s="4">
        <f t="shared" si="0"/>
        <v>711</v>
      </c>
    </row>
    <row r="9" spans="1:13">
      <c r="A9" s="4" t="s">
        <v>1039</v>
      </c>
      <c r="B9" s="4">
        <f t="array" ref="B9">SUMPRODUCT((Table1[Sales stage]=A9)*(Table1[Deal size])*(IF($B$2&lt;&gt;1,Table1[Country]=INDEX($E$1:$E$11,$B$2),TRUE)))</f>
        <v>492970</v>
      </c>
      <c r="C9" s="4">
        <f t="array" ref="C9">SUMPRODUCT((Table1[Sales stage]=A9)*(IF($B$2&lt;&gt;1,Table1[Country]=INDEX($E$1:$E$11,$B$2),TRUE)))</f>
        <v>188</v>
      </c>
      <c r="E9" s="4" t="s">
        <v>1038</v>
      </c>
      <c r="J9" s="4">
        <f>IF(AND((Table1[[#This Row],[Sales stage]]&lt;&gt;"Won"),OR($B$2=1,(Table1[[#This Row],[Country]]=INDEX($E$1:$E$11,$B$2)))),Table1[[#This Row],[Close Date/Expected Close Date]]-DATE(2015,3,31),"")</f>
        <v>87</v>
      </c>
      <c r="K9" s="32">
        <f>IFERROR(IF(J9&lt;&gt;"",J9+ROWS($J$2:J9)/100000000,""),"")</f>
        <v>87.000000080000007</v>
      </c>
      <c r="L9" s="33">
        <f>IFERROR(SMALL($K$2:$K$996,ROWS($K$2:K9)),"")</f>
        <v>2.0000072699999998</v>
      </c>
      <c r="M9" s="4">
        <f t="shared" si="0"/>
        <v>727</v>
      </c>
    </row>
    <row r="10" spans="1:13">
      <c r="A10" s="4" t="s">
        <v>1048</v>
      </c>
      <c r="B10" s="4">
        <f t="array" ref="B10">SUMPRODUCT((Table1[Sales stage]=A10)*(Table1[Deal size])*(IF($B$2&lt;&gt;1,Table1[Country]=INDEX($E$1:$E$11,$B$2),TRUE)))</f>
        <v>136970</v>
      </c>
      <c r="C10" s="4">
        <f t="array" ref="C10">SUMPRODUCT((Table1[Sales stage]=A10)*(IF($B$2&lt;&gt;1,Table1[Country]=INDEX($E$1:$E$11,$B$2),TRUE)))</f>
        <v>53</v>
      </c>
      <c r="E10" s="4" t="s">
        <v>1037</v>
      </c>
      <c r="J10" s="4">
        <f>IF(AND((Table1[[#This Row],[Sales stage]]&lt;&gt;"Won"),OR($B$2=1,(Table1[[#This Row],[Country]]=INDEX($E$1:$E$11,$B$2)))),Table1[[#This Row],[Close Date/Expected Close Date]]-DATE(2015,3,31),"")</f>
        <v>21</v>
      </c>
      <c r="K10" s="32">
        <f>IFERROR(IF(J10&lt;&gt;"",J10+ROWS($J$2:J10)/100000000,""),"")</f>
        <v>21.00000009</v>
      </c>
      <c r="L10" s="33">
        <f>IFERROR(SMALL($K$2:$K$996,ROWS($K$2:K10)),"")</f>
        <v>2.0000078499999998</v>
      </c>
      <c r="M10" s="4">
        <f t="shared" si="0"/>
        <v>785</v>
      </c>
    </row>
    <row r="11" spans="1:13">
      <c r="A11" s="4" t="s">
        <v>1041</v>
      </c>
      <c r="B11" s="4">
        <f t="array" ref="B11">SUMPRODUCT((Table1[Sales stage]=A11)*(Table1[Deal size])*(IF($B$2&lt;&gt;1,Table1[Country]=INDEX($E$1:$E$11,$B$2),TRUE)))</f>
        <v>82260</v>
      </c>
      <c r="C11" s="4">
        <f t="array" ref="C11">SUMPRODUCT((Table1[Sales stage]=A11)*(IF($B$2&lt;&gt;1,Table1[Country]=INDEX($E$1:$E$11,$B$2),TRUE)))</f>
        <v>33</v>
      </c>
      <c r="E11" s="4" t="s">
        <v>1030</v>
      </c>
      <c r="J11" s="4" t="str">
        <f>IF(AND((Table1[[#This Row],[Sales stage]]&lt;&gt;"Won"),OR($B$2=1,(Table1[[#This Row],[Country]]=INDEX($E$1:$E$11,$B$2)))),Table1[[#This Row],[Close Date/Expected Close Date]]-DATE(2015,3,31),"")</f>
        <v/>
      </c>
      <c r="K11" s="32" t="str">
        <f>IFERROR(IF(J11&lt;&gt;"",J11+ROWS($J$2:J11)/100000000,""),"")</f>
        <v/>
      </c>
      <c r="L11" s="33">
        <f>IFERROR(SMALL($K$2:$K$996,ROWS($K$2:K11)),"")</f>
        <v>2.0000089499999998</v>
      </c>
      <c r="M11" s="4">
        <f t="shared" si="0"/>
        <v>895</v>
      </c>
    </row>
    <row r="12" spans="1:13" s="2" customFormat="1">
      <c r="A12" s="17"/>
      <c r="B12" s="17"/>
      <c r="C12" s="17"/>
      <c r="J12" s="4">
        <f>IF(AND((Table1[[#This Row],[Sales stage]]&lt;&gt;"Won"),OR($B$2=1,(Table1[[#This Row],[Country]]=INDEX($E$1:$E$11,$B$2)))),Table1[[#This Row],[Close Date/Expected Close Date]]-DATE(2015,3,31),"")</f>
        <v>82</v>
      </c>
      <c r="K12" s="32">
        <f>IFERROR(IF(J12&lt;&gt;"",J12+ROWS($J$2:J12)/100000000,""),"")</f>
        <v>82.000000110000002</v>
      </c>
      <c r="L12" s="33">
        <f>IFERROR(SMALL($K$2:$K$996,ROWS($K$2:K12)),"")</f>
        <v>3.0000004300000001</v>
      </c>
      <c r="M12" s="4">
        <f t="shared" si="0"/>
        <v>43</v>
      </c>
    </row>
    <row r="13" spans="1:13">
      <c r="A13" s="18" t="s">
        <v>1059</v>
      </c>
      <c r="B13" s="36" t="str">
        <f>"Deal "&amp;(IF(A2=1,"Value","Size"))</f>
        <v>Deal Value</v>
      </c>
      <c r="J13" s="4">
        <f>IF(AND((Table1[[#This Row],[Sales stage]]&lt;&gt;"Won"),OR($B$2=1,(Table1[[#This Row],[Country]]=INDEX($E$1:$E$11,$B$2)))),Table1[[#This Row],[Close Date/Expected Close Date]]-DATE(2015,3,31),"")</f>
        <v>83</v>
      </c>
      <c r="K13" s="32">
        <f>IFERROR(IF(J13&lt;&gt;"",J13+ROWS($J$2:J13)/100000000,""),"")</f>
        <v>83.000000119999996</v>
      </c>
      <c r="L13" s="33">
        <f>IFERROR(SMALL($K$2:$K$996,ROWS($K$2:K13)),"")</f>
        <v>3.0000006899999998</v>
      </c>
      <c r="M13" s="4">
        <f t="shared" si="0"/>
        <v>69</v>
      </c>
    </row>
    <row r="14" spans="1:13">
      <c r="A14" s="15" t="s">
        <v>1047</v>
      </c>
      <c r="B14" s="4"/>
      <c r="D14" t="str">
        <f>"Win Rate: "&amp;TEXT(C10/(C10+C11),"0.0%")</f>
        <v>Win Rate: 61.6%</v>
      </c>
      <c r="J14" s="4">
        <f>IF(AND((Table1[[#This Row],[Sales stage]]&lt;&gt;"Won"),OR($B$2=1,(Table1[[#This Row],[Country]]=INDEX($E$1:$E$11,$B$2)))),Table1[[#This Row],[Close Date/Expected Close Date]]-DATE(2015,3,31),"")</f>
        <v>9</v>
      </c>
      <c r="K14" s="32">
        <f>IFERROR(IF(J14&lt;&gt;"",J14+ROWS($J$2:J14)/100000000,""),"")</f>
        <v>9.0000001300000001</v>
      </c>
      <c r="L14" s="33">
        <f>IFERROR(SMALL($K$2:$K$996,ROWS($K$2:K14)),"")</f>
        <v>3.0000017200000002</v>
      </c>
      <c r="M14" s="4">
        <f t="shared" si="0"/>
        <v>172</v>
      </c>
    </row>
    <row r="15" spans="1:13" ht="19.5" customHeight="1">
      <c r="A15" s="4" t="s">
        <v>1049</v>
      </c>
      <c r="B15" s="4">
        <f>IF($A$2=1,TEXT(B6,"0.0,")*1,C6)</f>
        <v>865.6</v>
      </c>
      <c r="J15" s="4">
        <f>IF(AND((Table1[[#This Row],[Sales stage]]&lt;&gt;"Won"),OR($B$2=1,(Table1[[#This Row],[Country]]=INDEX($E$1:$E$11,$B$2)))),Table1[[#This Row],[Close Date/Expected Close Date]]-DATE(2015,3,31),"")</f>
        <v>40</v>
      </c>
      <c r="K15" s="32">
        <f>IFERROR(IF(J15&lt;&gt;"",J15+ROWS($J$2:J15)/100000000,""),"")</f>
        <v>40.000000139999997</v>
      </c>
      <c r="L15" s="33">
        <f>IFERROR(SMALL($K$2:$K$996,ROWS($K$2:K15)),"")</f>
        <v>3.0000030799999999</v>
      </c>
      <c r="M15" s="4">
        <f t="shared" si="0"/>
        <v>308</v>
      </c>
    </row>
    <row r="16" spans="1:13">
      <c r="A16" s="4" t="s">
        <v>1040</v>
      </c>
      <c r="B16" s="4">
        <f t="shared" ref="B16:B19" si="1">IF($A$2=1,TEXT(B7,"0.0,")*1,C7)</f>
        <v>597.20000000000005</v>
      </c>
      <c r="J16" s="4">
        <f>IF(AND((Table1[[#This Row],[Sales stage]]&lt;&gt;"Won"),OR($B$2=1,(Table1[[#This Row],[Country]]=INDEX($E$1:$E$11,$B$2)))),Table1[[#This Row],[Close Date/Expected Close Date]]-DATE(2015,3,31),"")</f>
        <v>21</v>
      </c>
      <c r="K16" s="32">
        <f>IFERROR(IF(J16&lt;&gt;"",J16+ROWS($J$2:J16)/100000000,""),"")</f>
        <v>21.000000150000002</v>
      </c>
      <c r="L16" s="33">
        <f>IFERROR(SMALL($K$2:$K$996,ROWS($K$2:K16)),"")</f>
        <v>3.0000059600000002</v>
      </c>
      <c r="M16" s="4">
        <f t="shared" si="0"/>
        <v>596</v>
      </c>
    </row>
    <row r="17" spans="1:13">
      <c r="A17" s="4" t="s">
        <v>1042</v>
      </c>
      <c r="B17" s="4">
        <f t="shared" si="1"/>
        <v>376.6</v>
      </c>
      <c r="J17" s="4">
        <f>IF(AND((Table1[[#This Row],[Sales stage]]&lt;&gt;"Won"),OR($B$2=1,(Table1[[#This Row],[Country]]=INDEX($E$1:$E$11,$B$2)))),Table1[[#This Row],[Close Date/Expected Close Date]]-DATE(2015,3,31),"")</f>
        <v>87</v>
      </c>
      <c r="K17" s="32">
        <f>IFERROR(IF(J17&lt;&gt;"",J17+ROWS($J$2:J17)/100000000,""),"")</f>
        <v>87.000000159999999</v>
      </c>
      <c r="L17" s="33">
        <f>IFERROR(SMALL($K$2:$K$996,ROWS($K$2:K17)),"")</f>
        <v>3.0000084899999999</v>
      </c>
      <c r="M17" s="4">
        <f t="shared" si="0"/>
        <v>849</v>
      </c>
    </row>
    <row r="18" spans="1:13">
      <c r="A18" s="4" t="s">
        <v>1039</v>
      </c>
      <c r="B18" s="4">
        <f t="shared" si="1"/>
        <v>493</v>
      </c>
      <c r="J18" s="4">
        <f>IF(AND((Table1[[#This Row],[Sales stage]]&lt;&gt;"Won"),OR($B$2=1,(Table1[[#This Row],[Country]]=INDEX($E$1:$E$11,$B$2)))),Table1[[#This Row],[Close Date/Expected Close Date]]-DATE(2015,3,31),"")</f>
        <v>40</v>
      </c>
      <c r="K18" s="32">
        <f>IFERROR(IF(J18&lt;&gt;"",J18+ROWS($J$2:J18)/100000000,""),"")</f>
        <v>40.00000017</v>
      </c>
      <c r="L18" s="33">
        <f>IFERROR(SMALL($K$2:$K$996,ROWS($K$2:K18)),"")</f>
        <v>3.0000087199999999</v>
      </c>
      <c r="M18" s="4">
        <f t="shared" si="0"/>
        <v>872</v>
      </c>
    </row>
    <row r="19" spans="1:13">
      <c r="A19" s="4" t="s">
        <v>1048</v>
      </c>
      <c r="B19" s="4">
        <f t="shared" si="1"/>
        <v>137</v>
      </c>
      <c r="J19" s="4">
        <f>IF(AND((Table1[[#This Row],[Sales stage]]&lt;&gt;"Won"),OR($B$2=1,(Table1[[#This Row],[Country]]=INDEX($E$1:$E$11,$B$2)))),Table1[[#This Row],[Close Date/Expected Close Date]]-DATE(2015,3,31),"")</f>
        <v>51</v>
      </c>
      <c r="K19" s="32">
        <f>IFERROR(IF(J19&lt;&gt;"",J19+ROWS($J$2:J19)/100000000,""),"")</f>
        <v>51.000000180000001</v>
      </c>
      <c r="L19" s="33">
        <f>IFERROR(SMALL($K$2:$K$996,ROWS($K$2:K19)),"")</f>
        <v>3.0000098799999999</v>
      </c>
      <c r="M19" s="4">
        <f t="shared" si="0"/>
        <v>988</v>
      </c>
    </row>
    <row r="20" spans="1:13">
      <c r="A20" s="4"/>
      <c r="B20" s="16">
        <f>SUM(B15:B19)</f>
        <v>2469.4</v>
      </c>
      <c r="J20" s="4">
        <f>IF(AND((Table1[[#This Row],[Sales stage]]&lt;&gt;"Won"),OR($B$2=1,(Table1[[#This Row],[Country]]=INDEX($E$1:$E$11,$B$2)))),Table1[[#This Row],[Close Date/Expected Close Date]]-DATE(2015,3,31),"")</f>
        <v>45</v>
      </c>
      <c r="K20" s="32">
        <f>IFERROR(IF(J20&lt;&gt;"",J20+ROWS($J$2:J20)/100000000,""),"")</f>
        <v>45.000000190000002</v>
      </c>
      <c r="L20" s="33">
        <f>IFERROR(SMALL($K$2:$K$996,ROWS($K$2:K20)),"")</f>
        <v>4.0000002800000001</v>
      </c>
      <c r="M20" s="4">
        <f t="shared" si="0"/>
        <v>28</v>
      </c>
    </row>
    <row r="21" spans="1:13">
      <c r="J21" s="4">
        <f>IF(AND((Table1[[#This Row],[Sales stage]]&lt;&gt;"Won"),OR($B$2=1,(Table1[[#This Row],[Country]]=INDEX($E$1:$E$11,$B$2)))),Table1[[#This Row],[Close Date/Expected Close Date]]-DATE(2015,3,31),"")</f>
        <v>25</v>
      </c>
      <c r="K21" s="32">
        <f>IFERROR(IF(J21&lt;&gt;"",J21+ROWS($J$2:J21)/100000000,""),"")</f>
        <v>25.000000199999999</v>
      </c>
      <c r="L21" s="33">
        <f>IFERROR(SMALL($K$2:$K$996,ROWS($K$2:K21)),"")</f>
        <v>4.00000161</v>
      </c>
      <c r="M21" s="4">
        <f t="shared" si="0"/>
        <v>161</v>
      </c>
    </row>
    <row r="22" spans="1:13">
      <c r="A22" s="4" t="s">
        <v>1032</v>
      </c>
      <c r="B22" s="4">
        <f>SUMPRODUCT((Table1[Country]=A22)*(Table1[Sales stage]="Won")*(Table1[Deal size]))</f>
        <v>28590</v>
      </c>
      <c r="C22" s="4">
        <f t="array" ref="C22">SUMPRODUCT((Table1[Country]=A22)*(Table1[Sales stage]="Won"))</f>
        <v>9</v>
      </c>
      <c r="J22" s="4">
        <f>IF(AND((Table1[[#This Row],[Sales stage]]&lt;&gt;"Won"),OR($B$2=1,(Table1[[#This Row],[Country]]=INDEX($E$1:$E$11,$B$2)))),Table1[[#This Row],[Close Date/Expected Close Date]]-DATE(2015,3,31),"")</f>
        <v>42</v>
      </c>
      <c r="K22" s="32">
        <f>IFERROR(IF(J22&lt;&gt;"",J22+ROWS($J$2:J22)/100000000,""),"")</f>
        <v>42.000000210000003</v>
      </c>
      <c r="L22" s="33">
        <f>IFERROR(SMALL($K$2:$K$996,ROWS($K$2:K22)),"")</f>
        <v>4.0000022</v>
      </c>
      <c r="M22" s="4">
        <f t="shared" si="0"/>
        <v>220</v>
      </c>
    </row>
    <row r="23" spans="1:13">
      <c r="A23" s="4" t="s">
        <v>1031</v>
      </c>
      <c r="B23" s="4">
        <f>SUMPRODUCT((Table1[Country]=A23)*(Table1[Sales stage]="Won")*(Table1[Deal size]))</f>
        <v>17790</v>
      </c>
      <c r="C23" s="4">
        <f t="array" ref="C23">SUMPRODUCT((Table1[Country]=A23)*(Table1[Sales stage]="Won"))</f>
        <v>6</v>
      </c>
      <c r="J23" s="4">
        <f>IF(AND((Table1[[#This Row],[Sales stage]]&lt;&gt;"Won"),OR($B$2=1,(Table1[[#This Row],[Country]]=INDEX($E$1:$E$11,$B$2)))),Table1[[#This Row],[Close Date/Expected Close Date]]-DATE(2015,3,31),"")</f>
        <v>43</v>
      </c>
      <c r="K23" s="32">
        <f>IFERROR(IF(J23&lt;&gt;"",J23+ROWS($J$2:J23)/100000000,""),"")</f>
        <v>43.000000219999997</v>
      </c>
      <c r="L23" s="33">
        <f>IFERROR(SMALL($K$2:$K$996,ROWS($K$2:K23)),"")</f>
        <v>4.0000063900000002</v>
      </c>
      <c r="M23" s="4">
        <f t="shared" si="0"/>
        <v>639</v>
      </c>
    </row>
    <row r="24" spans="1:13">
      <c r="A24" s="4" t="s">
        <v>1035</v>
      </c>
      <c r="B24" s="4">
        <f>SUMPRODUCT((Table1[Country]=A24)*(Table1[Sales stage]="Won")*(Table1[Deal size]))</f>
        <v>5100</v>
      </c>
      <c r="C24" s="4">
        <f t="array" ref="C24">SUMPRODUCT((Table1[Country]=A24)*(Table1[Sales stage]="Won"))</f>
        <v>3</v>
      </c>
      <c r="J24" s="4">
        <f>IF(AND((Table1[[#This Row],[Sales stage]]&lt;&gt;"Won"),OR($B$2=1,(Table1[[#This Row],[Country]]=INDEX($E$1:$E$11,$B$2)))),Table1[[#This Row],[Close Date/Expected Close Date]]-DATE(2015,3,31),"")</f>
        <v>44</v>
      </c>
      <c r="K24" s="32">
        <f>IFERROR(IF(J24&lt;&gt;"",J24+ROWS($J$2:J24)/100000000,""),"")</f>
        <v>44.000000229999998</v>
      </c>
      <c r="L24" s="33">
        <f>IFERROR(SMALL($K$2:$K$996,ROWS($K$2:K24)),"")</f>
        <v>4.0000064399999999</v>
      </c>
      <c r="M24" s="4">
        <f t="shared" si="0"/>
        <v>644</v>
      </c>
    </row>
    <row r="25" spans="1:13">
      <c r="A25" s="4" t="s">
        <v>1033</v>
      </c>
      <c r="B25" s="4">
        <f>SUMPRODUCT((Table1[Country]=A25)*(Table1[Sales stage]="Won")*(Table1[Deal size]))</f>
        <v>21070</v>
      </c>
      <c r="C25" s="4">
        <f t="array" ref="C25">SUMPRODUCT((Table1[Country]=A25)*(Table1[Sales stage]="Won"))</f>
        <v>8</v>
      </c>
      <c r="J25" s="4">
        <f>IF(AND((Table1[[#This Row],[Sales stage]]&lt;&gt;"Won"),OR($B$2=1,(Table1[[#This Row],[Country]]=INDEX($E$1:$E$11,$B$2)))),Table1[[#This Row],[Close Date/Expected Close Date]]-DATE(2015,3,31),"")</f>
        <v>2</v>
      </c>
      <c r="K25" s="32">
        <f>IFERROR(IF(J25&lt;&gt;"",J25+ROWS($J$2:J25)/100000000,""),"")</f>
        <v>2.0000002399999999</v>
      </c>
      <c r="L25" s="33">
        <f>IFERROR(SMALL($K$2:$K$996,ROWS($K$2:K25)),"")</f>
        <v>4.0000071500000001</v>
      </c>
      <c r="M25" s="4">
        <f t="shared" si="0"/>
        <v>715</v>
      </c>
    </row>
    <row r="26" spans="1:13">
      <c r="A26" s="4" t="s">
        <v>1034</v>
      </c>
      <c r="B26" s="4">
        <f>SUMPRODUCT((Table1[Country]=A26)*(Table1[Sales stage]="Won")*(Table1[Deal size]))</f>
        <v>9910</v>
      </c>
      <c r="C26" s="4">
        <f t="array" ref="C26">SUMPRODUCT((Table1[Country]=A26)*(Table1[Sales stage]="Won"))</f>
        <v>4</v>
      </c>
      <c r="J26" s="4" t="str">
        <f>IF(AND((Table1[[#This Row],[Sales stage]]&lt;&gt;"Won"),OR($B$2=1,(Table1[[#This Row],[Country]]=INDEX($E$1:$E$11,$B$2)))),Table1[[#This Row],[Close Date/Expected Close Date]]-DATE(2015,3,31),"")</f>
        <v/>
      </c>
      <c r="K26" s="32" t="str">
        <f>IFERROR(IF(J26&lt;&gt;"",J26+ROWS($J$2:J26)/100000000,""),"")</f>
        <v/>
      </c>
      <c r="L26" s="33">
        <f>IFERROR(SMALL($K$2:$K$996,ROWS($K$2:K26)),"")</f>
        <v>4.0000075700000002</v>
      </c>
      <c r="M26" s="4">
        <f t="shared" si="0"/>
        <v>757</v>
      </c>
    </row>
    <row r="27" spans="1:13">
      <c r="A27" s="4" t="s">
        <v>1029</v>
      </c>
      <c r="B27" s="4">
        <f>SUMPRODUCT((Table1[Country]=A27)*(Table1[Sales stage]="Won")*(Table1[Deal size]))</f>
        <v>12540</v>
      </c>
      <c r="C27" s="4">
        <f t="array" ref="C27">SUMPRODUCT((Table1[Country]=A27)*(Table1[Sales stage]="Won"))</f>
        <v>5</v>
      </c>
      <c r="J27" s="4">
        <f>IF(AND((Table1[[#This Row],[Sales stage]]&lt;&gt;"Won"),OR($B$2=1,(Table1[[#This Row],[Country]]=INDEX($E$1:$E$11,$B$2)))),Table1[[#This Row],[Close Date/Expected Close Date]]-DATE(2015,3,31),"")</f>
        <v>21</v>
      </c>
      <c r="K27" s="32">
        <f>IFERROR(IF(J27&lt;&gt;"",J27+ROWS($J$2:J27)/100000000,""),"")</f>
        <v>21.00000026</v>
      </c>
      <c r="L27" s="33">
        <f>IFERROR(SMALL($K$2:$K$996,ROWS($K$2:K27)),"")</f>
        <v>4.0000078600000002</v>
      </c>
      <c r="M27" s="4">
        <f t="shared" si="0"/>
        <v>786</v>
      </c>
    </row>
    <row r="28" spans="1:13">
      <c r="A28" s="4" t="s">
        <v>1036</v>
      </c>
      <c r="B28" s="4">
        <f>SUMPRODUCT((Table1[Country]=A28)*(Table1[Sales stage]="Won")*(Table1[Deal size]))</f>
        <v>12670</v>
      </c>
      <c r="C28" s="4">
        <f t="array" ref="C28">SUMPRODUCT((Table1[Country]=A28)*(Table1[Sales stage]="Won"))</f>
        <v>5</v>
      </c>
      <c r="J28" s="4" t="str">
        <f>IF(AND((Table1[[#This Row],[Sales stage]]&lt;&gt;"Won"),OR($B$2=1,(Table1[[#This Row],[Country]]=INDEX($E$1:$E$11,$B$2)))),Table1[[#This Row],[Close Date/Expected Close Date]]-DATE(2015,3,31),"")</f>
        <v/>
      </c>
      <c r="K28" s="32" t="str">
        <f>IFERROR(IF(J28&lt;&gt;"",J28+ROWS($J$2:J28)/100000000,""),"")</f>
        <v/>
      </c>
      <c r="L28" s="33">
        <f>IFERROR(SMALL($K$2:$K$996,ROWS($K$2:K28)),"")</f>
        <v>4.00000804</v>
      </c>
      <c r="M28" s="4">
        <f t="shared" si="0"/>
        <v>804</v>
      </c>
    </row>
    <row r="29" spans="1:13">
      <c r="A29" s="4" t="s">
        <v>1038</v>
      </c>
      <c r="B29" s="4">
        <f>SUMPRODUCT((Table1[Country]=A29)*(Table1[Sales stage]="Won")*(Table1[Deal size]))</f>
        <v>18190</v>
      </c>
      <c r="C29" s="4">
        <f t="array" ref="C29">SUMPRODUCT((Table1[Country]=A29)*(Table1[Sales stage]="Won"))</f>
        <v>5</v>
      </c>
      <c r="J29" s="4">
        <f>IF(AND((Table1[[#This Row],[Sales stage]]&lt;&gt;"Won"),OR($B$2=1,(Table1[[#This Row],[Country]]=INDEX($E$1:$E$11,$B$2)))),Table1[[#This Row],[Close Date/Expected Close Date]]-DATE(2015,3,31),"")</f>
        <v>4</v>
      </c>
      <c r="K29" s="32">
        <f>IFERROR(IF(J29&lt;&gt;"",J29+ROWS($J$2:J29)/100000000,""),"")</f>
        <v>4.0000002800000001</v>
      </c>
      <c r="L29" s="33">
        <f>IFERROR(SMALL($K$2:$K$996,ROWS($K$2:K29)),"")</f>
        <v>4.00000862</v>
      </c>
      <c r="M29" s="4">
        <f t="shared" si="0"/>
        <v>862</v>
      </c>
    </row>
    <row r="30" spans="1:13">
      <c r="A30" s="4" t="s">
        <v>1037</v>
      </c>
      <c r="B30" s="4">
        <f>SUMPRODUCT((Table1[Country]=A30)*(Table1[Sales stage]="Won")*(Table1[Deal size]))</f>
        <v>7150</v>
      </c>
      <c r="C30" s="4">
        <f t="array" ref="C30">SUMPRODUCT((Table1[Country]=A30)*(Table1[Sales stage]="Won"))</f>
        <v>4</v>
      </c>
      <c r="J30" s="4">
        <f>IF(AND((Table1[[#This Row],[Sales stage]]&lt;&gt;"Won"),OR($B$2=1,(Table1[[#This Row],[Country]]=INDEX($E$1:$E$11,$B$2)))),Table1[[#This Row],[Close Date/Expected Close Date]]-DATE(2015,3,31),"")</f>
        <v>21</v>
      </c>
      <c r="K30" s="32">
        <f>IFERROR(IF(J30&lt;&gt;"",J30+ROWS($J$2:J30)/100000000,""),"")</f>
        <v>21.000000289999999</v>
      </c>
      <c r="L30" s="33">
        <f>IFERROR(SMALL($K$2:$K$996,ROWS($K$2:K30)),"")</f>
        <v>5.0000004000000002</v>
      </c>
      <c r="M30" s="4">
        <f t="shared" si="0"/>
        <v>40</v>
      </c>
    </row>
    <row r="31" spans="1:13">
      <c r="A31" s="4" t="s">
        <v>1030</v>
      </c>
      <c r="B31" s="4">
        <f>SUMPRODUCT((Table1[Country]=A31)*(Table1[Sales stage]="Won")*(Table1[Deal size]))</f>
        <v>3960</v>
      </c>
      <c r="C31" s="4">
        <f t="array" ref="C31">SUMPRODUCT((Table1[Country]=A31)*(Table1[Sales stage]="Won"))</f>
        <v>4</v>
      </c>
      <c r="J31" s="4">
        <f>IF(AND((Table1[[#This Row],[Sales stage]]&lt;&gt;"Won"),OR($B$2=1,(Table1[[#This Row],[Country]]=INDEX($E$1:$E$11,$B$2)))),Table1[[#This Row],[Close Date/Expected Close Date]]-DATE(2015,3,31),"")</f>
        <v>2</v>
      </c>
      <c r="K31" s="32">
        <f>IFERROR(IF(J31&lt;&gt;"",J31+ROWS($J$2:J31)/100000000,""),"")</f>
        <v>2.0000003</v>
      </c>
      <c r="L31" s="33">
        <f>IFERROR(SMALL($K$2:$K$996,ROWS($K$2:K31)),"")</f>
        <v>5.0000011799999999</v>
      </c>
      <c r="M31" s="4">
        <f t="shared" si="0"/>
        <v>118</v>
      </c>
    </row>
    <row r="32" spans="1:13" s="2" customFormat="1">
      <c r="J32" s="4">
        <f>IF(AND((Table1[[#This Row],[Sales stage]]&lt;&gt;"Won"),OR($B$2=1,(Table1[[#This Row],[Country]]=INDEX($E$1:$E$11,$B$2)))),Table1[[#This Row],[Close Date/Expected Close Date]]-DATE(2015,3,31),"")</f>
        <v>65</v>
      </c>
      <c r="K32" s="32">
        <f>IFERROR(IF(J32&lt;&gt;"",J32+ROWS($J$2:J32)/100000000,""),"")</f>
        <v>65.000000310000004</v>
      </c>
      <c r="L32" s="33">
        <f>IFERROR(SMALL($K$2:$K$996,ROWS($K$2:K32)),"")</f>
        <v>5.0000018800000001</v>
      </c>
      <c r="M32" s="4">
        <f t="shared" si="0"/>
        <v>188</v>
      </c>
    </row>
    <row r="33" spans="1:13">
      <c r="A33" s="4" t="str">
        <f>"Won: "&amp;IF($A$2=1,"Deal Value ($M)","Deal Count")&amp;" - By Country"</f>
        <v>Won: Deal Value ($M) - By Country</v>
      </c>
      <c r="B33" s="4"/>
      <c r="C33" s="4"/>
      <c r="D33" s="4"/>
      <c r="J33" s="4">
        <f>IF(AND((Table1[[#This Row],[Sales stage]]&lt;&gt;"Won"),OR($B$2=1,(Table1[[#This Row],[Country]]=INDEX($E$1:$E$11,$B$2)))),Table1[[#This Row],[Close Date/Expected Close Date]]-DATE(2015,3,31),"")</f>
        <v>90</v>
      </c>
      <c r="K33" s="32">
        <f>IFERROR(IF(J33&lt;&gt;"",J33+ROWS($J$2:J33)/100000000,""),"")</f>
        <v>90.000000319999998</v>
      </c>
      <c r="L33" s="33">
        <f>IFERROR(SMALL($K$2:$K$996,ROWS($K$2:K33)),"")</f>
        <v>5.0000019499999997</v>
      </c>
      <c r="M33" s="4">
        <f t="shared" si="0"/>
        <v>195</v>
      </c>
    </row>
    <row r="34" spans="1:13">
      <c r="A34" s="4" t="s">
        <v>1032</v>
      </c>
      <c r="B34" s="4">
        <f>IF($A$2=1,TEXT(B22,"0.0,")*1,C22)</f>
        <v>28.6</v>
      </c>
      <c r="C34" s="4" t="e">
        <f t="shared" ref="C34:C43" si="2">IF($B$2=1,NA(),IF(INDEX($E$1:$E$11,$B$2)=A34,B34,NA()))</f>
        <v>#N/A</v>
      </c>
      <c r="D34" s="4">
        <f>IF(ISERROR(C34),B34,NA())</f>
        <v>28.6</v>
      </c>
      <c r="J34" s="4">
        <f>IF(AND((Table1[[#This Row],[Sales stage]]&lt;&gt;"Won"),OR($B$2=1,(Table1[[#This Row],[Country]]=INDEX($E$1:$E$11,$B$2)))),Table1[[#This Row],[Close Date/Expected Close Date]]-DATE(2015,3,31),"")</f>
        <v>61</v>
      </c>
      <c r="K34" s="32">
        <f>IFERROR(IF(J34&lt;&gt;"",J34+ROWS($J$2:J34)/100000000,""),"")</f>
        <v>61.000000329999999</v>
      </c>
      <c r="L34" s="33">
        <f>IFERROR(SMALL($K$2:$K$996,ROWS($K$2:K34)),"")</f>
        <v>5.0000026999999996</v>
      </c>
      <c r="M34" s="4">
        <f t="shared" si="0"/>
        <v>270</v>
      </c>
    </row>
    <row r="35" spans="1:13">
      <c r="A35" s="4" t="s">
        <v>1031</v>
      </c>
      <c r="B35" s="4">
        <f t="shared" ref="B35:B43" si="3">IF($A$2=1,TEXT(B23,"0.0,")*1,C23)</f>
        <v>17.8</v>
      </c>
      <c r="C35" s="4" t="e">
        <f t="shared" si="2"/>
        <v>#N/A</v>
      </c>
      <c r="D35" s="4">
        <f t="shared" ref="D35:D43" si="4">IF(ISERROR(C35),B35,NA())</f>
        <v>17.8</v>
      </c>
      <c r="J35" s="4">
        <f>IF(AND((Table1[[#This Row],[Sales stage]]&lt;&gt;"Won"),OR($B$2=1,(Table1[[#This Row],[Country]]=INDEX($E$1:$E$11,$B$2)))),Table1[[#This Row],[Close Date/Expected Close Date]]-DATE(2015,3,31),"")</f>
        <v>35</v>
      </c>
      <c r="K35" s="32">
        <f>IFERROR(IF(J35&lt;&gt;"",J35+ROWS($J$2:J35)/100000000,""),"")</f>
        <v>35.00000034</v>
      </c>
      <c r="L35" s="33">
        <f>IFERROR(SMALL($K$2:$K$996,ROWS($K$2:K35)),"")</f>
        <v>5.0000027200000003</v>
      </c>
      <c r="M35" s="4">
        <f t="shared" si="0"/>
        <v>272</v>
      </c>
    </row>
    <row r="36" spans="1:13">
      <c r="A36" s="4" t="s">
        <v>1035</v>
      </c>
      <c r="B36" s="4">
        <f t="shared" si="3"/>
        <v>5.0999999999999996</v>
      </c>
      <c r="C36" s="4" t="e">
        <f t="shared" si="2"/>
        <v>#N/A</v>
      </c>
      <c r="D36" s="4">
        <f t="shared" si="4"/>
        <v>5.0999999999999996</v>
      </c>
      <c r="J36" s="4">
        <f>IF(AND((Table1[[#This Row],[Sales stage]]&lt;&gt;"Won"),OR($B$2=1,(Table1[[#This Row],[Country]]=INDEX($E$1:$E$11,$B$2)))),Table1[[#This Row],[Close Date/Expected Close Date]]-DATE(2015,3,31),"")</f>
        <v>49</v>
      </c>
      <c r="K36" s="32">
        <f>IFERROR(IF(J36&lt;&gt;"",J36+ROWS($J$2:J36)/100000000,""),"")</f>
        <v>49.000000350000001</v>
      </c>
      <c r="L36" s="33">
        <f>IFERROR(SMALL($K$2:$K$996,ROWS($K$2:K36)),"")</f>
        <v>5.0000028099999998</v>
      </c>
      <c r="M36" s="4">
        <f t="shared" si="0"/>
        <v>281</v>
      </c>
    </row>
    <row r="37" spans="1:13">
      <c r="A37" s="4" t="s">
        <v>1033</v>
      </c>
      <c r="B37" s="4">
        <f t="shared" si="3"/>
        <v>21.1</v>
      </c>
      <c r="C37" s="4" t="e">
        <f t="shared" si="2"/>
        <v>#N/A</v>
      </c>
      <c r="D37" s="4">
        <f t="shared" si="4"/>
        <v>21.1</v>
      </c>
      <c r="J37" s="4">
        <f>IF(AND((Table1[[#This Row],[Sales stage]]&lt;&gt;"Won"),OR($B$2=1,(Table1[[#This Row],[Country]]=INDEX($E$1:$E$11,$B$2)))),Table1[[#This Row],[Close Date/Expected Close Date]]-DATE(2015,3,31),"")</f>
        <v>68</v>
      </c>
      <c r="K37" s="32">
        <f>IFERROR(IF(J37&lt;&gt;"",J37+ROWS($J$2:J37)/100000000,""),"")</f>
        <v>68.000000360000001</v>
      </c>
      <c r="L37" s="33">
        <f>IFERROR(SMALL($K$2:$K$996,ROWS($K$2:K37)),"")</f>
        <v>5.0000035799999996</v>
      </c>
      <c r="M37" s="4">
        <f t="shared" si="0"/>
        <v>358</v>
      </c>
    </row>
    <row r="38" spans="1:13">
      <c r="A38" s="4" t="s">
        <v>1034</v>
      </c>
      <c r="B38" s="4">
        <f t="shared" si="3"/>
        <v>9.9</v>
      </c>
      <c r="C38" s="4" t="e">
        <f t="shared" si="2"/>
        <v>#N/A</v>
      </c>
      <c r="D38" s="4">
        <f t="shared" si="4"/>
        <v>9.9</v>
      </c>
      <c r="J38" s="4">
        <f>IF(AND((Table1[[#This Row],[Sales stage]]&lt;&gt;"Won"),OR($B$2=1,(Table1[[#This Row],[Country]]=INDEX($E$1:$E$11,$B$2)))),Table1[[#This Row],[Close Date/Expected Close Date]]-DATE(2015,3,31),"")</f>
        <v>69</v>
      </c>
      <c r="K38" s="32">
        <f>IFERROR(IF(J38&lt;&gt;"",J38+ROWS($J$2:J38)/100000000,""),"")</f>
        <v>69.000000369999995</v>
      </c>
      <c r="L38" s="33">
        <f>IFERROR(SMALL($K$2:$K$996,ROWS($K$2:K38)),"")</f>
        <v>5.0000051699999997</v>
      </c>
      <c r="M38" s="4">
        <f t="shared" si="0"/>
        <v>517</v>
      </c>
    </row>
    <row r="39" spans="1:13">
      <c r="A39" s="4" t="s">
        <v>1029</v>
      </c>
      <c r="B39" s="4">
        <f t="shared" si="3"/>
        <v>12.5</v>
      </c>
      <c r="C39" s="4" t="e">
        <f t="shared" si="2"/>
        <v>#N/A</v>
      </c>
      <c r="D39" s="4">
        <f t="shared" si="4"/>
        <v>12.5</v>
      </c>
      <c r="J39" s="4">
        <f>IF(AND((Table1[[#This Row],[Sales stage]]&lt;&gt;"Won"),OR($B$2=1,(Table1[[#This Row],[Country]]=INDEX($E$1:$E$11,$B$2)))),Table1[[#This Row],[Close Date/Expected Close Date]]-DATE(2015,3,31),"")</f>
        <v>63</v>
      </c>
      <c r="K39" s="32">
        <f>IFERROR(IF(J39&lt;&gt;"",J39+ROWS($J$2:J39)/100000000,""),"")</f>
        <v>63.000000380000003</v>
      </c>
      <c r="L39" s="33">
        <f>IFERROR(SMALL($K$2:$K$996,ROWS($K$2:K39)),"")</f>
        <v>5.0000083000000002</v>
      </c>
      <c r="M39" s="4">
        <f t="shared" si="0"/>
        <v>830</v>
      </c>
    </row>
    <row r="40" spans="1:13">
      <c r="A40" s="4" t="s">
        <v>1036</v>
      </c>
      <c r="B40" s="4">
        <f t="shared" si="3"/>
        <v>12.7</v>
      </c>
      <c r="C40" s="4" t="e">
        <f t="shared" si="2"/>
        <v>#N/A</v>
      </c>
      <c r="D40" s="4">
        <f t="shared" si="4"/>
        <v>12.7</v>
      </c>
      <c r="J40" s="4">
        <f>IF(AND((Table1[[#This Row],[Sales stage]]&lt;&gt;"Won"),OR($B$2=1,(Table1[[#This Row],[Country]]=INDEX($E$1:$E$11,$B$2)))),Table1[[#This Row],[Close Date/Expected Close Date]]-DATE(2015,3,31),"")</f>
        <v>89</v>
      </c>
      <c r="K40" s="32">
        <f>IFERROR(IF(J40&lt;&gt;"",J40+ROWS($J$2:J40)/100000000,""),"")</f>
        <v>89.000000389999997</v>
      </c>
      <c r="L40" s="33">
        <f>IFERROR(SMALL($K$2:$K$996,ROWS($K$2:K40)),"")</f>
        <v>5.0000083799999997</v>
      </c>
      <c r="M40" s="4">
        <f t="shared" si="0"/>
        <v>838</v>
      </c>
    </row>
    <row r="41" spans="1:13">
      <c r="A41" s="4" t="s">
        <v>1038</v>
      </c>
      <c r="B41" s="4">
        <f t="shared" si="3"/>
        <v>18.2</v>
      </c>
      <c r="C41" s="4" t="e">
        <f t="shared" si="2"/>
        <v>#N/A</v>
      </c>
      <c r="D41" s="4">
        <f t="shared" si="4"/>
        <v>18.2</v>
      </c>
      <c r="J41" s="4">
        <f>IF(AND((Table1[[#This Row],[Sales stage]]&lt;&gt;"Won"),OR($B$2=1,(Table1[[#This Row],[Country]]=INDEX($E$1:$E$11,$B$2)))),Table1[[#This Row],[Close Date/Expected Close Date]]-DATE(2015,3,31),"")</f>
        <v>5</v>
      </c>
      <c r="K41" s="32">
        <f>IFERROR(IF(J41&lt;&gt;"",J41+ROWS($J$2:J41)/100000000,""),"")</f>
        <v>5.0000004000000002</v>
      </c>
      <c r="L41" s="33">
        <f>IFERROR(SMALL($K$2:$K$996,ROWS($K$2:K41)),"")</f>
        <v>6.0000000599999996</v>
      </c>
      <c r="M41" s="4">
        <f t="shared" si="0"/>
        <v>6</v>
      </c>
    </row>
    <row r="42" spans="1:13">
      <c r="A42" s="4" t="s">
        <v>1037</v>
      </c>
      <c r="B42" s="4">
        <f t="shared" si="3"/>
        <v>7.2</v>
      </c>
      <c r="C42" s="4" t="e">
        <f t="shared" si="2"/>
        <v>#N/A</v>
      </c>
      <c r="D42" s="4">
        <f t="shared" si="4"/>
        <v>7.2</v>
      </c>
      <c r="J42" s="4">
        <f>IF(AND((Table1[[#This Row],[Sales stage]]&lt;&gt;"Won"),OR($B$2=1,(Table1[[#This Row],[Country]]=INDEX($E$1:$E$11,$B$2)))),Table1[[#This Row],[Close Date/Expected Close Date]]-DATE(2015,3,31),"")</f>
        <v>11</v>
      </c>
      <c r="K42" s="32">
        <f>IFERROR(IF(J42&lt;&gt;"",J42+ROWS($J$2:J42)/100000000,""),"")</f>
        <v>11.00000041</v>
      </c>
      <c r="L42" s="33">
        <f>IFERROR(SMALL($K$2:$K$996,ROWS($K$2:K42)),"")</f>
        <v>6.0000004499999999</v>
      </c>
      <c r="M42" s="4">
        <f t="shared" si="0"/>
        <v>45</v>
      </c>
    </row>
    <row r="43" spans="1:13">
      <c r="A43" s="4" t="s">
        <v>1030</v>
      </c>
      <c r="B43" s="4">
        <f t="shared" si="3"/>
        <v>4</v>
      </c>
      <c r="C43" s="4" t="e">
        <f t="shared" si="2"/>
        <v>#N/A</v>
      </c>
      <c r="D43" s="4">
        <f t="shared" si="4"/>
        <v>4</v>
      </c>
      <c r="J43" s="4">
        <f>IF(AND((Table1[[#This Row],[Sales stage]]&lt;&gt;"Won"),OR($B$2=1,(Table1[[#This Row],[Country]]=INDEX($E$1:$E$11,$B$2)))),Table1[[#This Row],[Close Date/Expected Close Date]]-DATE(2015,3,31),"")</f>
        <v>22</v>
      </c>
      <c r="K43" s="32">
        <f>IFERROR(IF(J43&lt;&gt;"",J43+ROWS($J$2:J43)/100000000,""),"")</f>
        <v>22.000000419999999</v>
      </c>
      <c r="L43" s="33">
        <f>IFERROR(SMALL($K$2:$K$996,ROWS($K$2:K43)),"")</f>
        <v>6.0000020799999998</v>
      </c>
      <c r="M43" s="4">
        <f t="shared" si="0"/>
        <v>208</v>
      </c>
    </row>
    <row r="44" spans="1:13">
      <c r="J44" s="4">
        <f>IF(AND((Table1[[#This Row],[Sales stage]]&lt;&gt;"Won"),OR($B$2=1,(Table1[[#This Row],[Country]]=INDEX($E$1:$E$11,$B$2)))),Table1[[#This Row],[Close Date/Expected Close Date]]-DATE(2015,3,31),"")</f>
        <v>3</v>
      </c>
      <c r="K44" s="32">
        <f>IFERROR(IF(J44&lt;&gt;"",J44+ROWS($J$2:J44)/100000000,""),"")</f>
        <v>3.0000004300000001</v>
      </c>
      <c r="L44" s="33">
        <f>IFERROR(SMALL($K$2:$K$996,ROWS($K$2:K44)),"")</f>
        <v>6.0000037199999996</v>
      </c>
      <c r="M44" s="4">
        <f t="shared" si="0"/>
        <v>372</v>
      </c>
    </row>
    <row r="45" spans="1:13">
      <c r="A45" s="4" t="s">
        <v>1061</v>
      </c>
      <c r="B45" s="4"/>
      <c r="C45" s="4"/>
      <c r="D45" s="4"/>
      <c r="E45" s="4"/>
      <c r="J45" s="4">
        <f>IF(AND((Table1[[#This Row],[Sales stage]]&lt;&gt;"Won"),OR($B$2=1,(Table1[[#This Row],[Country]]=INDEX($E$1:$E$11,$B$2)))),Table1[[#This Row],[Close Date/Expected Close Date]]-DATE(2015,3,31),"")</f>
        <v>85</v>
      </c>
      <c r="K45" s="32">
        <f>IFERROR(IF(J45&lt;&gt;"",J45+ROWS($J$2:J45)/100000000,""),"")</f>
        <v>85.000000439999994</v>
      </c>
      <c r="L45" s="33">
        <f>IFERROR(SMALL($K$2:$K$996,ROWS($K$2:K45)),"")</f>
        <v>6.0000041599999996</v>
      </c>
      <c r="M45" s="4">
        <f t="shared" si="0"/>
        <v>416</v>
      </c>
    </row>
    <row r="46" spans="1:13">
      <c r="A46" s="34">
        <f>INDEX(Table1[],$M2,10)</f>
        <v>42096</v>
      </c>
      <c r="B46" s="4" t="str">
        <f>INDEX(Table1[],M2,3)</f>
        <v>Customer 2</v>
      </c>
      <c r="C46" s="4" t="str">
        <f>INDEX(Table1[],M2,4)</f>
        <v>Australia</v>
      </c>
      <c r="D46" s="4" t="str">
        <f>INDEX(Table1[],M2,5)</f>
        <v>Validated</v>
      </c>
      <c r="E46" s="4">
        <f>INDEX(Table1[],M2,6)</f>
        <v>1680</v>
      </c>
      <c r="J46" s="4">
        <f>IF(AND((Table1[[#This Row],[Sales stage]]&lt;&gt;"Won"),OR($B$2=1,(Table1[[#This Row],[Country]]=INDEX($E$1:$E$11,$B$2)))),Table1[[#This Row],[Close Date/Expected Close Date]]-DATE(2015,3,31),"")</f>
        <v>6</v>
      </c>
      <c r="K46" s="32">
        <f>IFERROR(IF(J46&lt;&gt;"",J46+ROWS($J$2:J46)/100000000,""),"")</f>
        <v>6.0000004499999999</v>
      </c>
      <c r="L46" s="33">
        <f>IFERROR(SMALL($K$2:$K$996,ROWS($K$2:K46)),"")</f>
        <v>6.0000053500000003</v>
      </c>
      <c r="M46" s="4">
        <f t="shared" si="0"/>
        <v>535</v>
      </c>
    </row>
    <row r="47" spans="1:13">
      <c r="A47" s="34">
        <f>INDEX(Table1[],$M3,10)</f>
        <v>42096</v>
      </c>
      <c r="B47" s="4" t="str">
        <f>INDEX(Table1[],M3,3)</f>
        <v>Customer 24</v>
      </c>
      <c r="C47" s="4" t="str">
        <f>INDEX(Table1[],M3,4)</f>
        <v>Malaysia</v>
      </c>
      <c r="D47" s="4" t="str">
        <f>INDEX(Table1[],M3,5)</f>
        <v>Validated</v>
      </c>
      <c r="E47" s="4">
        <f>INDEX(Table1[],M3,6)</f>
        <v>1390</v>
      </c>
      <c r="J47" s="4">
        <f>IF(AND((Table1[[#This Row],[Sales stage]]&lt;&gt;"Won"),OR($B$2=1,(Table1[[#This Row],[Country]]=INDEX($E$1:$E$11,$B$2)))),Table1[[#This Row],[Close Date/Expected Close Date]]-DATE(2015,3,31),"")</f>
        <v>8</v>
      </c>
      <c r="K47" s="32">
        <f>IFERROR(IF(J47&lt;&gt;"",J47+ROWS($J$2:J47)/100000000,""),"")</f>
        <v>8.0000004600000008</v>
      </c>
      <c r="L47" s="33">
        <f>IFERROR(SMALL($K$2:$K$996,ROWS($K$2:K47)),"")</f>
        <v>6.0000056099999997</v>
      </c>
      <c r="M47" s="4">
        <f t="shared" si="0"/>
        <v>561</v>
      </c>
    </row>
    <row r="48" spans="1:13">
      <c r="A48" s="34">
        <f>INDEX(Table1[],$M4,10)</f>
        <v>42096</v>
      </c>
      <c r="B48" s="4" t="str">
        <f>INDEX(Table1[],M4,3)</f>
        <v>Customer 30</v>
      </c>
      <c r="C48" s="4" t="str">
        <f>INDEX(Table1[],M4,4)</f>
        <v>Indonesia</v>
      </c>
      <c r="D48" s="4" t="str">
        <f>INDEX(Table1[],M4,5)</f>
        <v>Proposal</v>
      </c>
      <c r="E48" s="4">
        <f>INDEX(Table1[],M4,6)</f>
        <v>2760</v>
      </c>
      <c r="J48" s="4">
        <f>IF(AND((Table1[[#This Row],[Sales stage]]&lt;&gt;"Won"),OR($B$2=1,(Table1[[#This Row],[Country]]=INDEX($E$1:$E$11,$B$2)))),Table1[[#This Row],[Close Date/Expected Close Date]]-DATE(2015,3,31),"")</f>
        <v>47</v>
      </c>
      <c r="K48" s="32">
        <f>IFERROR(IF(J48&lt;&gt;"",J48+ROWS($J$2:J48)/100000000,""),"")</f>
        <v>47.000000470000003</v>
      </c>
      <c r="L48" s="33">
        <f>IFERROR(SMALL($K$2:$K$996,ROWS($K$2:K48)),"")</f>
        <v>6.0000074100000003</v>
      </c>
      <c r="M48" s="4">
        <f t="shared" si="0"/>
        <v>741</v>
      </c>
    </row>
    <row r="49" spans="1:13">
      <c r="A49" s="34">
        <f>INDEX(Table1[],$M5,10)</f>
        <v>42096</v>
      </c>
      <c r="B49" s="4" t="str">
        <f>INDEX(Table1[],M5,3)</f>
        <v>Customer 96</v>
      </c>
      <c r="C49" s="4" t="str">
        <f>INDEX(Table1[],M5,4)</f>
        <v>Germany</v>
      </c>
      <c r="D49" s="4" t="str">
        <f>INDEX(Table1[],M5,5)</f>
        <v>Qualified</v>
      </c>
      <c r="E49" s="4">
        <f>INDEX(Table1[],M5,6)</f>
        <v>470</v>
      </c>
      <c r="J49" s="4">
        <f>IF(AND((Table1[[#This Row],[Sales stage]]&lt;&gt;"Won"),OR($B$2=1,(Table1[[#This Row],[Country]]=INDEX($E$1:$E$11,$B$2)))),Table1[[#This Row],[Close Date/Expected Close Date]]-DATE(2015,3,31),"")</f>
        <v>89</v>
      </c>
      <c r="K49" s="32">
        <f>IFERROR(IF(J49&lt;&gt;"",J49+ROWS($J$2:J49)/100000000,""),"")</f>
        <v>89.000000479999997</v>
      </c>
      <c r="L49" s="33">
        <f>IFERROR(SMALL($K$2:$K$996,ROWS($K$2:K49)),"")</f>
        <v>6.0000077999999997</v>
      </c>
      <c r="M49" s="4">
        <f t="shared" si="0"/>
        <v>780</v>
      </c>
    </row>
    <row r="50" spans="1:13">
      <c r="A50" s="34">
        <f>INDEX(Table1[],$M6,10)</f>
        <v>42096</v>
      </c>
      <c r="B50" s="4" t="str">
        <f>INDEX(Table1[],M6,3)</f>
        <v>Customer 111</v>
      </c>
      <c r="C50" s="4" t="str">
        <f>INDEX(Table1[],M6,4)</f>
        <v>Canada</v>
      </c>
      <c r="D50" s="4" t="str">
        <f>INDEX(Table1[],M6,5)</f>
        <v>Identified</v>
      </c>
      <c r="E50" s="4">
        <f>INDEX(Table1[],M6,6)</f>
        <v>4480</v>
      </c>
      <c r="J50" s="4">
        <f>IF(AND((Table1[[#This Row],[Sales stage]]&lt;&gt;"Won"),OR($B$2=1,(Table1[[#This Row],[Country]]=INDEX($E$1:$E$11,$B$2)))),Table1[[#This Row],[Close Date/Expected Close Date]]-DATE(2015,3,31),"")</f>
        <v>11</v>
      </c>
      <c r="K50" s="32">
        <f>IFERROR(IF(J50&lt;&gt;"",J50+ROWS($J$2:J50)/100000000,""),"")</f>
        <v>11.00000049</v>
      </c>
      <c r="L50" s="33">
        <f>IFERROR(SMALL($K$2:$K$996,ROWS($K$2:K50)),"")</f>
        <v>6.0000089000000001</v>
      </c>
      <c r="M50" s="4">
        <f t="shared" si="0"/>
        <v>890</v>
      </c>
    </row>
    <row r="51" spans="1:13">
      <c r="A51" s="34">
        <f>INDEX(Table1[],$M7,10)</f>
        <v>42096</v>
      </c>
      <c r="B51" s="4" t="str">
        <f>INDEX(Table1[],M7,3)</f>
        <v>Customer 319</v>
      </c>
      <c r="C51" s="4" t="str">
        <f>INDEX(Table1[],M7,4)</f>
        <v>Malaysia</v>
      </c>
      <c r="D51" s="4" t="str">
        <f>INDEX(Table1[],M7,5)</f>
        <v>Identified</v>
      </c>
      <c r="E51" s="4">
        <f>INDEX(Table1[],M7,6)</f>
        <v>1860</v>
      </c>
      <c r="J51" s="4">
        <f>IF(AND((Table1[[#This Row],[Sales stage]]&lt;&gt;"Won"),OR($B$2=1,(Table1[[#This Row],[Country]]=INDEX($E$1:$E$11,$B$2)))),Table1[[#This Row],[Close Date/Expected Close Date]]-DATE(2015,3,31),"")</f>
        <v>48</v>
      </c>
      <c r="K51" s="32">
        <f>IFERROR(IF(J51&lt;&gt;"",J51+ROWS($J$2:J51)/100000000,""),"")</f>
        <v>48.000000499999999</v>
      </c>
      <c r="L51" s="33">
        <f>IFERROR(SMALL($K$2:$K$996,ROWS($K$2:K51)),"")</f>
        <v>6.0000090300000002</v>
      </c>
      <c r="M51" s="4">
        <f t="shared" si="0"/>
        <v>903</v>
      </c>
    </row>
    <row r="52" spans="1:13">
      <c r="A52" s="34">
        <f>INDEX(Table1[],$M8,10)</f>
        <v>42096</v>
      </c>
      <c r="B52" s="4" t="str">
        <f>INDEX(Table1[],M8,3)</f>
        <v>Customer 711</v>
      </c>
      <c r="C52" s="4" t="str">
        <f>INDEX(Table1[],M8,4)</f>
        <v>Indonesia</v>
      </c>
      <c r="D52" s="4" t="str">
        <f>INDEX(Table1[],M8,5)</f>
        <v>Identified</v>
      </c>
      <c r="E52" s="4">
        <f>INDEX(Table1[],M8,6)</f>
        <v>3600</v>
      </c>
      <c r="J52" s="4">
        <f>IF(AND((Table1[[#This Row],[Sales stage]]&lt;&gt;"Won"),OR($B$2=1,(Table1[[#This Row],[Country]]=INDEX($E$1:$E$11,$B$2)))),Table1[[#This Row],[Close Date/Expected Close Date]]-DATE(2015,3,31),"")</f>
        <v>50</v>
      </c>
      <c r="K52" s="32">
        <f>IFERROR(IF(J52&lt;&gt;"",J52+ROWS($J$2:J52)/100000000,""),"")</f>
        <v>50.00000051</v>
      </c>
      <c r="L52" s="33">
        <f>IFERROR(SMALL($K$2:$K$996,ROWS($K$2:K52)),"")</f>
        <v>7.0000000099999999</v>
      </c>
      <c r="M52" s="4">
        <f t="shared" si="0"/>
        <v>1</v>
      </c>
    </row>
    <row r="53" spans="1:13">
      <c r="A53" s="34">
        <f>INDEX(Table1[],$M9,10)</f>
        <v>42096</v>
      </c>
      <c r="B53" s="4" t="str">
        <f>INDEX(Table1[],M9,3)</f>
        <v>Customer 727</v>
      </c>
      <c r="C53" s="4" t="str">
        <f>INDEX(Table1[],M9,4)</f>
        <v>Indonesia</v>
      </c>
      <c r="D53" s="4" t="str">
        <f>INDEX(Table1[],M9,5)</f>
        <v>Validated</v>
      </c>
      <c r="E53" s="4">
        <f>INDEX(Table1[],M9,6)</f>
        <v>3360</v>
      </c>
      <c r="J53" s="4">
        <f>IF(AND((Table1[[#This Row],[Sales stage]]&lt;&gt;"Won"),OR($B$2=1,(Table1[[#This Row],[Country]]=INDEX($E$1:$E$11,$B$2)))),Table1[[#This Row],[Close Date/Expected Close Date]]-DATE(2015,3,31),"")</f>
        <v>76</v>
      </c>
      <c r="K53" s="32">
        <f>IFERROR(IF(J53&lt;&gt;"",J53+ROWS($J$2:J53)/100000000,""),"")</f>
        <v>76.00000052</v>
      </c>
      <c r="L53" s="33">
        <f>IFERROR(SMALL($K$2:$K$996,ROWS($K$2:K53)),"")</f>
        <v>7.0000007100000001</v>
      </c>
      <c r="M53" s="4">
        <f t="shared" si="0"/>
        <v>71</v>
      </c>
    </row>
    <row r="54" spans="1:13">
      <c r="A54" s="34">
        <f>INDEX(Table1[],$M10,10)</f>
        <v>42096</v>
      </c>
      <c r="B54" s="4" t="str">
        <f>INDEX(Table1[],M10,3)</f>
        <v>Customer 785</v>
      </c>
      <c r="C54" s="4" t="str">
        <f>INDEX(Table1[],M10,4)</f>
        <v>US</v>
      </c>
      <c r="D54" s="4" t="str">
        <f>INDEX(Table1[],M10,5)</f>
        <v>Validated</v>
      </c>
      <c r="E54" s="4">
        <f>INDEX(Table1[],M10,6)</f>
        <v>2380</v>
      </c>
      <c r="J54" s="4">
        <f>IF(AND((Table1[[#This Row],[Sales stage]]&lt;&gt;"Won"),OR($B$2=1,(Table1[[#This Row],[Country]]=INDEX($E$1:$E$11,$B$2)))),Table1[[#This Row],[Close Date/Expected Close Date]]-DATE(2015,3,31),"")</f>
        <v>57</v>
      </c>
      <c r="K54" s="32">
        <f>IFERROR(IF(J54&lt;&gt;"",J54+ROWS($J$2:J54)/100000000,""),"")</f>
        <v>57.000000530000001</v>
      </c>
      <c r="L54" s="33">
        <f>IFERROR(SMALL($K$2:$K$996,ROWS($K$2:K54)),"")</f>
        <v>7.0000010599999998</v>
      </c>
      <c r="M54" s="4">
        <f t="shared" si="0"/>
        <v>106</v>
      </c>
    </row>
    <row r="55" spans="1:13">
      <c r="A55" s="34">
        <f>INDEX(Table1[],$M11,10)</f>
        <v>42096</v>
      </c>
      <c r="B55" s="4" t="str">
        <f>INDEX(Table1[],M11,3)</f>
        <v>Customer 895</v>
      </c>
      <c r="C55" s="4" t="str">
        <f>INDEX(Table1[],M11,4)</f>
        <v>Indonesia</v>
      </c>
      <c r="D55" s="4" t="str">
        <f>INDEX(Table1[],M11,5)</f>
        <v>Validated</v>
      </c>
      <c r="E55" s="4">
        <f>INDEX(Table1[],M11,6)</f>
        <v>4990</v>
      </c>
      <c r="J55" s="4">
        <f>IF(AND((Table1[[#This Row],[Sales stage]]&lt;&gt;"Won"),OR($B$2=1,(Table1[[#This Row],[Country]]=INDEX($E$1:$E$11,$B$2)))),Table1[[#This Row],[Close Date/Expected Close Date]]-DATE(2015,3,31),"")</f>
        <v>38</v>
      </c>
      <c r="K55" s="32">
        <f>IFERROR(IF(J55&lt;&gt;"",J55+ROWS($J$2:J55)/100000000,""),"")</f>
        <v>38.000000540000002</v>
      </c>
      <c r="L55" s="33">
        <f>IFERROR(SMALL($K$2:$K$996,ROWS($K$2:K55)),"")</f>
        <v>7.0000014699999999</v>
      </c>
      <c r="M55" s="4">
        <f t="shared" si="0"/>
        <v>147</v>
      </c>
    </row>
    <row r="56" spans="1:13">
      <c r="D56" s="2"/>
      <c r="J56" s="4">
        <f>IF(AND((Table1[[#This Row],[Sales stage]]&lt;&gt;"Won"),OR($B$2=1,(Table1[[#This Row],[Country]]=INDEX($E$1:$E$11,$B$2)))),Table1[[#This Row],[Close Date/Expected Close Date]]-DATE(2015,3,31),"")</f>
        <v>45</v>
      </c>
      <c r="K56" s="32">
        <f>IFERROR(IF(J56&lt;&gt;"",J56+ROWS($J$2:J56)/100000000,""),"")</f>
        <v>45.000000550000003</v>
      </c>
      <c r="L56" s="33">
        <f>IFERROR(SMALL($K$2:$K$996,ROWS($K$2:K56)),"")</f>
        <v>7.0000035599999997</v>
      </c>
      <c r="M56" s="4">
        <f t="shared" si="0"/>
        <v>356</v>
      </c>
    </row>
    <row r="57" spans="1:13">
      <c r="D57" s="2"/>
      <c r="J57" s="4">
        <f>IF(AND((Table1[[#This Row],[Sales stage]]&lt;&gt;"Won"),OR($B$2=1,(Table1[[#This Row],[Country]]=INDEX($E$1:$E$11,$B$2)))),Table1[[#This Row],[Close Date/Expected Close Date]]-DATE(2015,3,31),"")</f>
        <v>78</v>
      </c>
      <c r="K57" s="32">
        <f>IFERROR(IF(J57&lt;&gt;"",J57+ROWS($J$2:J57)/100000000,""),"")</f>
        <v>78.000000560000004</v>
      </c>
      <c r="L57" s="33">
        <f>IFERROR(SMALL($K$2:$K$996,ROWS($K$2:K57)),"")</f>
        <v>7.0000048399999999</v>
      </c>
      <c r="M57" s="4">
        <f t="shared" si="0"/>
        <v>484</v>
      </c>
    </row>
    <row r="58" spans="1:13">
      <c r="D58" s="2"/>
      <c r="J58" s="4">
        <f>IF(AND((Table1[[#This Row],[Sales stage]]&lt;&gt;"Won"),OR($B$2=1,(Table1[[#This Row],[Country]]=INDEX($E$1:$E$11,$B$2)))),Table1[[#This Row],[Close Date/Expected Close Date]]-DATE(2015,3,31),"")</f>
        <v>78</v>
      </c>
      <c r="K58" s="32">
        <f>IFERROR(IF(J58&lt;&gt;"",J58+ROWS($J$2:J58)/100000000,""),"")</f>
        <v>78.000000569999997</v>
      </c>
      <c r="L58" s="33">
        <f>IFERROR(SMALL($K$2:$K$996,ROWS($K$2:K58)),"")</f>
        <v>7.0000048499999998</v>
      </c>
      <c r="M58" s="4">
        <f t="shared" si="0"/>
        <v>485</v>
      </c>
    </row>
    <row r="59" spans="1:13">
      <c r="J59" s="4">
        <f>IF(AND((Table1[[#This Row],[Sales stage]]&lt;&gt;"Won"),OR($B$2=1,(Table1[[#This Row],[Country]]=INDEX($E$1:$E$11,$B$2)))),Table1[[#This Row],[Close Date/Expected Close Date]]-DATE(2015,3,31),"")</f>
        <v>72</v>
      </c>
      <c r="K59" s="32">
        <f>IFERROR(IF(J59&lt;&gt;"",J59+ROWS($J$2:J59)/100000000,""),"")</f>
        <v>72.000000580000005</v>
      </c>
      <c r="L59" s="33">
        <f>IFERROR(SMALL($K$2:$K$996,ROWS($K$2:K59)),"")</f>
        <v>7.0000049200000003</v>
      </c>
      <c r="M59" s="4">
        <f t="shared" si="0"/>
        <v>492</v>
      </c>
    </row>
    <row r="60" spans="1:13">
      <c r="J60" s="4">
        <f>IF(AND((Table1[[#This Row],[Sales stage]]&lt;&gt;"Won"),OR($B$2=1,(Table1[[#This Row],[Country]]=INDEX($E$1:$E$11,$B$2)))),Table1[[#This Row],[Close Date/Expected Close Date]]-DATE(2015,3,31),"")</f>
        <v>12</v>
      </c>
      <c r="K60" s="32">
        <f>IFERROR(IF(J60&lt;&gt;"",J60+ROWS($J$2:J60)/100000000,""),"")</f>
        <v>12.000000590000001</v>
      </c>
      <c r="L60" s="33">
        <f>IFERROR(SMALL($K$2:$K$996,ROWS($K$2:K60)),"")</f>
        <v>7.0000050199999997</v>
      </c>
      <c r="M60" s="4">
        <f t="shared" si="0"/>
        <v>502</v>
      </c>
    </row>
    <row r="61" spans="1:13">
      <c r="J61" s="4">
        <f>IF(AND((Table1[[#This Row],[Sales stage]]&lt;&gt;"Won"),OR($B$2=1,(Table1[[#This Row],[Country]]=INDEX($E$1:$E$11,$B$2)))),Table1[[#This Row],[Close Date/Expected Close Date]]-DATE(2015,3,31),"")</f>
        <v>8</v>
      </c>
      <c r="K61" s="32">
        <f>IFERROR(IF(J61&lt;&gt;"",J61+ROWS($J$2:J61)/100000000,""),"")</f>
        <v>8.0000005999999999</v>
      </c>
      <c r="L61" s="33">
        <f>IFERROR(SMALL($K$2:$K$996,ROWS($K$2:K61)),"")</f>
        <v>7.0000063099999998</v>
      </c>
      <c r="M61" s="4">
        <f t="shared" si="0"/>
        <v>631</v>
      </c>
    </row>
    <row r="62" spans="1:13">
      <c r="A62" s="26" t="s">
        <v>1066</v>
      </c>
      <c r="B62" s="27"/>
      <c r="D62" s="35" t="s">
        <v>1073</v>
      </c>
      <c r="J62" s="4">
        <f>IF(AND((Table1[[#This Row],[Sales stage]]&lt;&gt;"Won"),OR($B$2=1,(Table1[[#This Row],[Country]]=INDEX($E$1:$E$11,$B$2)))),Table1[[#This Row],[Close Date/Expected Close Date]]-DATE(2015,3,31),"")</f>
        <v>13</v>
      </c>
      <c r="K62" s="32">
        <f>IFERROR(IF(J62&lt;&gt;"",J62+ROWS($J$2:J62)/100000000,""),"")</f>
        <v>13.000000610000001</v>
      </c>
      <c r="L62" s="33">
        <f>IFERROR(SMALL($K$2:$K$996,ROWS($K$2:K62)),"")</f>
        <v>7.0000079700000004</v>
      </c>
      <c r="M62" s="4">
        <f t="shared" si="0"/>
        <v>797</v>
      </c>
    </row>
    <row r="63" spans="1:13">
      <c r="A63" s="28" t="s">
        <v>1067</v>
      </c>
      <c r="B63" s="28" t="str">
        <f>"Win "&amp;IF($A$2=1,"Value","Count")</f>
        <v>Win Value</v>
      </c>
      <c r="D63" s="4" t="s">
        <v>19</v>
      </c>
      <c r="E63" s="4">
        <f>SUMPRODUCT((Table1[Sales stage]="Won")*(IF($B$2=1,1,Table1[Country]=INDEX($E$1:$E$11,$B$2)))*(Table1[Deal Owner]=$D63)*(IF($A$2=1,Table1[Deal size],1)))</f>
        <v>6430</v>
      </c>
      <c r="F63" s="4">
        <f>E63+ROWS($D$63:D63)/10000000</f>
        <v>6430.0000000999999</v>
      </c>
      <c r="G63" s="4">
        <f>LARGE($F$63:$F$82,ROWS($F$63:F63))</f>
        <v>23410.000000200002</v>
      </c>
      <c r="H63" s="4">
        <f>MATCH(G63,$F$63:$F$82,0)</f>
        <v>2</v>
      </c>
      <c r="I63"/>
      <c r="J63" s="4">
        <f>IF(AND((Table1[[#This Row],[Sales stage]]&lt;&gt;"Won"),OR($B$2=1,(Table1[[#This Row],[Country]]=INDEX($E$1:$E$11,$B$2)))),Table1[[#This Row],[Close Date/Expected Close Date]]-DATE(2015,3,31),"")</f>
        <v>66</v>
      </c>
      <c r="K63" s="32">
        <f>IFERROR(IF(J63&lt;&gt;"",J63+ROWS($J$2:J63)/100000000,""),"")</f>
        <v>66.000000619999994</v>
      </c>
      <c r="L63" s="33">
        <f>IFERROR(SMALL($K$2:$K$996,ROWS($K$2:K63)),"")</f>
        <v>7.0000082399999997</v>
      </c>
      <c r="M63" s="4">
        <f t="shared" si="0"/>
        <v>824</v>
      </c>
    </row>
    <row r="64" spans="1:13">
      <c r="A64" s="4" t="str">
        <f>INDEX($D$63:$D$82,H63)</f>
        <v>Angela</v>
      </c>
      <c r="B64" s="4">
        <f>IFERROR(INDEX($D$63:$E$82,MATCH(A64,$D$63:$D$82,0),2),"")</f>
        <v>23410</v>
      </c>
      <c r="D64" s="4" t="s">
        <v>21</v>
      </c>
      <c r="E64" s="4">
        <f t="array" ref="E64">SUMPRODUCT((Table1[Sales stage]="Won")*(IF($B$2=1,1,Table1[Country]=INDEX($E$1:$E$11,$B$2)))*(Table1[Deal Owner]=$D64)*(IF($A$2=1,Table1[Deal size],1)))</f>
        <v>23410</v>
      </c>
      <c r="F64" s="4">
        <f>E64+ROWS($D$63:D64)/10000000</f>
        <v>23410.000000200002</v>
      </c>
      <c r="G64" s="4">
        <f>LARGE($F$63:$F$82,ROWS($F$63:F64))</f>
        <v>15470.0000007</v>
      </c>
      <c r="H64" s="4">
        <f t="shared" ref="H64:H127" si="5">MATCH(G64,$F$63:$F$82,0)</f>
        <v>7</v>
      </c>
      <c r="I64"/>
      <c r="J64" s="4">
        <f>IF(AND((Table1[[#This Row],[Sales stage]]&lt;&gt;"Won"),OR($B$2=1,(Table1[[#This Row],[Country]]=INDEX($E$1:$E$11,$B$2)))),Table1[[#This Row],[Close Date/Expected Close Date]]-DATE(2015,3,31),"")</f>
        <v>25</v>
      </c>
      <c r="K64" s="32">
        <f>IFERROR(IF(J64&lt;&gt;"",J64+ROWS($J$2:J64)/100000000,""),"")</f>
        <v>25.000000629999999</v>
      </c>
      <c r="L64" s="33">
        <f>IFERROR(SMALL($K$2:$K$996,ROWS($K$2:K64)),"")</f>
        <v>8.0000004600000008</v>
      </c>
      <c r="M64" s="4">
        <f t="shared" si="0"/>
        <v>46</v>
      </c>
    </row>
    <row r="65" spans="1:13">
      <c r="A65" s="4" t="str">
        <f t="shared" ref="A65:A73" si="6">INDEX($D$63:$D$82,H64)</f>
        <v>Charlie</v>
      </c>
      <c r="B65" s="4">
        <f t="shared" ref="B65:B73" si="7">IFERROR(INDEX($D$63:$E$82,MATCH(A65,$D$63:$D$82,0),2),"")</f>
        <v>15470</v>
      </c>
      <c r="D65" s="4" t="s">
        <v>18</v>
      </c>
      <c r="E65" s="4">
        <f t="array" ref="E65">SUMPRODUCT((Table1[Sales stage]="Won")*(IF($B$2=1,1,Table1[Country]=INDEX($E$1:$E$11,$B$2)))*(Table1[Deal Owner]=$D65)*(IF($A$2=1,Table1[Deal size],1)))</f>
        <v>2290</v>
      </c>
      <c r="F65" s="4">
        <f>E65+ROWS($D$63:D65)/10000000</f>
        <v>2290.0000003</v>
      </c>
      <c r="G65" s="4">
        <f>LARGE($F$63:$F$82,ROWS($F$63:F65))</f>
        <v>14640.0000005</v>
      </c>
      <c r="H65" s="4">
        <f t="shared" si="5"/>
        <v>5</v>
      </c>
      <c r="I65"/>
      <c r="J65" s="4" t="str">
        <f>IF(AND((Table1[[#This Row],[Sales stage]]&lt;&gt;"Won"),OR($B$2=1,(Table1[[#This Row],[Country]]=INDEX($E$1:$E$11,$B$2)))),Table1[[#This Row],[Close Date/Expected Close Date]]-DATE(2015,3,31),"")</f>
        <v/>
      </c>
      <c r="K65" s="32" t="str">
        <f>IFERROR(IF(J65&lt;&gt;"",J65+ROWS($J$2:J65)/100000000,""),"")</f>
        <v/>
      </c>
      <c r="L65" s="33">
        <f>IFERROR(SMALL($K$2:$K$996,ROWS($K$2:K65)),"")</f>
        <v>8.0000005999999999</v>
      </c>
      <c r="M65" s="4">
        <f t="shared" si="0"/>
        <v>60</v>
      </c>
    </row>
    <row r="66" spans="1:13">
      <c r="A66" s="4" t="str">
        <f t="shared" si="6"/>
        <v>Cameron</v>
      </c>
      <c r="B66" s="4">
        <f t="shared" si="7"/>
        <v>14640</v>
      </c>
      <c r="D66" s="4" t="s">
        <v>20</v>
      </c>
      <c r="E66" s="4">
        <f t="array" ref="E66">SUMPRODUCT((Table1[Sales stage]="Won")*(IF($B$2=1,1,Table1[Country]=INDEX($E$1:$E$11,$B$2)))*(Table1[Deal Owner]=$D66)*(IF($A$2=1,Table1[Deal size],1)))</f>
        <v>3750</v>
      </c>
      <c r="F66" s="4">
        <f>E66+ROWS($D$63:D66)/10000000</f>
        <v>3750.0000003999999</v>
      </c>
      <c r="G66" s="4">
        <f>LARGE($F$63:$F$82,ROWS($F$63:F66))</f>
        <v>12580.000001300001</v>
      </c>
      <c r="H66" s="4">
        <f t="shared" si="5"/>
        <v>13</v>
      </c>
      <c r="I66"/>
      <c r="J66" s="4">
        <f>IF(AND((Table1[[#This Row],[Sales stage]]&lt;&gt;"Won"),OR($B$2=1,(Table1[[#This Row],[Country]]=INDEX($E$1:$E$11,$B$2)))),Table1[[#This Row],[Close Date/Expected Close Date]]-DATE(2015,3,31),"")</f>
        <v>16</v>
      </c>
      <c r="K66" s="32">
        <f>IFERROR(IF(J66&lt;&gt;"",J66+ROWS($J$2:J66)/100000000,""),"")</f>
        <v>16.00000065</v>
      </c>
      <c r="L66" s="33">
        <f>IFERROR(SMALL($K$2:$K$996,ROWS($K$2:K66)),"")</f>
        <v>8.0000012900000002</v>
      </c>
      <c r="M66" s="4">
        <f t="shared" si="0"/>
        <v>129</v>
      </c>
    </row>
    <row r="67" spans="1:13">
      <c r="A67" s="4" t="str">
        <f t="shared" si="6"/>
        <v>Lynda</v>
      </c>
      <c r="B67" s="4">
        <f t="shared" si="7"/>
        <v>12580</v>
      </c>
      <c r="D67" s="4" t="s">
        <v>23</v>
      </c>
      <c r="E67" s="4">
        <f t="array" ref="E67">SUMPRODUCT((Table1[Sales stage]="Won")*(IF($B$2=1,1,Table1[Country]=INDEX($E$1:$E$11,$B$2)))*(Table1[Deal Owner]=$D67)*(IF($A$2=1,Table1[Deal size],1)))</f>
        <v>14640</v>
      </c>
      <c r="F67" s="4">
        <f>E67+ROWS($D$63:D67)/10000000</f>
        <v>14640.0000005</v>
      </c>
      <c r="G67" s="4">
        <f>LARGE($F$63:$F$82,ROWS($F$63:F67))</f>
        <v>9720.0000008999996</v>
      </c>
      <c r="H67" s="4">
        <f t="shared" si="5"/>
        <v>9</v>
      </c>
      <c r="I67"/>
      <c r="J67" s="4">
        <f>IF(AND((Table1[[#This Row],[Sales stage]]&lt;&gt;"Won"),OR($B$2=1,(Table1[[#This Row],[Country]]=INDEX($E$1:$E$11,$B$2)))),Table1[[#This Row],[Close Date/Expected Close Date]]-DATE(2015,3,31),"")</f>
        <v>45</v>
      </c>
      <c r="K67" s="32">
        <f>IFERROR(IF(J67&lt;&gt;"",J67+ROWS($J$2:J67)/100000000,""),"")</f>
        <v>45.000000659999998</v>
      </c>
      <c r="L67" s="33">
        <f>IFERROR(SMALL($K$2:$K$996,ROWS($K$2:K67)),"")</f>
        <v>8.0000019899999995</v>
      </c>
      <c r="M67" s="4">
        <f t="shared" ref="M67:M130" si="8">IF(L67&lt;&gt;"",MATCH(L67,$K$2:$K$996,0),"")</f>
        <v>199</v>
      </c>
    </row>
    <row r="68" spans="1:13">
      <c r="A68" s="4" t="str">
        <f t="shared" si="6"/>
        <v>Edwin</v>
      </c>
      <c r="B68" s="4">
        <f t="shared" si="7"/>
        <v>9720</v>
      </c>
      <c r="D68" s="4" t="s">
        <v>24</v>
      </c>
      <c r="E68" s="4">
        <f t="array" ref="E68">SUMPRODUCT((Table1[Sales stage]="Won")*(IF($B$2=1,1,Table1[Country]=INDEX($E$1:$E$11,$B$2)))*(Table1[Deal Owner]=$D68)*(IF($A$2=1,Table1[Deal size],1)))</f>
        <v>4300</v>
      </c>
      <c r="F68" s="4">
        <f>E68+ROWS($D$63:D68)/10000000</f>
        <v>4300.0000006</v>
      </c>
      <c r="G68" s="4">
        <f>LARGE($F$63:$F$82,ROWS($F$63:F68))</f>
        <v>6680.0000019999998</v>
      </c>
      <c r="H68" s="4">
        <f t="shared" si="5"/>
        <v>20</v>
      </c>
      <c r="I68"/>
      <c r="J68" s="4">
        <f>IF(AND((Table1[[#This Row],[Sales stage]]&lt;&gt;"Won"),OR($B$2=1,(Table1[[#This Row],[Country]]=INDEX($E$1:$E$11,$B$2)))),Table1[[#This Row],[Close Date/Expected Close Date]]-DATE(2015,3,31),"")</f>
        <v>59</v>
      </c>
      <c r="K68" s="32">
        <f>IFERROR(IF(J68&lt;&gt;"",J68+ROWS($J$2:J68)/100000000,""),"")</f>
        <v>59.000000669999999</v>
      </c>
      <c r="L68" s="33">
        <f>IFERROR(SMALL($K$2:$K$996,ROWS($K$2:K68)),"")</f>
        <v>8.0000026200000001</v>
      </c>
      <c r="M68" s="4">
        <f t="shared" si="8"/>
        <v>262</v>
      </c>
    </row>
    <row r="69" spans="1:13">
      <c r="A69" s="4" t="str">
        <f t="shared" si="6"/>
        <v>Tim</v>
      </c>
      <c r="B69" s="4">
        <f t="shared" si="7"/>
        <v>6680</v>
      </c>
      <c r="D69" s="4" t="s">
        <v>25</v>
      </c>
      <c r="E69" s="4">
        <f t="array" ref="E69">SUMPRODUCT((Table1[Sales stage]="Won")*(IF($B$2=1,1,Table1[Country]=INDEX($E$1:$E$11,$B$2)))*(Table1[Deal Owner]=$D69)*(IF($A$2=1,Table1[Deal size],1)))</f>
        <v>15470</v>
      </c>
      <c r="F69" s="4">
        <f>E69+ROWS($D$63:D69)/10000000</f>
        <v>15470.0000007</v>
      </c>
      <c r="G69" s="4">
        <f>LARGE($F$63:$F$82,ROWS($F$63:F69))</f>
        <v>6430.0000000999999</v>
      </c>
      <c r="H69" s="4">
        <f t="shared" si="5"/>
        <v>1</v>
      </c>
      <c r="I69"/>
      <c r="J69" s="4">
        <f>IF(AND((Table1[[#This Row],[Sales stage]]&lt;&gt;"Won"),OR($B$2=1,(Table1[[#This Row],[Country]]=INDEX($E$1:$E$11,$B$2)))),Table1[[#This Row],[Close Date/Expected Close Date]]-DATE(2015,3,31),"")</f>
        <v>70</v>
      </c>
      <c r="K69" s="32">
        <f>IFERROR(IF(J69&lt;&gt;"",J69+ROWS($J$2:J69)/100000000,""),"")</f>
        <v>70.000000679999999</v>
      </c>
      <c r="L69" s="33">
        <f>IFERROR(SMALL($K$2:$K$996,ROWS($K$2:K69)),"")</f>
        <v>8.0000030100000004</v>
      </c>
      <c r="M69" s="4">
        <f t="shared" si="8"/>
        <v>301</v>
      </c>
    </row>
    <row r="70" spans="1:13">
      <c r="A70" s="4" t="str">
        <f t="shared" si="6"/>
        <v>Adrian</v>
      </c>
      <c r="B70" s="4">
        <f t="shared" si="7"/>
        <v>6430</v>
      </c>
      <c r="D70" s="4" t="s">
        <v>26</v>
      </c>
      <c r="E70" s="4">
        <f t="array" ref="E70">SUMPRODUCT((Table1[Sales stage]="Won")*(IF($B$2=1,1,Table1[Country]=INDEX($E$1:$E$11,$B$2)))*(Table1[Deal Owner]=$D70)*(IF($A$2=1,Table1[Deal size],1)))</f>
        <v>3520</v>
      </c>
      <c r="F70" s="4">
        <f>E70+ROWS($D$63:D70)/10000000</f>
        <v>3520.0000008000002</v>
      </c>
      <c r="G70" s="4">
        <f>LARGE($F$63:$F$82,ROWS($F$63:F70))</f>
        <v>6310.0000016000004</v>
      </c>
      <c r="H70" s="4">
        <f t="shared" si="5"/>
        <v>16</v>
      </c>
      <c r="I70"/>
      <c r="J70" s="4">
        <f>IF(AND((Table1[[#This Row],[Sales stage]]&lt;&gt;"Won"),OR($B$2=1,(Table1[[#This Row],[Country]]=INDEX($E$1:$E$11,$B$2)))),Table1[[#This Row],[Close Date/Expected Close Date]]-DATE(2015,3,31),"")</f>
        <v>3</v>
      </c>
      <c r="K70" s="32">
        <f>IFERROR(IF(J70&lt;&gt;"",J70+ROWS($J$2:J70)/100000000,""),"")</f>
        <v>3.0000006899999998</v>
      </c>
      <c r="L70" s="33">
        <f>IFERROR(SMALL($K$2:$K$996,ROWS($K$2:K70)),"")</f>
        <v>8.0000030599999992</v>
      </c>
      <c r="M70" s="4">
        <f t="shared" si="8"/>
        <v>306</v>
      </c>
    </row>
    <row r="71" spans="1:13">
      <c r="A71" s="4" t="str">
        <f t="shared" si="6"/>
        <v>Paul</v>
      </c>
      <c r="B71" s="4">
        <f t="shared" si="7"/>
        <v>6310</v>
      </c>
      <c r="D71" s="4" t="s">
        <v>27</v>
      </c>
      <c r="E71" s="4">
        <f t="array" ref="E71">SUMPRODUCT((Table1[Sales stage]="Won")*(IF($B$2=1,1,Table1[Country]=INDEX($E$1:$E$11,$B$2)))*(Table1[Deal Owner]=$D71)*(IF($A$2=1,Table1[Deal size],1)))</f>
        <v>9720</v>
      </c>
      <c r="F71" s="4">
        <f>E71+ROWS($D$63:D71)/10000000</f>
        <v>9720.0000008999996</v>
      </c>
      <c r="G71" s="4">
        <f>LARGE($F$63:$F$82,ROWS($F$63:F71))</f>
        <v>6250.0000013999997</v>
      </c>
      <c r="H71" s="4">
        <f t="shared" si="5"/>
        <v>14</v>
      </c>
      <c r="I71"/>
      <c r="J71" s="4">
        <f>IF(AND((Table1[[#This Row],[Sales stage]]&lt;&gt;"Won"),OR($B$2=1,(Table1[[#This Row],[Country]]=INDEX($E$1:$E$11,$B$2)))),Table1[[#This Row],[Close Date/Expected Close Date]]-DATE(2015,3,31),"")</f>
        <v>63</v>
      </c>
      <c r="K71" s="32">
        <f>IFERROR(IF(J71&lt;&gt;"",J71+ROWS($J$2:J71)/100000000,""),"")</f>
        <v>63.000000700000001</v>
      </c>
      <c r="L71" s="33">
        <f>IFERROR(SMALL($K$2:$K$996,ROWS($K$2:K71)),"")</f>
        <v>8.00000438</v>
      </c>
      <c r="M71" s="4">
        <f t="shared" si="8"/>
        <v>438</v>
      </c>
    </row>
    <row r="72" spans="1:13">
      <c r="A72" s="4" t="str">
        <f t="shared" si="6"/>
        <v>Martha</v>
      </c>
      <c r="B72" s="4">
        <f t="shared" si="7"/>
        <v>6250</v>
      </c>
      <c r="D72" s="4" t="s">
        <v>12</v>
      </c>
      <c r="E72" s="4">
        <f t="array" ref="E72">SUMPRODUCT((Table1[Sales stage]="Won")*(IF($B$2=1,1,Table1[Country]=INDEX($E$1:$E$11,$B$2)))*(Table1[Deal Owner]=$D72)*(IF($A$2=1,Table1[Deal size],1)))</f>
        <v>4940</v>
      </c>
      <c r="F72" s="4">
        <f>E72+ROWS($D$63:D72)/10000000</f>
        <v>4940.0000010000003</v>
      </c>
      <c r="G72" s="4">
        <f>LARGE($F$63:$F$82,ROWS($F$63:F72))</f>
        <v>6160.0000012</v>
      </c>
      <c r="H72" s="4">
        <f t="shared" si="5"/>
        <v>12</v>
      </c>
      <c r="I72"/>
      <c r="J72" s="4">
        <f>IF(AND((Table1[[#This Row],[Sales stage]]&lt;&gt;"Won"),OR($B$2=1,(Table1[[#This Row],[Country]]=INDEX($E$1:$E$11,$B$2)))),Table1[[#This Row],[Close Date/Expected Close Date]]-DATE(2015,3,31),"")</f>
        <v>7</v>
      </c>
      <c r="K72" s="32">
        <f>IFERROR(IF(J72&lt;&gt;"",J72+ROWS($J$2:J72)/100000000,""),"")</f>
        <v>7.0000007100000001</v>
      </c>
      <c r="L72" s="33">
        <f>IFERROR(SMALL($K$2:$K$996,ROWS($K$2:K72)),"")</f>
        <v>8.0000048600000007</v>
      </c>
      <c r="M72" s="4">
        <f t="shared" si="8"/>
        <v>486</v>
      </c>
    </row>
    <row r="73" spans="1:13">
      <c r="A73" s="4" t="str">
        <f t="shared" si="6"/>
        <v>John</v>
      </c>
      <c r="B73" s="4">
        <f t="shared" si="7"/>
        <v>6160</v>
      </c>
      <c r="D73" s="4" t="s">
        <v>8</v>
      </c>
      <c r="E73" s="4">
        <f t="array" ref="E73">SUMPRODUCT((Table1[Sales stage]="Won")*(IF($B$2=1,1,Table1[Country]=INDEX($E$1:$E$11,$B$2)))*(Table1[Deal Owner]=$D73)*(IF($A$2=1,Table1[Deal size],1)))</f>
        <v>0</v>
      </c>
      <c r="F73" s="4">
        <f>E73+ROWS($D$63:D73)/10000000</f>
        <v>1.1000000000000001E-6</v>
      </c>
      <c r="G73" s="4">
        <f>LARGE($F$63:$F$82,ROWS($F$63:F73))</f>
        <v>5870.0000017000002</v>
      </c>
      <c r="H73" s="4">
        <f t="shared" si="5"/>
        <v>17</v>
      </c>
      <c r="I73"/>
      <c r="J73" s="4">
        <f>IF(AND((Table1[[#This Row],[Sales stage]]&lt;&gt;"Won"),OR($B$2=1,(Table1[[#This Row],[Country]]=INDEX($E$1:$E$11,$B$2)))),Table1[[#This Row],[Close Date/Expected Close Date]]-DATE(2015,3,31),"")</f>
        <v>41</v>
      </c>
      <c r="K73" s="32">
        <f>IFERROR(IF(J73&lt;&gt;"",J73+ROWS($J$2:J73)/100000000,""),"")</f>
        <v>41.000000720000003</v>
      </c>
      <c r="L73" s="33">
        <f>IFERROR(SMALL($K$2:$K$996,ROWS($K$2:K73)),"")</f>
        <v>8.0000058299999992</v>
      </c>
      <c r="M73" s="4">
        <f t="shared" si="8"/>
        <v>583</v>
      </c>
    </row>
    <row r="74" spans="1:13">
      <c r="D74" s="4" t="s">
        <v>11</v>
      </c>
      <c r="E74" s="4">
        <f t="array" ref="E74">SUMPRODUCT((Table1[Sales stage]="Won")*(IF($B$2=1,1,Table1[Country]=INDEX($E$1:$E$11,$B$2)))*(Table1[Deal Owner]=$D74)*(IF($A$2=1,Table1[Deal size],1)))</f>
        <v>6160</v>
      </c>
      <c r="F74" s="4">
        <f>E74+ROWS($D$63:D74)/10000000</f>
        <v>6160.0000012</v>
      </c>
      <c r="G74" s="4">
        <f>LARGE($F$63:$F$82,ROWS($F$63:F74))</f>
        <v>4940.0000010000003</v>
      </c>
      <c r="H74" s="4">
        <f t="shared" si="5"/>
        <v>10</v>
      </c>
      <c r="I74"/>
      <c r="J74" s="4">
        <f>IF(AND((Table1[[#This Row],[Sales stage]]&lt;&gt;"Won"),OR($B$2=1,(Table1[[#This Row],[Country]]=INDEX($E$1:$E$11,$B$2)))),Table1[[#This Row],[Close Date/Expected Close Date]]-DATE(2015,3,31),"")</f>
        <v>81</v>
      </c>
      <c r="K74" s="32">
        <f>IFERROR(IF(J74&lt;&gt;"",J74+ROWS($J$2:J74)/100000000,""),"")</f>
        <v>81.000000729999996</v>
      </c>
      <c r="L74" s="33">
        <f>IFERROR(SMALL($K$2:$K$996,ROWS($K$2:K74)),"")</f>
        <v>8.0000060600000005</v>
      </c>
      <c r="M74" s="4">
        <f t="shared" si="8"/>
        <v>606</v>
      </c>
    </row>
    <row r="75" spans="1:13">
      <c r="D75" s="4" t="s">
        <v>16</v>
      </c>
      <c r="E75" s="4">
        <f t="array" ref="E75">SUMPRODUCT((Table1[Sales stage]="Won")*(IF($B$2=1,1,Table1[Country]=INDEX($E$1:$E$11,$B$2)))*(Table1[Deal Owner]=$D75)*(IF($A$2=1,Table1[Deal size],1)))</f>
        <v>12580</v>
      </c>
      <c r="F75" s="4">
        <f>E75+ROWS($D$63:D75)/10000000</f>
        <v>12580.000001300001</v>
      </c>
      <c r="G75" s="4">
        <f>LARGE($F$63:$F$82,ROWS($F$63:F75))</f>
        <v>4300.0000006</v>
      </c>
      <c r="H75" s="4">
        <f t="shared" si="5"/>
        <v>6</v>
      </c>
      <c r="I75"/>
      <c r="J75" s="4" t="str">
        <f>IF(AND((Table1[[#This Row],[Sales stage]]&lt;&gt;"Won"),OR($B$2=1,(Table1[[#This Row],[Country]]=INDEX($E$1:$E$11,$B$2)))),Table1[[#This Row],[Close Date/Expected Close Date]]-DATE(2015,3,31),"")</f>
        <v/>
      </c>
      <c r="K75" s="32" t="str">
        <f>IFERROR(IF(J75&lt;&gt;"",J75+ROWS($J$2:J75)/100000000,""),"")</f>
        <v/>
      </c>
      <c r="L75" s="33">
        <f>IFERROR(SMALL($K$2:$K$996,ROWS($K$2:K75)),"")</f>
        <v>8.0000066600000004</v>
      </c>
      <c r="M75" s="4">
        <f t="shared" si="8"/>
        <v>666</v>
      </c>
    </row>
    <row r="76" spans="1:13">
      <c r="D76" s="4" t="s">
        <v>9</v>
      </c>
      <c r="E76" s="4">
        <f t="array" ref="E76">SUMPRODUCT((Table1[Sales stage]="Won")*(IF($B$2=1,1,Table1[Country]=INDEX($E$1:$E$11,$B$2)))*(Table1[Deal Owner]=$D76)*(IF($A$2=1,Table1[Deal size],1)))</f>
        <v>6250</v>
      </c>
      <c r="F76" s="4">
        <f>E76+ROWS($D$63:D76)/10000000</f>
        <v>6250.0000013999997</v>
      </c>
      <c r="G76" s="4">
        <f>LARGE($F$63:$F$82,ROWS($F$63:F76))</f>
        <v>3750.0000003999999</v>
      </c>
      <c r="H76" s="4">
        <f t="shared" si="5"/>
        <v>4</v>
      </c>
      <c r="I76"/>
      <c r="J76" s="4">
        <f>IF(AND((Table1[[#This Row],[Sales stage]]&lt;&gt;"Won"),OR($B$2=1,(Table1[[#This Row],[Country]]=INDEX($E$1:$E$11,$B$2)))),Table1[[#This Row],[Close Date/Expected Close Date]]-DATE(2015,3,31),"")</f>
        <v>61</v>
      </c>
      <c r="K76" s="32">
        <f>IFERROR(IF(J76&lt;&gt;"",J76+ROWS($J$2:J76)/100000000,""),"")</f>
        <v>61.000000749999998</v>
      </c>
      <c r="L76" s="33">
        <f>IFERROR(SMALL($K$2:$K$996,ROWS($K$2:K76)),"")</f>
        <v>8.0000075099999997</v>
      </c>
      <c r="M76" s="4">
        <f t="shared" si="8"/>
        <v>751</v>
      </c>
    </row>
    <row r="77" spans="1:13">
      <c r="D77" s="4" t="s">
        <v>14</v>
      </c>
      <c r="E77" s="4">
        <f t="array" ref="E77">SUMPRODUCT((Table1[Sales stage]="Won")*(IF($B$2=1,1,Table1[Country]=INDEX($E$1:$E$11,$B$2)))*(Table1[Deal Owner]=$D77)*(IF($A$2=1,Table1[Deal size],1)))</f>
        <v>3270</v>
      </c>
      <c r="F77" s="4">
        <f>E77+ROWS($D$63:D77)/10000000</f>
        <v>3270.0000015000001</v>
      </c>
      <c r="G77" s="4">
        <f>LARGE($F$63:$F$82,ROWS($F$63:F77))</f>
        <v>3520.0000008000002</v>
      </c>
      <c r="H77" s="4">
        <f t="shared" si="5"/>
        <v>8</v>
      </c>
      <c r="I77"/>
      <c r="J77" s="4">
        <f>IF(AND((Table1[[#This Row],[Sales stage]]&lt;&gt;"Won"),OR($B$2=1,(Table1[[#This Row],[Country]]=INDEX($E$1:$E$11,$B$2)))),Table1[[#This Row],[Close Date/Expected Close Date]]-DATE(2015,3,31),"")</f>
        <v>66</v>
      </c>
      <c r="K77" s="32">
        <f>IFERROR(IF(J77&lt;&gt;"",J77+ROWS($J$2:J77)/100000000,""),"")</f>
        <v>66.000000760000006</v>
      </c>
      <c r="L77" s="33">
        <f>IFERROR(SMALL($K$2:$K$996,ROWS($K$2:K77)),"")</f>
        <v>8.0000076700000005</v>
      </c>
      <c r="M77" s="4">
        <f t="shared" si="8"/>
        <v>767</v>
      </c>
    </row>
    <row r="78" spans="1:13">
      <c r="D78" s="4" t="s">
        <v>17</v>
      </c>
      <c r="E78" s="4">
        <f t="array" ref="E78">SUMPRODUCT((Table1[Sales stage]="Won")*(IF($B$2=1,1,Table1[Country]=INDEX($E$1:$E$11,$B$2)))*(Table1[Deal Owner]=$D78)*(IF($A$2=1,Table1[Deal size],1)))</f>
        <v>6310</v>
      </c>
      <c r="F78" s="4">
        <f>E78+ROWS($D$63:D78)/10000000</f>
        <v>6310.0000016000004</v>
      </c>
      <c r="G78" s="4">
        <f>LARGE($F$63:$F$82,ROWS($F$63:F78))</f>
        <v>3270.0000015000001</v>
      </c>
      <c r="H78" s="4">
        <f t="shared" si="5"/>
        <v>15</v>
      </c>
      <c r="I78"/>
      <c r="J78" s="4">
        <f>IF(AND((Table1[[#This Row],[Sales stage]]&lt;&gt;"Won"),OR($B$2=1,(Table1[[#This Row],[Country]]=INDEX($E$1:$E$11,$B$2)))),Table1[[#This Row],[Close Date/Expected Close Date]]-DATE(2015,3,31),"")</f>
        <v>11</v>
      </c>
      <c r="K78" s="32">
        <f>IFERROR(IF(J78&lt;&gt;"",J78+ROWS($J$2:J78)/100000000,""),"")</f>
        <v>11.00000077</v>
      </c>
      <c r="L78" s="33">
        <f>IFERROR(SMALL($K$2:$K$996,ROWS($K$2:K78)),"")</f>
        <v>8.0000077699999999</v>
      </c>
      <c r="M78" s="4">
        <f t="shared" si="8"/>
        <v>777</v>
      </c>
    </row>
    <row r="79" spans="1:13">
      <c r="D79" s="4" t="s">
        <v>10</v>
      </c>
      <c r="E79" s="4">
        <f t="array" ref="E79">SUMPRODUCT((Table1[Sales stage]="Won")*(IF($B$2=1,1,Table1[Country]=INDEX($E$1:$E$11,$B$2)))*(Table1[Deal Owner]=$D79)*(IF($A$2=1,Table1[Deal size],1)))</f>
        <v>5870</v>
      </c>
      <c r="F79" s="4">
        <f>E79+ROWS($D$63:D79)/10000000</f>
        <v>5870.0000017000002</v>
      </c>
      <c r="G79" s="4">
        <f>LARGE($F$63:$F$82,ROWS($F$63:F79))</f>
        <v>2290.0000003</v>
      </c>
      <c r="H79" s="4">
        <f t="shared" si="5"/>
        <v>3</v>
      </c>
      <c r="I79"/>
      <c r="J79" s="4">
        <f>IF(AND((Table1[[#This Row],[Sales stage]]&lt;&gt;"Won"),OR($B$2=1,(Table1[[#This Row],[Country]]=INDEX($E$1:$E$11,$B$2)))),Table1[[#This Row],[Close Date/Expected Close Date]]-DATE(2015,3,31),"")</f>
        <v>19</v>
      </c>
      <c r="K79" s="32">
        <f>IFERROR(IF(J79&lt;&gt;"",J79+ROWS($J$2:J79)/100000000,""),"")</f>
        <v>19.000000780000001</v>
      </c>
      <c r="L79" s="33">
        <f>IFERROR(SMALL($K$2:$K$996,ROWS($K$2:K79)),"")</f>
        <v>9.0000001300000001</v>
      </c>
      <c r="M79" s="4">
        <f t="shared" si="8"/>
        <v>13</v>
      </c>
    </row>
    <row r="80" spans="1:13">
      <c r="D80" s="4" t="s">
        <v>13</v>
      </c>
      <c r="E80" s="4">
        <f t="array" ref="E80">SUMPRODUCT((Table1[Sales stage]="Won")*(IF($B$2=1,1,Table1[Country]=INDEX($E$1:$E$11,$B$2)))*(Table1[Deal Owner]=$D80)*(IF($A$2=1,Table1[Deal size],1)))</f>
        <v>1380</v>
      </c>
      <c r="F80" s="4">
        <f>E80+ROWS($D$63:D80)/10000000</f>
        <v>1380.0000018000001</v>
      </c>
      <c r="G80" s="4">
        <f>LARGE($F$63:$F$82,ROWS($F$63:F80))</f>
        <v>1380.0000018000001</v>
      </c>
      <c r="H80" s="4">
        <f t="shared" si="5"/>
        <v>18</v>
      </c>
      <c r="I80"/>
      <c r="J80" s="4">
        <f>IF(AND((Table1[[#This Row],[Sales stage]]&lt;&gt;"Won"),OR($B$2=1,(Table1[[#This Row],[Country]]=INDEX($E$1:$E$11,$B$2)))),Table1[[#This Row],[Close Date/Expected Close Date]]-DATE(2015,3,31),"")</f>
        <v>17</v>
      </c>
      <c r="K80" s="32">
        <f>IFERROR(IF(J80&lt;&gt;"",J80+ROWS($J$2:J80)/100000000,""),"")</f>
        <v>17.000000790000001</v>
      </c>
      <c r="L80" s="33">
        <f>IFERROR(SMALL($K$2:$K$996,ROWS($K$2:K80)),"")</f>
        <v>9.0000042699999998</v>
      </c>
      <c r="M80" s="4">
        <f t="shared" si="8"/>
        <v>427</v>
      </c>
    </row>
    <row r="81" spans="1:13">
      <c r="D81" s="4" t="s">
        <v>15</v>
      </c>
      <c r="E81" s="4">
        <f t="array" ref="E81">SUMPRODUCT((Table1[Sales stage]="Won")*(IF($B$2=1,1,Table1[Country]=INDEX($E$1:$E$11,$B$2)))*(Table1[Deal Owner]=$D81)*(IF($A$2=1,Table1[Deal size],1)))</f>
        <v>0</v>
      </c>
      <c r="F81" s="4">
        <f>E81+ROWS($D$63:D81)/10000000</f>
        <v>1.9E-6</v>
      </c>
      <c r="G81" s="4">
        <f>LARGE($F$63:$F$82,ROWS($F$63:F81))</f>
        <v>1.9E-6</v>
      </c>
      <c r="H81" s="4">
        <f t="shared" si="5"/>
        <v>19</v>
      </c>
      <c r="I81"/>
      <c r="J81" s="4">
        <f>IF(AND((Table1[[#This Row],[Sales stage]]&lt;&gt;"Won"),OR($B$2=1,(Table1[[#This Row],[Country]]=INDEX($E$1:$E$11,$B$2)))),Table1[[#This Row],[Close Date/Expected Close Date]]-DATE(2015,3,31),"")</f>
        <v>84</v>
      </c>
      <c r="K81" s="32">
        <f>IFERROR(IF(J81&lt;&gt;"",J81+ROWS($J$2:J81)/100000000,""),"")</f>
        <v>84.000000799999995</v>
      </c>
      <c r="L81" s="33">
        <f>IFERROR(SMALL($K$2:$K$996,ROWS($K$2:K81)),"")</f>
        <v>9.0000051499999998</v>
      </c>
      <c r="M81" s="4">
        <f t="shared" si="8"/>
        <v>515</v>
      </c>
    </row>
    <row r="82" spans="1:13">
      <c r="D82" s="4" t="s">
        <v>22</v>
      </c>
      <c r="E82" s="4">
        <f t="array" ref="E82">SUMPRODUCT((Table1[Sales stage]="Won")*(IF($B$2=1,1,Table1[Country]=INDEX($E$1:$E$11,$B$2)))*(Table1[Deal Owner]=$D82)*(IF($A$2=1,Table1[Deal size],1)))</f>
        <v>6680</v>
      </c>
      <c r="F82" s="4">
        <f>E82+ROWS($D$63:D82)/10000000</f>
        <v>6680.0000019999998</v>
      </c>
      <c r="G82" s="4">
        <f>LARGE($F$63:$F$82,ROWS($F$63:F82))</f>
        <v>1.1000000000000001E-6</v>
      </c>
      <c r="H82" s="4">
        <f t="shared" si="5"/>
        <v>11</v>
      </c>
      <c r="I82"/>
      <c r="J82" s="4">
        <f>IF(AND((Table1[[#This Row],[Sales stage]]&lt;&gt;"Won"),OR($B$2=1,(Table1[[#This Row],[Country]]=INDEX($E$1:$E$11,$B$2)))),Table1[[#This Row],[Close Date/Expected Close Date]]-DATE(2015,3,31),"")</f>
        <v>35</v>
      </c>
      <c r="K82" s="32">
        <f>IFERROR(IF(J82&lt;&gt;"",J82+ROWS($J$2:J82)/100000000,""),"")</f>
        <v>35.000000810000003</v>
      </c>
      <c r="L82" s="33">
        <f>IFERROR(SMALL($K$2:$K$996,ROWS($K$2:K82)),"")</f>
        <v>9.00000657</v>
      </c>
      <c r="M82" s="4">
        <f t="shared" si="8"/>
        <v>657</v>
      </c>
    </row>
    <row r="83" spans="1:13">
      <c r="E83" s="2"/>
      <c r="G83" s="2"/>
      <c r="H83"/>
      <c r="J83" s="4">
        <f>IF(AND((Table1[[#This Row],[Sales stage]]&lt;&gt;"Won"),OR($B$2=1,(Table1[[#This Row],[Country]]=INDEX($E$1:$E$11,$B$2)))),Table1[[#This Row],[Close Date/Expected Close Date]]-DATE(2015,3,31),"")</f>
        <v>51</v>
      </c>
      <c r="K83" s="32">
        <f>IFERROR(IF(J83&lt;&gt;"",J83+ROWS($J$2:J83)/100000000,""),"")</f>
        <v>51.000000819999997</v>
      </c>
      <c r="L83" s="33">
        <f>IFERROR(SMALL($K$2:$K$996,ROWS($K$2:K83)),"")</f>
        <v>9.0000067300000008</v>
      </c>
      <c r="M83" s="4">
        <f t="shared" si="8"/>
        <v>673</v>
      </c>
    </row>
    <row r="84" spans="1:13">
      <c r="E84" s="2"/>
      <c r="G84" s="2"/>
      <c r="H84"/>
      <c r="J84" s="4">
        <f>IF(AND((Table1[[#This Row],[Sales stage]]&lt;&gt;"Won"),OR($B$2=1,(Table1[[#This Row],[Country]]=INDEX($E$1:$E$11,$B$2)))),Table1[[#This Row],[Close Date/Expected Close Date]]-DATE(2015,3,31),"")</f>
        <v>38</v>
      </c>
      <c r="K84" s="32">
        <f>IFERROR(IF(J84&lt;&gt;"",J84+ROWS($J$2:J84)/100000000,""),"")</f>
        <v>38.000000829999998</v>
      </c>
      <c r="L84" s="33">
        <f>IFERROR(SMALL($K$2:$K$996,ROWS($K$2:K84)),"")</f>
        <v>9.0000069000000007</v>
      </c>
      <c r="M84" s="4">
        <f t="shared" si="8"/>
        <v>690</v>
      </c>
    </row>
    <row r="85" spans="1:13">
      <c r="E85" s="2"/>
      <c r="G85" s="2"/>
      <c r="H85"/>
      <c r="J85" s="4">
        <f>IF(AND((Table1[[#This Row],[Sales stage]]&lt;&gt;"Won"),OR($B$2=1,(Table1[[#This Row],[Country]]=INDEX($E$1:$E$11,$B$2)))),Table1[[#This Row],[Close Date/Expected Close Date]]-DATE(2015,3,31),"")</f>
        <v>47</v>
      </c>
      <c r="K85" s="32">
        <f>IFERROR(IF(J85&lt;&gt;"",J85+ROWS($J$2:J85)/100000000,""),"")</f>
        <v>47.000000839999998</v>
      </c>
      <c r="L85" s="33">
        <f>IFERROR(SMALL($K$2:$K$996,ROWS($K$2:K85)),"")</f>
        <v>9.0000071800000008</v>
      </c>
      <c r="M85" s="4">
        <f t="shared" si="8"/>
        <v>718</v>
      </c>
    </row>
    <row r="86" spans="1:13">
      <c r="E86" s="2"/>
      <c r="G86" s="2"/>
      <c r="H86"/>
      <c r="J86" s="4">
        <f>IF(AND((Table1[[#This Row],[Sales stage]]&lt;&gt;"Won"),OR($B$2=1,(Table1[[#This Row],[Country]]=INDEX($E$1:$E$11,$B$2)))),Table1[[#This Row],[Close Date/Expected Close Date]]-DATE(2015,3,31),"")</f>
        <v>34</v>
      </c>
      <c r="K86" s="32">
        <f>IFERROR(IF(J86&lt;&gt;"",J86+ROWS($J$2:J86)/100000000,""),"")</f>
        <v>34.000000849999999</v>
      </c>
      <c r="L86" s="33">
        <f>IFERROR(SMALL($K$2:$K$996,ROWS($K$2:K86)),"")</f>
        <v>9.0000074899999998</v>
      </c>
      <c r="M86" s="4">
        <f t="shared" si="8"/>
        <v>749</v>
      </c>
    </row>
    <row r="87" spans="1:13">
      <c r="E87" s="2"/>
      <c r="G87" s="2"/>
      <c r="H87"/>
      <c r="J87" s="4">
        <f>IF(AND((Table1[[#This Row],[Sales stage]]&lt;&gt;"Won"),OR($B$2=1,(Table1[[#This Row],[Country]]=INDEX($E$1:$E$11,$B$2)))),Table1[[#This Row],[Close Date/Expected Close Date]]-DATE(2015,3,31),"")</f>
        <v>76</v>
      </c>
      <c r="K87" s="32">
        <f>IFERROR(IF(J87&lt;&gt;"",J87+ROWS($J$2:J87)/100000000,""),"")</f>
        <v>76.00000086</v>
      </c>
      <c r="L87" s="33">
        <f>IFERROR(SMALL($K$2:$K$996,ROWS($K$2:K87)),"")</f>
        <v>9.0000079300000007</v>
      </c>
      <c r="M87" s="4">
        <f t="shared" si="8"/>
        <v>793</v>
      </c>
    </row>
    <row r="88" spans="1:13">
      <c r="D88" t="s">
        <v>1051</v>
      </c>
      <c r="E88" s="2" t="s">
        <v>1054</v>
      </c>
      <c r="F88" t="s">
        <v>1052</v>
      </c>
      <c r="G88" s="2" t="s">
        <v>1053</v>
      </c>
      <c r="H88"/>
      <c r="J88" s="4">
        <f>IF(AND((Table1[[#This Row],[Sales stage]]&lt;&gt;"Won"),OR($B$2=1,(Table1[[#This Row],[Country]]=INDEX($E$1:$E$11,$B$2)))),Table1[[#This Row],[Close Date/Expected Close Date]]-DATE(2015,3,31),"")</f>
        <v>71</v>
      </c>
      <c r="K88" s="32">
        <f>IFERROR(IF(J88&lt;&gt;"",J88+ROWS($J$2:J88)/100000000,""),"")</f>
        <v>71.000000869999994</v>
      </c>
      <c r="L88" s="33">
        <f>IFERROR(SMALL($K$2:$K$996,ROWS($K$2:K88)),"")</f>
        <v>9.00000891</v>
      </c>
      <c r="M88" s="4">
        <f t="shared" si="8"/>
        <v>891</v>
      </c>
    </row>
    <row r="89" spans="1:13">
      <c r="A89" s="4" t="s">
        <v>1068</v>
      </c>
      <c r="B89" s="4">
        <f t="array" ref="B89">SUMPRODUCT(IF($B$2=1,TRUE,Table1[Country]=INDEX($E$1:$E$11,$B$2))*(Table1[Sales stage]="Won")*(Table1[Deal size]&lt;250))</f>
        <v>1</v>
      </c>
      <c r="C89" s="4">
        <f t="array" ref="C89">SUMPRODUCT(IF($B$2=1,TRUE,Table1[Country]=INDEX($E$1:$E$11,$B$2))*(Table1[Sales stage]="Won")*(Table1[Deal size]&lt;250)*Table1[Deal size])</f>
        <v>210</v>
      </c>
      <c r="D89">
        <f t="array" ref="D89">SUMPRODUCT(IF($B$2=1,TRUE,Table1[Country]=INDEX($E$1:$E$11,$B$2))*(Table1[Sales stage]="Won")*(Table1[Deal size]&lt;250)*(Table1[Sales Channel]=D$88))</f>
        <v>0</v>
      </c>
      <c r="E89" s="2">
        <f t="array" ref="E89">SUMPRODUCT(IF($B$2=1,TRUE,Table1[Country]=INDEX($E$1:$E$11,$B$2))*(Table1[Sales stage]="Won")*(Table1[Deal size]&lt;250)*(Table1[Sales Channel]=E$88))</f>
        <v>1</v>
      </c>
      <c r="F89" s="2">
        <f t="array" ref="F89">SUMPRODUCT(IF($B$2=1,TRUE,Table1[Country]=INDEX($E$1:$E$11,$B$2))*(Table1[Sales stage]="Won")*(Table1[Deal size]&lt;250)*(Table1[Sales Channel]=F$88))</f>
        <v>0</v>
      </c>
      <c r="G89" s="2">
        <f t="array" ref="G89">SUMPRODUCT(IF($B$2=1,TRUE,Table1[Country]=INDEX($E$1:$E$11,$B$2))*(Table1[Sales stage]="Won")*(Table1[Deal size]&lt;250)*(Table1[Sales Channel]=G$88))</f>
        <v>0</v>
      </c>
      <c r="H89"/>
      <c r="J89" s="4">
        <f>IF(AND((Table1[[#This Row],[Sales stage]]&lt;&gt;"Won"),OR($B$2=1,(Table1[[#This Row],[Country]]=INDEX($E$1:$E$11,$B$2)))),Table1[[#This Row],[Close Date/Expected Close Date]]-DATE(2015,3,31),"")</f>
        <v>52</v>
      </c>
      <c r="K89" s="32">
        <f>IFERROR(IF(J89&lt;&gt;"",J89+ROWS($J$2:J89)/100000000,""),"")</f>
        <v>52.000000880000002</v>
      </c>
      <c r="L89" s="33">
        <f>IFERROR(SMALL($K$2:$K$996,ROWS($K$2:K89)),"")</f>
        <v>9.0000092400000007</v>
      </c>
      <c r="M89" s="4">
        <f t="shared" si="8"/>
        <v>924</v>
      </c>
    </row>
    <row r="90" spans="1:13">
      <c r="A90" s="4" t="s">
        <v>1072</v>
      </c>
      <c r="B90" s="4">
        <f t="array" ref="B90">SUMPRODUCT(IF($B$2=1,TRUE,Table1[Country]=INDEX($E$1:$E$11,$B$2))*(Table1[Sales stage]="Won")*(Table1[Deal size]&lt;500)*(Table1[Deal size]&gt;=250))</f>
        <v>2</v>
      </c>
      <c r="C90" s="4">
        <f t="array" ref="C90">SUMPRODUCT(IF($B$2=1,TRUE,Table1[Country]=INDEX($E$1:$E$11,$B$2))*(Table1[Sales stage]="Won")*(Table1[Deal size]&lt;500)*(Table1[Deal size]&gt;=250)*Table1[Deal size])</f>
        <v>700</v>
      </c>
      <c r="D90" s="2">
        <f t="array" ref="D90">SUMPRODUCT(IF($B$2=1,TRUE,Table1[Country]=INDEX($E$1:$E$11,$B$2))*(Table1[Sales stage]="Won")*(Table1[Deal size]&lt;500)*(Table1[Deal size]&gt;=250)*(Table1[Sales Channel]=D$88))</f>
        <v>0</v>
      </c>
      <c r="E90" s="2">
        <f t="array" ref="E90">SUMPRODUCT(IF($B$2=1,TRUE,Table1[Country]=INDEX($E$1:$E$11,$B$2))*(Table1[Sales stage]="Won")*(Table1[Deal size]&lt;500)*(Table1[Deal size]&gt;=250)*(Table1[Sales Channel]=E$88))</f>
        <v>1</v>
      </c>
      <c r="F90" s="2">
        <f t="array" ref="F90">SUMPRODUCT(IF($B$2=1,TRUE,Table1[Country]=INDEX($E$1:$E$11,$B$2))*(Table1[Sales stage]="Won")*(Table1[Deal size]&lt;500)*(Table1[Deal size]&gt;=250)*(Table1[Sales Channel]=F$88))</f>
        <v>0</v>
      </c>
      <c r="G90" s="2">
        <f t="array" ref="G90">SUMPRODUCT(IF($B$2=1,TRUE,Table1[Country]=INDEX($E$1:$E$11,$B$2))*(Table1[Sales stage]="Won")*(Table1[Deal size]&lt;500)*(Table1[Deal size]&gt;=250)*(Table1[Sales Channel]=G$88))</f>
        <v>1</v>
      </c>
      <c r="H90"/>
      <c r="J90" s="4">
        <f>IF(AND((Table1[[#This Row],[Sales stage]]&lt;&gt;"Won"),OR($B$2=1,(Table1[[#This Row],[Country]]=INDEX($E$1:$E$11,$B$2)))),Table1[[#This Row],[Close Date/Expected Close Date]]-DATE(2015,3,31),"")</f>
        <v>77</v>
      </c>
      <c r="K90" s="32">
        <f>IFERROR(IF(J90&lt;&gt;"",J90+ROWS($J$2:J90)/100000000,""),"")</f>
        <v>77.000000889999995</v>
      </c>
      <c r="L90" s="33">
        <f>IFERROR(SMALL($K$2:$K$996,ROWS($K$2:K90)),"")</f>
        <v>9.0000098099999999</v>
      </c>
      <c r="M90" s="4">
        <f t="shared" si="8"/>
        <v>981</v>
      </c>
    </row>
    <row r="91" spans="1:13">
      <c r="A91" s="4" t="s">
        <v>1069</v>
      </c>
      <c r="B91" s="4">
        <f t="array" ref="B91">SUMPRODUCT(IF($B$2=1,TRUE,Table1[Country]=INDEX($E$1:$E$11,$B$2))*(Table1[Sales stage]="Won")*(Table1[Deal size]&lt;1000)*(Table1[Deal size]&gt;=500))</f>
        <v>6</v>
      </c>
      <c r="C91" s="4">
        <f t="array" ref="C91">SUMPRODUCT(IF($B$2=1,TRUE,Table1[Country]=INDEX($E$1:$E$11,$B$2))*(Table1[Sales stage]="Won")*(Table1[Deal size]&lt;1000)*(Table1[Deal size]&gt;=500)*Table1[Deal size])</f>
        <v>4280</v>
      </c>
      <c r="D91" s="2">
        <f t="array" ref="D91">SUMPRODUCT(IF($B$2=1,TRUE,Table1[Country]=INDEX($E$1:$E$11,$B$2))*(Table1[Sales stage]="Won")*(Table1[Deal size]&lt;1000)*(Table1[Deal size]&gt;=500)*((Table1[Sales Channel]=D$88)))</f>
        <v>1</v>
      </c>
      <c r="E91" s="2">
        <f t="array" ref="E91">SUMPRODUCT(IF($B$2=1,TRUE,Table1[Country]=INDEX($E$1:$E$11,$B$2))*(Table1[Sales stage]="Won")*(Table1[Deal size]&lt;1000)*(Table1[Deal size]&gt;=500)*((Table1[Sales Channel]=E$88)))</f>
        <v>3</v>
      </c>
      <c r="F91" s="2">
        <f t="array" ref="F91">SUMPRODUCT(IF($B$2=1,TRUE,Table1[Country]=INDEX($E$1:$E$11,$B$2))*(Table1[Sales stage]="Won")*(Table1[Deal size]&lt;1000)*(Table1[Deal size]&gt;=500)*((Table1[Sales Channel]=F$88)))</f>
        <v>1</v>
      </c>
      <c r="G91" s="2">
        <f t="array" ref="G91">SUMPRODUCT(IF($B$2=1,TRUE,Table1[Country]=INDEX($E$1:$E$11,$B$2))*(Table1[Sales stage]="Won")*(Table1[Deal size]&lt;1000)*(Table1[Deal size]&gt;=500)*((Table1[Sales Channel]=G$88)))</f>
        <v>1</v>
      </c>
      <c r="H91"/>
      <c r="J91" s="4">
        <f>IF(AND((Table1[[#This Row],[Sales stage]]&lt;&gt;"Won"),OR($B$2=1,(Table1[[#This Row],[Country]]=INDEX($E$1:$E$11,$B$2)))),Table1[[#This Row],[Close Date/Expected Close Date]]-DATE(2015,3,31),"")</f>
        <v>25</v>
      </c>
      <c r="K91" s="32">
        <f>IFERROR(IF(J91&lt;&gt;"",J91+ROWS($J$2:J91)/100000000,""),"")</f>
        <v>25.0000009</v>
      </c>
      <c r="L91" s="33">
        <f>IFERROR(SMALL($K$2:$K$996,ROWS($K$2:K91)),"")</f>
        <v>10.000001689999999</v>
      </c>
      <c r="M91" s="4">
        <f t="shared" si="8"/>
        <v>169</v>
      </c>
    </row>
    <row r="92" spans="1:13">
      <c r="A92" s="4" t="s">
        <v>1070</v>
      </c>
      <c r="B92" s="4">
        <f t="array" ref="B92">SUMPRODUCT(IF($B$2=1,TRUE,Table1[Country]=INDEX($E$1:$E$11,$B$2))*(Table1[Sales stage]="Won")*(Table1[Deal size]&lt;3000)*(Table1[Deal size]&gt;=1000))</f>
        <v>22</v>
      </c>
      <c r="C92" s="4">
        <f t="array" ref="C92">SUMPRODUCT(IF($B$2=1,TRUE,Table1[Country]=INDEX($E$1:$E$11,$B$2))*(Table1[Sales stage]="Won")*(Table1[Deal size]&lt;3000)*(Table1[Deal size]&gt;=1000)*Table1[Deal size])</f>
        <v>42050</v>
      </c>
      <c r="D92" s="2">
        <f t="array" ref="D92">SUMPRODUCT(IF($B$2=1,TRUE,Table1[Country]=INDEX($E$1:$E$11,$B$2))*(Table1[Sales stage]="Won")*(Table1[Deal size]&lt;3000)*(Table1[Deal size]&gt;=1000)*((Table1[Sales Channel]=D$88)))</f>
        <v>5</v>
      </c>
      <c r="E92" s="2">
        <f t="array" ref="E92">SUMPRODUCT(IF($B$2=1,TRUE,Table1[Country]=INDEX($E$1:$E$11,$B$2))*(Table1[Sales stage]="Won")*(Table1[Deal size]&lt;3000)*(Table1[Deal size]&gt;=1000)*((Table1[Sales Channel]=E$88)))</f>
        <v>7</v>
      </c>
      <c r="F92" s="2">
        <f t="array" ref="F92">SUMPRODUCT(IF($B$2=1,TRUE,Table1[Country]=INDEX($E$1:$E$11,$B$2))*(Table1[Sales stage]="Won")*(Table1[Deal size]&lt;3000)*(Table1[Deal size]&gt;=1000)*((Table1[Sales Channel]=F$88)))</f>
        <v>8</v>
      </c>
      <c r="G92" s="2">
        <f t="array" ref="G92">SUMPRODUCT(IF($B$2=1,TRUE,Table1[Country]=INDEX($E$1:$E$11,$B$2))*(Table1[Sales stage]="Won")*(Table1[Deal size]&lt;3000)*(Table1[Deal size]&gt;=1000)*((Table1[Sales Channel]=G$88)))</f>
        <v>2</v>
      </c>
      <c r="H92"/>
      <c r="J92" s="4">
        <f>IF(AND((Table1[[#This Row],[Sales stage]]&lt;&gt;"Won"),OR($B$2=1,(Table1[[#This Row],[Country]]=INDEX($E$1:$E$11,$B$2)))),Table1[[#This Row],[Close Date/Expected Close Date]]-DATE(2015,3,31),"")</f>
        <v>60</v>
      </c>
      <c r="K92" s="32">
        <f>IFERROR(IF(J92&lt;&gt;"",J92+ROWS($J$2:J92)/100000000,""),"")</f>
        <v>60.000000909999997</v>
      </c>
      <c r="L92" s="33">
        <f>IFERROR(SMALL($K$2:$K$996,ROWS($K$2:K92)),"")</f>
        <v>10.00000238</v>
      </c>
      <c r="M92" s="4">
        <f t="shared" si="8"/>
        <v>238</v>
      </c>
    </row>
    <row r="93" spans="1:13">
      <c r="A93" s="31" t="s">
        <v>1071</v>
      </c>
      <c r="B93" s="4">
        <f t="array" ref="B93">SUMPRODUCT(IF($B$2=1,TRUE,Table1[Country]=INDEX($E$1:$E$11,$B$2))*(Table1[Sales stage]="Won")*(Table1[Deal size]&lt;5000)*(Table1[Deal size]&gt;=3000))</f>
        <v>22</v>
      </c>
      <c r="C93" s="4">
        <f t="array" ref="C93">SUMPRODUCT(IF($B$2=1,TRUE,Table1[Country]=INDEX($E$1:$E$11,$B$2))*(Table1[Sales stage]="Won")*(Table1[Deal size]&lt;5000)*(Table1[Deal size]&gt;=3000)*Table1[Deal size])</f>
        <v>89730</v>
      </c>
      <c r="D93" s="2">
        <f t="array" ref="D93">SUMPRODUCT(IF($B$2=1,TRUE,Table1[Country]=INDEX($E$1:$E$11,$B$2))*(Table1[Sales stage]="Won")*(Table1[Deal size]&lt;5000)*(Table1[Deal size]&gt;=3000)*((Table1[Sales Channel]=D$88)))</f>
        <v>2</v>
      </c>
      <c r="E93" s="2">
        <f t="array" ref="E93">SUMPRODUCT(IF($B$2=1,TRUE,Table1[Country]=INDEX($E$1:$E$11,$B$2))*(Table1[Sales stage]="Won")*(Table1[Deal size]&lt;5000)*(Table1[Deal size]&gt;=3000)*((Table1[Sales Channel]=E$88)))</f>
        <v>7</v>
      </c>
      <c r="F93" s="2">
        <f t="array" ref="F93">SUMPRODUCT(IF($B$2=1,TRUE,Table1[Country]=INDEX($E$1:$E$11,$B$2))*(Table1[Sales stage]="Won")*(Table1[Deal size]&lt;5000)*(Table1[Deal size]&gt;=3000)*((Table1[Sales Channel]=F$88)))</f>
        <v>13</v>
      </c>
      <c r="G93" s="2">
        <f t="array" ref="G93">SUMPRODUCT(IF($B$2=1,TRUE,Table1[Country]=INDEX($E$1:$E$11,$B$2))*(Table1[Sales stage]="Won")*(Table1[Deal size]&lt;5000)*(Table1[Deal size]&gt;=3000)*((Table1[Sales Channel]=G$88)))</f>
        <v>0</v>
      </c>
      <c r="H93"/>
      <c r="J93" s="4">
        <f>IF(AND((Table1[[#This Row],[Sales stage]]&lt;&gt;"Won"),OR($B$2=1,(Table1[[#This Row],[Country]]=INDEX($E$1:$E$11,$B$2)))),Table1[[#This Row],[Close Date/Expected Close Date]]-DATE(2015,3,31),"")</f>
        <v>72</v>
      </c>
      <c r="K93" s="32">
        <f>IFERROR(IF(J93&lt;&gt;"",J93+ROWS($J$2:J93)/100000000,""),"")</f>
        <v>72.000000920000005</v>
      </c>
      <c r="L93" s="33">
        <f>IFERROR(SMALL($K$2:$K$996,ROWS($K$2:K93)),"")</f>
        <v>10.00000518</v>
      </c>
      <c r="M93" s="4">
        <f t="shared" si="8"/>
        <v>518</v>
      </c>
    </row>
    <row r="94" spans="1:13">
      <c r="E94" s="2"/>
      <c r="G94" s="2"/>
      <c r="H94"/>
      <c r="J94" s="4">
        <f>IF(AND((Table1[[#This Row],[Sales stage]]&lt;&gt;"Won"),OR($B$2=1,(Table1[[#This Row],[Country]]=INDEX($E$1:$E$11,$B$2)))),Table1[[#This Row],[Close Date/Expected Close Date]]-DATE(2015,3,31),"")</f>
        <v>42</v>
      </c>
      <c r="K94" s="32">
        <f>IFERROR(IF(J94&lt;&gt;"",J94+ROWS($J$2:J94)/100000000,""),"")</f>
        <v>42.000000929999999</v>
      </c>
      <c r="L94" s="33">
        <f>IFERROR(SMALL($K$2:$K$996,ROWS($K$2:K94)),"")</f>
        <v>10.000005850000001</v>
      </c>
      <c r="M94" s="4">
        <f t="shared" si="8"/>
        <v>585</v>
      </c>
    </row>
    <row r="95" spans="1:13">
      <c r="A95" s="4" t="s">
        <v>1068</v>
      </c>
      <c r="B95" s="4" t="b">
        <v>0</v>
      </c>
      <c r="E95" s="2"/>
      <c r="G95" s="2"/>
      <c r="H95"/>
      <c r="J95" s="4" t="str">
        <f>IF(AND((Table1[[#This Row],[Sales stage]]&lt;&gt;"Won"),OR($B$2=1,(Table1[[#This Row],[Country]]=INDEX($E$1:$E$11,$B$2)))),Table1[[#This Row],[Close Date/Expected Close Date]]-DATE(2015,3,31),"")</f>
        <v/>
      </c>
      <c r="K95" s="32" t="str">
        <f>IFERROR(IF(J95&lt;&gt;"",J95+ROWS($J$2:J95)/100000000,""),"")</f>
        <v/>
      </c>
      <c r="L95" s="33">
        <f>IFERROR(SMALL($K$2:$K$996,ROWS($K$2:K95)),"")</f>
        <v>11.00000041</v>
      </c>
      <c r="M95" s="4">
        <f t="shared" si="8"/>
        <v>41</v>
      </c>
    </row>
    <row r="96" spans="1:13">
      <c r="A96" s="4" t="s">
        <v>1072</v>
      </c>
      <c r="B96" s="4" t="b">
        <v>0</v>
      </c>
      <c r="E96" s="2"/>
      <c r="G96" s="2"/>
      <c r="H96"/>
      <c r="J96" s="4">
        <f>IF(AND((Table1[[#This Row],[Sales stage]]&lt;&gt;"Won"),OR($B$2=1,(Table1[[#This Row],[Country]]=INDEX($E$1:$E$11,$B$2)))),Table1[[#This Row],[Close Date/Expected Close Date]]-DATE(2015,3,31),"")</f>
        <v>63</v>
      </c>
      <c r="K96" s="32">
        <f>IFERROR(IF(J96&lt;&gt;"",J96+ROWS($J$2:J96)/100000000,""),"")</f>
        <v>63.00000095</v>
      </c>
      <c r="L96" s="33">
        <f>IFERROR(SMALL($K$2:$K$996,ROWS($K$2:K96)),"")</f>
        <v>11.00000049</v>
      </c>
      <c r="M96" s="4">
        <f t="shared" si="8"/>
        <v>49</v>
      </c>
    </row>
    <row r="97" spans="1:13">
      <c r="A97" s="4" t="s">
        <v>1069</v>
      </c>
      <c r="B97" s="4" t="b">
        <v>0</v>
      </c>
      <c r="E97" s="2"/>
      <c r="G97" s="2"/>
      <c r="H97"/>
      <c r="J97" s="4">
        <f>IF(AND((Table1[[#This Row],[Sales stage]]&lt;&gt;"Won"),OR($B$2=1,(Table1[[#This Row],[Country]]=INDEX($E$1:$E$11,$B$2)))),Table1[[#This Row],[Close Date/Expected Close Date]]-DATE(2015,3,31),"")</f>
        <v>2</v>
      </c>
      <c r="K97" s="32">
        <f>IFERROR(IF(J97&lt;&gt;"",J97+ROWS($J$2:J97)/100000000,""),"")</f>
        <v>2.0000009599999999</v>
      </c>
      <c r="L97" s="33">
        <f>IFERROR(SMALL($K$2:$K$996,ROWS($K$2:K97)),"")</f>
        <v>11.00000077</v>
      </c>
      <c r="M97" s="4">
        <f t="shared" si="8"/>
        <v>77</v>
      </c>
    </row>
    <row r="98" spans="1:13">
      <c r="A98" s="4" t="s">
        <v>1070</v>
      </c>
      <c r="B98" s="4" t="b">
        <v>1</v>
      </c>
      <c r="E98" s="2"/>
      <c r="G98" s="2"/>
      <c r="H98"/>
      <c r="J98" s="4" t="str">
        <f>IF(AND((Table1[[#This Row],[Sales stage]]&lt;&gt;"Won"),OR($B$2=1,(Table1[[#This Row],[Country]]=INDEX($E$1:$E$11,$B$2)))),Table1[[#This Row],[Close Date/Expected Close Date]]-DATE(2015,3,31),"")</f>
        <v/>
      </c>
      <c r="K98" s="32" t="str">
        <f>IFERROR(IF(J98&lt;&gt;"",J98+ROWS($J$2:J98)/100000000,""),"")</f>
        <v/>
      </c>
      <c r="L98" s="33">
        <f>IFERROR(SMALL($K$2:$K$996,ROWS($K$2:K98)),"")</f>
        <v>11.00000103</v>
      </c>
      <c r="M98" s="4">
        <f t="shared" si="8"/>
        <v>103</v>
      </c>
    </row>
    <row r="99" spans="1:13">
      <c r="A99" s="31" t="s">
        <v>1071</v>
      </c>
      <c r="B99" s="4" t="b">
        <v>1</v>
      </c>
      <c r="E99" s="2"/>
      <c r="G99" s="2"/>
      <c r="H99"/>
      <c r="J99" s="4">
        <f>IF(AND((Table1[[#This Row],[Sales stage]]&lt;&gt;"Won"),OR($B$2=1,(Table1[[#This Row],[Country]]=INDEX($E$1:$E$11,$B$2)))),Table1[[#This Row],[Close Date/Expected Close Date]]-DATE(2015,3,31),"")</f>
        <v>39</v>
      </c>
      <c r="K99" s="32">
        <f>IFERROR(IF(J99&lt;&gt;"",J99+ROWS($J$2:J99)/100000000,""),"")</f>
        <v>39.000000980000003</v>
      </c>
      <c r="L99" s="33">
        <f>IFERROR(SMALL($K$2:$K$996,ROWS($K$2:K99)),"")</f>
        <v>11.000001749999999</v>
      </c>
      <c r="M99" s="4">
        <f t="shared" si="8"/>
        <v>175</v>
      </c>
    </row>
    <row r="100" spans="1:13">
      <c r="E100" s="2"/>
      <c r="G100" s="2"/>
      <c r="H100"/>
      <c r="J100" s="4">
        <f>IF(AND((Table1[[#This Row],[Sales stage]]&lt;&gt;"Won"),OR($B$2=1,(Table1[[#This Row],[Country]]=INDEX($E$1:$E$11,$B$2)))),Table1[[#This Row],[Close Date/Expected Close Date]]-DATE(2015,3,31),"")</f>
        <v>78</v>
      </c>
      <c r="K100" s="32">
        <f>IFERROR(IF(J100&lt;&gt;"",J100+ROWS($J$2:J100)/100000000,""),"")</f>
        <v>78.000000990000004</v>
      </c>
      <c r="L100" s="33">
        <f>IFERROR(SMALL($K$2:$K$996,ROWS($K$2:K100)),"")</f>
        <v>11.00000277</v>
      </c>
      <c r="M100" s="4">
        <f t="shared" si="8"/>
        <v>277</v>
      </c>
    </row>
    <row r="101" spans="1:13">
      <c r="A101" s="4" t="s">
        <v>1051</v>
      </c>
      <c r="B101" s="4">
        <f t="array" ref="B101">SUMPRODUCT($B$95:$B$99*$D$89:$D$93)</f>
        <v>7</v>
      </c>
      <c r="E101" s="2"/>
      <c r="G101" s="2"/>
      <c r="H101"/>
      <c r="J101" s="4">
        <f>IF(AND((Table1[[#This Row],[Sales stage]]&lt;&gt;"Won"),OR($B$2=1,(Table1[[#This Row],[Country]]=INDEX($E$1:$E$11,$B$2)))),Table1[[#This Row],[Close Date/Expected Close Date]]-DATE(2015,3,31),"")</f>
        <v>44</v>
      </c>
      <c r="K101" s="32">
        <f>IFERROR(IF(J101&lt;&gt;"",J101+ROWS($J$2:J101)/100000000,""),"")</f>
        <v>44.000000999999997</v>
      </c>
      <c r="L101" s="33">
        <f>IFERROR(SMALL($K$2:$K$996,ROWS($K$2:K101)),"")</f>
        <v>11.000004150000001</v>
      </c>
      <c r="M101" s="4">
        <f t="shared" si="8"/>
        <v>415</v>
      </c>
    </row>
    <row r="102" spans="1:13">
      <c r="A102" s="4" t="s">
        <v>1054</v>
      </c>
      <c r="B102" s="4">
        <f t="array" ref="B102">SUMPRODUCT($B$95:$B$99*$E$89:$E$93)</f>
        <v>14</v>
      </c>
      <c r="E102" s="2"/>
      <c r="G102" s="2"/>
      <c r="H102"/>
      <c r="J102" s="4">
        <f>IF(AND((Table1[[#This Row],[Sales stage]]&lt;&gt;"Won"),OR($B$2=1,(Table1[[#This Row],[Country]]=INDEX($E$1:$E$11,$B$2)))),Table1[[#This Row],[Close Date/Expected Close Date]]-DATE(2015,3,31),"")</f>
        <v>90</v>
      </c>
      <c r="K102" s="32">
        <f>IFERROR(IF(J102&lt;&gt;"",J102+ROWS($J$2:J102)/100000000,""),"")</f>
        <v>90.000001010000005</v>
      </c>
      <c r="L102" s="33">
        <f>IFERROR(SMALL($K$2:$K$996,ROWS($K$2:K102)),"")</f>
        <v>11.000004929999999</v>
      </c>
      <c r="M102" s="4">
        <f t="shared" si="8"/>
        <v>493</v>
      </c>
    </row>
    <row r="103" spans="1:13">
      <c r="A103" s="4" t="s">
        <v>1052</v>
      </c>
      <c r="B103" s="4">
        <f t="array" ref="B103">SUMPRODUCT($B$95:$B$99*$F$89:$F$93)</f>
        <v>21</v>
      </c>
      <c r="E103" s="2"/>
      <c r="G103" s="2"/>
      <c r="H103"/>
      <c r="J103" s="4">
        <f>IF(AND((Table1[[#This Row],[Sales stage]]&lt;&gt;"Won"),OR($B$2=1,(Table1[[#This Row],[Country]]=INDEX($E$1:$E$11,$B$2)))),Table1[[#This Row],[Close Date/Expected Close Date]]-DATE(2015,3,31),"")</f>
        <v>32</v>
      </c>
      <c r="K103" s="32">
        <f>IFERROR(IF(J103&lt;&gt;"",J103+ROWS($J$2:J103)/100000000,""),"")</f>
        <v>32.000001019999999</v>
      </c>
      <c r="L103" s="33">
        <f>IFERROR(SMALL($K$2:$K$996,ROWS($K$2:K103)),"")</f>
        <v>11.00000534</v>
      </c>
      <c r="M103" s="4">
        <f t="shared" si="8"/>
        <v>534</v>
      </c>
    </row>
    <row r="104" spans="1:13">
      <c r="A104" s="4" t="s">
        <v>1053</v>
      </c>
      <c r="B104" s="4">
        <f t="array" ref="B104">SUMPRODUCT($B$95:$B$99*$G$89:$G$93)</f>
        <v>2</v>
      </c>
      <c r="E104" s="2"/>
      <c r="G104" s="2"/>
      <c r="H104"/>
      <c r="J104" s="4">
        <f>IF(AND((Table1[[#This Row],[Sales stage]]&lt;&gt;"Won"),OR($B$2=1,(Table1[[#This Row],[Country]]=INDEX($E$1:$E$11,$B$2)))),Table1[[#This Row],[Close Date/Expected Close Date]]-DATE(2015,3,31),"")</f>
        <v>11</v>
      </c>
      <c r="K104" s="32">
        <f>IFERROR(IF(J104&lt;&gt;"",J104+ROWS($J$2:J104)/100000000,""),"")</f>
        <v>11.00000103</v>
      </c>
      <c r="L104" s="33">
        <f>IFERROR(SMALL($K$2:$K$996,ROWS($K$2:K104)),"")</f>
        <v>11.000006770000001</v>
      </c>
      <c r="M104" s="4">
        <f t="shared" si="8"/>
        <v>677</v>
      </c>
    </row>
    <row r="105" spans="1:13">
      <c r="E105" s="2"/>
      <c r="G105" s="2"/>
      <c r="H105"/>
      <c r="J105" s="4">
        <f>IF(AND((Table1[[#This Row],[Sales stage]]&lt;&gt;"Won"),OR($B$2=1,(Table1[[#This Row],[Country]]=INDEX($E$1:$E$11,$B$2)))),Table1[[#This Row],[Close Date/Expected Close Date]]-DATE(2015,3,31),"")</f>
        <v>53</v>
      </c>
      <c r="K105" s="32">
        <f>IFERROR(IF(J105&lt;&gt;"",J105+ROWS($J$2:J105)/100000000,""),"")</f>
        <v>53.000001040000001</v>
      </c>
      <c r="L105" s="33">
        <f>IFERROR(SMALL($K$2:$K$996,ROWS($K$2:K105)),"")</f>
        <v>11.00000732</v>
      </c>
      <c r="M105" s="4">
        <f t="shared" si="8"/>
        <v>732</v>
      </c>
    </row>
    <row r="106" spans="1:13">
      <c r="E106" s="2"/>
      <c r="G106" s="2"/>
      <c r="H106"/>
      <c r="J106" s="4">
        <f>IF(AND((Table1[[#This Row],[Sales stage]]&lt;&gt;"Won"),OR($B$2=1,(Table1[[#This Row],[Country]]=INDEX($E$1:$E$11,$B$2)))),Table1[[#This Row],[Close Date/Expected Close Date]]-DATE(2015,3,31),"")</f>
        <v>78</v>
      </c>
      <c r="K106" s="32">
        <f>IFERROR(IF(J106&lt;&gt;"",J106+ROWS($J$2:J106)/100000000,""),"")</f>
        <v>78.000001049999995</v>
      </c>
      <c r="L106" s="33">
        <f>IFERROR(SMALL($K$2:$K$996,ROWS($K$2:K106)),"")</f>
        <v>11.00000919</v>
      </c>
      <c r="M106" s="4">
        <f t="shared" si="8"/>
        <v>919</v>
      </c>
    </row>
    <row r="107" spans="1:13">
      <c r="E107" s="2"/>
      <c r="G107" s="2"/>
      <c r="H107"/>
      <c r="J107" s="4">
        <f>IF(AND((Table1[[#This Row],[Sales stage]]&lt;&gt;"Won"),OR($B$2=1,(Table1[[#This Row],[Country]]=INDEX($E$1:$E$11,$B$2)))),Table1[[#This Row],[Close Date/Expected Close Date]]-DATE(2015,3,31),"")</f>
        <v>7</v>
      </c>
      <c r="K107" s="32">
        <f>IFERROR(IF(J107&lt;&gt;"",J107+ROWS($J$2:J107)/100000000,""),"")</f>
        <v>7.0000010599999998</v>
      </c>
      <c r="L107" s="33">
        <f>IFERROR(SMALL($K$2:$K$996,ROWS($K$2:K107)),"")</f>
        <v>11.000009459999999</v>
      </c>
      <c r="M107" s="4">
        <f t="shared" si="8"/>
        <v>946</v>
      </c>
    </row>
    <row r="108" spans="1:13">
      <c r="E108" s="2"/>
      <c r="G108" s="2"/>
      <c r="H108"/>
      <c r="J108" s="4">
        <f>IF(AND((Table1[[#This Row],[Sales stage]]&lt;&gt;"Won"),OR($B$2=1,(Table1[[#This Row],[Country]]=INDEX($E$1:$E$11,$B$2)))),Table1[[#This Row],[Close Date/Expected Close Date]]-DATE(2015,3,31),"")</f>
        <v>54</v>
      </c>
      <c r="K108" s="32">
        <f>IFERROR(IF(J108&lt;&gt;"",J108+ROWS($J$2:J108)/100000000,""),"")</f>
        <v>54.000001070000003</v>
      </c>
      <c r="L108" s="33">
        <f>IFERROR(SMALL($K$2:$K$996,ROWS($K$2:K108)),"")</f>
        <v>11.00000975</v>
      </c>
      <c r="M108" s="4">
        <f t="shared" si="8"/>
        <v>975</v>
      </c>
    </row>
    <row r="109" spans="1:13">
      <c r="E109" s="2"/>
      <c r="G109" s="2"/>
      <c r="H109"/>
      <c r="J109" s="4">
        <f>IF(AND((Table1[[#This Row],[Sales stage]]&lt;&gt;"Won"),OR($B$2=1,(Table1[[#This Row],[Country]]=INDEX($E$1:$E$11,$B$2)))),Table1[[#This Row],[Close Date/Expected Close Date]]-DATE(2015,3,31),"")</f>
        <v>25</v>
      </c>
      <c r="K109" s="32">
        <f>IFERROR(IF(J109&lt;&gt;"",J109+ROWS($J$2:J109)/100000000,""),"")</f>
        <v>25.000001080000001</v>
      </c>
      <c r="L109" s="33">
        <f>IFERROR(SMALL($K$2:$K$996,ROWS($K$2:K109)),"")</f>
        <v>12.000000590000001</v>
      </c>
      <c r="M109" s="4">
        <f t="shared" si="8"/>
        <v>59</v>
      </c>
    </row>
    <row r="110" spans="1:13">
      <c r="E110" s="2"/>
      <c r="G110" s="2"/>
      <c r="H110"/>
      <c r="J110" s="4">
        <f>IF(AND((Table1[[#This Row],[Sales stage]]&lt;&gt;"Won"),OR($B$2=1,(Table1[[#This Row],[Country]]=INDEX($E$1:$E$11,$B$2)))),Table1[[#This Row],[Close Date/Expected Close Date]]-DATE(2015,3,31),"")</f>
        <v>24</v>
      </c>
      <c r="K110" s="32">
        <f>IFERROR(IF(J110&lt;&gt;"",J110+ROWS($J$2:J110)/100000000,""),"")</f>
        <v>24.000001090000001</v>
      </c>
      <c r="L110" s="33">
        <f>IFERROR(SMALL($K$2:$K$996,ROWS($K$2:K110)),"")</f>
        <v>12.00000155</v>
      </c>
      <c r="M110" s="4">
        <f t="shared" si="8"/>
        <v>155</v>
      </c>
    </row>
    <row r="111" spans="1:13">
      <c r="E111" s="2"/>
      <c r="G111" s="2"/>
      <c r="H111"/>
      <c r="J111" s="4">
        <f>IF(AND((Table1[[#This Row],[Sales stage]]&lt;&gt;"Won"),OR($B$2=1,(Table1[[#This Row],[Country]]=INDEX($E$1:$E$11,$B$2)))),Table1[[#This Row],[Close Date/Expected Close Date]]-DATE(2015,3,31),"")</f>
        <v>73</v>
      </c>
      <c r="K111" s="32">
        <f>IFERROR(IF(J111&lt;&gt;"",J111+ROWS($J$2:J111)/100000000,""),"")</f>
        <v>73.000001100000006</v>
      </c>
      <c r="L111" s="33">
        <f>IFERROR(SMALL($K$2:$K$996,ROWS($K$2:K111)),"")</f>
        <v>12.000001729999999</v>
      </c>
      <c r="M111" s="4">
        <f t="shared" si="8"/>
        <v>173</v>
      </c>
    </row>
    <row r="112" spans="1:13">
      <c r="E112" s="2"/>
      <c r="G112" s="2"/>
      <c r="H112"/>
      <c r="J112" s="4">
        <f>IF(AND((Table1[[#This Row],[Sales stage]]&lt;&gt;"Won"),OR($B$2=1,(Table1[[#This Row],[Country]]=INDEX($E$1:$E$11,$B$2)))),Table1[[#This Row],[Close Date/Expected Close Date]]-DATE(2015,3,31),"")</f>
        <v>2</v>
      </c>
      <c r="K112" s="32">
        <f>IFERROR(IF(J112&lt;&gt;"",J112+ROWS($J$2:J112)/100000000,""),"")</f>
        <v>2.0000011099999999</v>
      </c>
      <c r="L112" s="33">
        <f>IFERROR(SMALL($K$2:$K$996,ROWS($K$2:K112)),"")</f>
        <v>12.00000361</v>
      </c>
      <c r="M112" s="4">
        <f t="shared" si="8"/>
        <v>361</v>
      </c>
    </row>
    <row r="113" spans="5:13">
      <c r="E113" s="2"/>
      <c r="G113" s="2"/>
      <c r="H113"/>
      <c r="J113" s="4">
        <f>IF(AND((Table1[[#This Row],[Sales stage]]&lt;&gt;"Won"),OR($B$2=1,(Table1[[#This Row],[Country]]=INDEX($E$1:$E$11,$B$2)))),Table1[[#This Row],[Close Date/Expected Close Date]]-DATE(2015,3,31),"")</f>
        <v>18</v>
      </c>
      <c r="K113" s="32">
        <f>IFERROR(IF(J113&lt;&gt;"",J113+ROWS($J$2:J113)/100000000,""),"")</f>
        <v>18.00000112</v>
      </c>
      <c r="L113" s="33">
        <f>IFERROR(SMALL($K$2:$K$996,ROWS($K$2:K113)),"")</f>
        <v>12.000003700000001</v>
      </c>
      <c r="M113" s="4">
        <f t="shared" si="8"/>
        <v>370</v>
      </c>
    </row>
    <row r="114" spans="5:13">
      <c r="E114" s="2"/>
      <c r="G114" s="2"/>
      <c r="H114"/>
      <c r="J114" s="4">
        <f>IF(AND((Table1[[#This Row],[Sales stage]]&lt;&gt;"Won"),OR($B$2=1,(Table1[[#This Row],[Country]]=INDEX($E$1:$E$11,$B$2)))),Table1[[#This Row],[Close Date/Expected Close Date]]-DATE(2015,3,31),"")</f>
        <v>48</v>
      </c>
      <c r="K114" s="32">
        <f>IFERROR(IF(J114&lt;&gt;"",J114+ROWS($J$2:J114)/100000000,""),"")</f>
        <v>48.000001130000001</v>
      </c>
      <c r="L114" s="33">
        <f>IFERROR(SMALL($K$2:$K$996,ROWS($K$2:K114)),"")</f>
        <v>12.000003749999999</v>
      </c>
      <c r="M114" s="4">
        <f t="shared" si="8"/>
        <v>375</v>
      </c>
    </row>
    <row r="115" spans="5:13">
      <c r="E115" s="2"/>
      <c r="G115" s="2"/>
      <c r="H115"/>
      <c r="J115" s="4">
        <f>IF(AND((Table1[[#This Row],[Sales stage]]&lt;&gt;"Won"),OR($B$2=1,(Table1[[#This Row],[Country]]=INDEX($E$1:$E$11,$B$2)))),Table1[[#This Row],[Close Date/Expected Close Date]]-DATE(2015,3,31),"")</f>
        <v>81</v>
      </c>
      <c r="K115" s="32">
        <f>IFERROR(IF(J115&lt;&gt;"",J115+ROWS($J$2:J115)/100000000,""),"")</f>
        <v>81.000001139999995</v>
      </c>
      <c r="L115" s="33">
        <f>IFERROR(SMALL($K$2:$K$996,ROWS($K$2:K115)),"")</f>
        <v>12.000004130000001</v>
      </c>
      <c r="M115" s="4">
        <f t="shared" si="8"/>
        <v>413</v>
      </c>
    </row>
    <row r="116" spans="5:13">
      <c r="E116" s="2"/>
      <c r="G116" s="2"/>
      <c r="H116"/>
      <c r="J116" s="4">
        <f>IF(AND((Table1[[#This Row],[Sales stage]]&lt;&gt;"Won"),OR($B$2=1,(Table1[[#This Row],[Country]]=INDEX($E$1:$E$11,$B$2)))),Table1[[#This Row],[Close Date/Expected Close Date]]-DATE(2015,3,31),"")</f>
        <v>50</v>
      </c>
      <c r="K116" s="32">
        <f>IFERROR(IF(J116&lt;&gt;"",J116+ROWS($J$2:J116)/100000000,""),"")</f>
        <v>50.000001150000003</v>
      </c>
      <c r="L116" s="33">
        <f>IFERROR(SMALL($K$2:$K$996,ROWS($K$2:K116)),"")</f>
        <v>12.00000445</v>
      </c>
      <c r="M116" s="4">
        <f t="shared" si="8"/>
        <v>445</v>
      </c>
    </row>
    <row r="117" spans="5:13">
      <c r="E117" s="2"/>
      <c r="G117" s="2"/>
      <c r="H117"/>
      <c r="J117" s="4">
        <f>IF(AND((Table1[[#This Row],[Sales stage]]&lt;&gt;"Won"),OR($B$2=1,(Table1[[#This Row],[Country]]=INDEX($E$1:$E$11,$B$2)))),Table1[[#This Row],[Close Date/Expected Close Date]]-DATE(2015,3,31),"")</f>
        <v>65</v>
      </c>
      <c r="K117" s="32">
        <f>IFERROR(IF(J117&lt;&gt;"",J117+ROWS($J$2:J117)/100000000,""),"")</f>
        <v>65.000001159999997</v>
      </c>
      <c r="L117" s="33">
        <f>IFERROR(SMALL($K$2:$K$996,ROWS($K$2:K117)),"")</f>
        <v>12.00000539</v>
      </c>
      <c r="M117" s="4">
        <f t="shared" si="8"/>
        <v>539</v>
      </c>
    </row>
    <row r="118" spans="5:13">
      <c r="E118" s="2"/>
      <c r="G118" s="2"/>
      <c r="H118"/>
      <c r="J118" s="4">
        <f>IF(AND((Table1[[#This Row],[Sales stage]]&lt;&gt;"Won"),OR($B$2=1,(Table1[[#This Row],[Country]]=INDEX($E$1:$E$11,$B$2)))),Table1[[#This Row],[Close Date/Expected Close Date]]-DATE(2015,3,31),"")</f>
        <v>61</v>
      </c>
      <c r="K118" s="32">
        <f>IFERROR(IF(J118&lt;&gt;"",J118+ROWS($J$2:J118)/100000000,""),"")</f>
        <v>61.000001169999997</v>
      </c>
      <c r="L118" s="33">
        <f>IFERROR(SMALL($K$2:$K$996,ROWS($K$2:K118)),"")</f>
        <v>12.000005509999999</v>
      </c>
      <c r="M118" s="4">
        <f t="shared" si="8"/>
        <v>551</v>
      </c>
    </row>
    <row r="119" spans="5:13">
      <c r="E119" s="2"/>
      <c r="G119" s="2"/>
      <c r="H119"/>
      <c r="J119" s="4">
        <f>IF(AND((Table1[[#This Row],[Sales stage]]&lt;&gt;"Won"),OR($B$2=1,(Table1[[#This Row],[Country]]=INDEX($E$1:$E$11,$B$2)))),Table1[[#This Row],[Close Date/Expected Close Date]]-DATE(2015,3,31),"")</f>
        <v>5</v>
      </c>
      <c r="K119" s="32">
        <f>IFERROR(IF(J119&lt;&gt;"",J119+ROWS($J$2:J119)/100000000,""),"")</f>
        <v>5.0000011799999999</v>
      </c>
      <c r="L119" s="33">
        <f>IFERROR(SMALL($K$2:$K$996,ROWS($K$2:K119)),"")</f>
        <v>12.0000068</v>
      </c>
      <c r="M119" s="4">
        <f t="shared" si="8"/>
        <v>680</v>
      </c>
    </row>
    <row r="120" spans="5:13">
      <c r="E120" s="2"/>
      <c r="G120" s="2"/>
      <c r="H120"/>
      <c r="J120" s="4">
        <f>IF(AND((Table1[[#This Row],[Sales stage]]&lt;&gt;"Won"),OR($B$2=1,(Table1[[#This Row],[Country]]=INDEX($E$1:$E$11,$B$2)))),Table1[[#This Row],[Close Date/Expected Close Date]]-DATE(2015,3,31),"")</f>
        <v>39</v>
      </c>
      <c r="K120" s="32">
        <f>IFERROR(IF(J120&lt;&gt;"",J120+ROWS($J$2:J120)/100000000,""),"")</f>
        <v>39.000001189999999</v>
      </c>
      <c r="L120" s="33">
        <f>IFERROR(SMALL($K$2:$K$996,ROWS($K$2:K120)),"")</f>
        <v>13.000000610000001</v>
      </c>
      <c r="M120" s="4">
        <f t="shared" si="8"/>
        <v>61</v>
      </c>
    </row>
    <row r="121" spans="5:13">
      <c r="E121" s="2"/>
      <c r="G121" s="2"/>
      <c r="H121"/>
      <c r="J121" s="4">
        <f>IF(AND((Table1[[#This Row],[Sales stage]]&lt;&gt;"Won"),OR($B$2=1,(Table1[[#This Row],[Country]]=INDEX($E$1:$E$11,$B$2)))),Table1[[#This Row],[Close Date/Expected Close Date]]-DATE(2015,3,31),"")</f>
        <v>14</v>
      </c>
      <c r="K121" s="32">
        <f>IFERROR(IF(J121&lt;&gt;"",J121+ROWS($J$2:J121)/100000000,""),"")</f>
        <v>14.0000012</v>
      </c>
      <c r="L121" s="33">
        <f>IFERROR(SMALL($K$2:$K$996,ROWS($K$2:K121)),"")</f>
        <v>13.00000159</v>
      </c>
      <c r="M121" s="4">
        <f t="shared" si="8"/>
        <v>159</v>
      </c>
    </row>
    <row r="122" spans="5:13">
      <c r="E122" s="2"/>
      <c r="G122" s="2"/>
      <c r="H122"/>
      <c r="J122" s="4">
        <f>IF(AND((Table1[[#This Row],[Sales stage]]&lt;&gt;"Won"),OR($B$2=1,(Table1[[#This Row],[Country]]=INDEX($E$1:$E$11,$B$2)))),Table1[[#This Row],[Close Date/Expected Close Date]]-DATE(2015,3,31),"")</f>
        <v>15</v>
      </c>
      <c r="K122" s="32">
        <f>IFERROR(IF(J122&lt;&gt;"",J122+ROWS($J$2:J122)/100000000,""),"")</f>
        <v>15.000001210000001</v>
      </c>
      <c r="L122" s="33">
        <f>IFERROR(SMALL($K$2:$K$996,ROWS($K$2:K122)),"")</f>
        <v>13.000002289999999</v>
      </c>
      <c r="M122" s="4">
        <f t="shared" si="8"/>
        <v>229</v>
      </c>
    </row>
    <row r="123" spans="5:13">
      <c r="E123" s="2"/>
      <c r="G123" s="2"/>
      <c r="H123"/>
      <c r="J123" s="4">
        <f>IF(AND((Table1[[#This Row],[Sales stage]]&lt;&gt;"Won"),OR($B$2=1,(Table1[[#This Row],[Country]]=INDEX($E$1:$E$11,$B$2)))),Table1[[#This Row],[Close Date/Expected Close Date]]-DATE(2015,3,31),"")</f>
        <v>29</v>
      </c>
      <c r="K123" s="32">
        <f>IFERROR(IF(J123&lt;&gt;"",J123+ROWS($J$2:J123)/100000000,""),"")</f>
        <v>29.000001220000001</v>
      </c>
      <c r="L123" s="33">
        <f>IFERROR(SMALL($K$2:$K$996,ROWS($K$2:K123)),"")</f>
        <v>13.00000348</v>
      </c>
      <c r="M123" s="4">
        <f t="shared" si="8"/>
        <v>348</v>
      </c>
    </row>
    <row r="124" spans="5:13">
      <c r="E124" s="2"/>
      <c r="G124" s="2"/>
      <c r="H124"/>
      <c r="J124" s="4">
        <f>IF(AND((Table1[[#This Row],[Sales stage]]&lt;&gt;"Won"),OR($B$2=1,(Table1[[#This Row],[Country]]=INDEX($E$1:$E$11,$B$2)))),Table1[[#This Row],[Close Date/Expected Close Date]]-DATE(2015,3,31),"")</f>
        <v>45</v>
      </c>
      <c r="K124" s="32">
        <f>IFERROR(IF(J124&lt;&gt;"",J124+ROWS($J$2:J124)/100000000,""),"")</f>
        <v>45.000001230000002</v>
      </c>
      <c r="L124" s="33">
        <f>IFERROR(SMALL($K$2:$K$996,ROWS($K$2:K124)),"")</f>
        <v>13.0000046</v>
      </c>
      <c r="M124" s="4">
        <f t="shared" si="8"/>
        <v>460</v>
      </c>
    </row>
    <row r="125" spans="5:13">
      <c r="E125" s="2"/>
      <c r="G125" s="2"/>
      <c r="H125"/>
      <c r="J125" s="4">
        <f>IF(AND((Table1[[#This Row],[Sales stage]]&lt;&gt;"Won"),OR($B$2=1,(Table1[[#This Row],[Country]]=INDEX($E$1:$E$11,$B$2)))),Table1[[#This Row],[Close Date/Expected Close Date]]-DATE(2015,3,31),"")</f>
        <v>33</v>
      </c>
      <c r="K125" s="32">
        <f>IFERROR(IF(J125&lt;&gt;"",J125+ROWS($J$2:J125)/100000000,""),"")</f>
        <v>33.000001240000003</v>
      </c>
      <c r="L125" s="33">
        <f>IFERROR(SMALL($K$2:$K$996,ROWS($K$2:K125)),"")</f>
        <v>13.000005639999999</v>
      </c>
      <c r="M125" s="4">
        <f t="shared" si="8"/>
        <v>564</v>
      </c>
    </row>
    <row r="126" spans="5:13">
      <c r="E126" s="2"/>
      <c r="G126" s="2"/>
      <c r="H126"/>
      <c r="J126" s="4">
        <f>IF(AND((Table1[[#This Row],[Sales stage]]&lt;&gt;"Won"),OR($B$2=1,(Table1[[#This Row],[Country]]=INDEX($E$1:$E$11,$B$2)))),Table1[[#This Row],[Close Date/Expected Close Date]]-DATE(2015,3,31),"")</f>
        <v>71</v>
      </c>
      <c r="K126" s="32">
        <f>IFERROR(IF(J126&lt;&gt;"",J126+ROWS($J$2:J126)/100000000,""),"")</f>
        <v>71.000001249999997</v>
      </c>
      <c r="L126" s="33">
        <f>IFERROR(SMALL($K$2:$K$996,ROWS($K$2:K126)),"")</f>
        <v>13.000006580000001</v>
      </c>
      <c r="M126" s="4">
        <f t="shared" si="8"/>
        <v>658</v>
      </c>
    </row>
    <row r="127" spans="5:13">
      <c r="E127" s="2"/>
      <c r="G127" s="2"/>
      <c r="H127"/>
      <c r="J127" s="4">
        <f>IF(AND((Table1[[#This Row],[Sales stage]]&lt;&gt;"Won"),OR($B$2=1,(Table1[[#This Row],[Country]]=INDEX($E$1:$E$11,$B$2)))),Table1[[#This Row],[Close Date/Expected Close Date]]-DATE(2015,3,31),"")</f>
        <v>39</v>
      </c>
      <c r="K127" s="32">
        <f>IFERROR(IF(J127&lt;&gt;"",J127+ROWS($J$2:J127)/100000000,""),"")</f>
        <v>39.000001259999998</v>
      </c>
      <c r="L127" s="33">
        <f>IFERROR(SMALL($K$2:$K$996,ROWS($K$2:K127)),"")</f>
        <v>13.000007070000001</v>
      </c>
      <c r="M127" s="4">
        <f t="shared" si="8"/>
        <v>707</v>
      </c>
    </row>
    <row r="128" spans="5:13">
      <c r="E128" s="2"/>
      <c r="G128" s="2"/>
      <c r="H128"/>
      <c r="J128" s="4">
        <f>IF(AND((Table1[[#This Row],[Sales stage]]&lt;&gt;"Won"),OR($B$2=1,(Table1[[#This Row],[Country]]=INDEX($E$1:$E$11,$B$2)))),Table1[[#This Row],[Close Date/Expected Close Date]]-DATE(2015,3,31),"")</f>
        <v>32</v>
      </c>
      <c r="K128" s="32">
        <f>IFERROR(IF(J128&lt;&gt;"",J128+ROWS($J$2:J128)/100000000,""),"")</f>
        <v>32.000001269999998</v>
      </c>
      <c r="L128" s="33">
        <f>IFERROR(SMALL($K$2:$K$996,ROWS($K$2:K128)),"")</f>
        <v>13.000009520000001</v>
      </c>
      <c r="M128" s="4">
        <f t="shared" si="8"/>
        <v>952</v>
      </c>
    </row>
    <row r="129" spans="5:13">
      <c r="E129" s="2"/>
      <c r="G129" s="2"/>
      <c r="H129"/>
      <c r="J129" s="4">
        <f>IF(AND((Table1[[#This Row],[Sales stage]]&lt;&gt;"Won"),OR($B$2=1,(Table1[[#This Row],[Country]]=INDEX($E$1:$E$11,$B$2)))),Table1[[#This Row],[Close Date/Expected Close Date]]-DATE(2015,3,31),"")</f>
        <v>42</v>
      </c>
      <c r="K129" s="32">
        <f>IFERROR(IF(J129&lt;&gt;"",J129+ROWS($J$2:J129)/100000000,""),"")</f>
        <v>42.000001279999999</v>
      </c>
      <c r="L129" s="33">
        <f>IFERROR(SMALL($K$2:$K$996,ROWS($K$2:K129)),"")</f>
        <v>14.0000012</v>
      </c>
      <c r="M129" s="4">
        <f t="shared" si="8"/>
        <v>120</v>
      </c>
    </row>
    <row r="130" spans="5:13">
      <c r="E130" s="2"/>
      <c r="G130" s="2"/>
      <c r="H130"/>
      <c r="J130" s="4">
        <f>IF(AND((Table1[[#This Row],[Sales stage]]&lt;&gt;"Won"),OR($B$2=1,(Table1[[#This Row],[Country]]=INDEX($E$1:$E$11,$B$2)))),Table1[[#This Row],[Close Date/Expected Close Date]]-DATE(2015,3,31),"")</f>
        <v>8</v>
      </c>
      <c r="K130" s="32">
        <f>IFERROR(IF(J130&lt;&gt;"",J130+ROWS($J$2:J130)/100000000,""),"")</f>
        <v>8.0000012900000002</v>
      </c>
      <c r="L130" s="33">
        <f>IFERROR(SMALL($K$2:$K$996,ROWS($K$2:K130)),"")</f>
        <v>14.000001620000001</v>
      </c>
      <c r="M130" s="4">
        <f t="shared" si="8"/>
        <v>162</v>
      </c>
    </row>
    <row r="131" spans="5:13">
      <c r="E131" s="2"/>
      <c r="G131" s="2"/>
      <c r="H131"/>
      <c r="J131" s="4">
        <f>IF(AND((Table1[[#This Row],[Sales stage]]&lt;&gt;"Won"),OR($B$2=1,(Table1[[#This Row],[Country]]=INDEX($E$1:$E$11,$B$2)))),Table1[[#This Row],[Close Date/Expected Close Date]]-DATE(2015,3,31),"")</f>
        <v>86</v>
      </c>
      <c r="K131" s="32">
        <f>IFERROR(IF(J131&lt;&gt;"",J131+ROWS($J$2:J131)/100000000,""),"")</f>
        <v>86.000001299999994</v>
      </c>
      <c r="L131" s="33">
        <f>IFERROR(SMALL($K$2:$K$996,ROWS($K$2:K131)),"")</f>
        <v>14.00000258</v>
      </c>
      <c r="M131" s="4">
        <f t="shared" ref="M131:M194" si="9">IF(L131&lt;&gt;"",MATCH(L131,$K$2:$K$996,0),"")</f>
        <v>258</v>
      </c>
    </row>
    <row r="132" spans="5:13">
      <c r="E132" s="2"/>
      <c r="G132" s="2"/>
      <c r="H132"/>
      <c r="J132" s="4">
        <f>IF(AND((Table1[[#This Row],[Sales stage]]&lt;&gt;"Won"),OR($B$2=1,(Table1[[#This Row],[Country]]=INDEX($E$1:$E$11,$B$2)))),Table1[[#This Row],[Close Date/Expected Close Date]]-DATE(2015,3,31),"")</f>
        <v>28</v>
      </c>
      <c r="K132" s="32">
        <f>IFERROR(IF(J132&lt;&gt;"",J132+ROWS($J$2:J132)/100000000,""),"")</f>
        <v>28.000001309999998</v>
      </c>
      <c r="L132" s="33">
        <f>IFERROR(SMALL($K$2:$K$996,ROWS($K$2:K132)),"")</f>
        <v>14.00000663</v>
      </c>
      <c r="M132" s="4">
        <f t="shared" si="9"/>
        <v>663</v>
      </c>
    </row>
    <row r="133" spans="5:13">
      <c r="E133" s="2"/>
      <c r="G133" s="2"/>
      <c r="H133"/>
      <c r="J133" s="4">
        <f>IF(AND((Table1[[#This Row],[Sales stage]]&lt;&gt;"Won"),OR($B$2=1,(Table1[[#This Row],[Country]]=INDEX($E$1:$E$11,$B$2)))),Table1[[#This Row],[Close Date/Expected Close Date]]-DATE(2015,3,31),"")</f>
        <v>56</v>
      </c>
      <c r="K133" s="32">
        <f>IFERROR(IF(J133&lt;&gt;"",J133+ROWS($J$2:J133)/100000000,""),"")</f>
        <v>56.000001320000003</v>
      </c>
      <c r="L133" s="33">
        <f>IFERROR(SMALL($K$2:$K$996,ROWS($K$2:K133)),"")</f>
        <v>14.000007050000001</v>
      </c>
      <c r="M133" s="4">
        <f t="shared" si="9"/>
        <v>705</v>
      </c>
    </row>
    <row r="134" spans="5:13">
      <c r="E134" s="2"/>
      <c r="G134" s="2"/>
      <c r="H134"/>
      <c r="J134" s="4">
        <f>IF(AND((Table1[[#This Row],[Sales stage]]&lt;&gt;"Won"),OR($B$2=1,(Table1[[#This Row],[Country]]=INDEX($E$1:$E$11,$B$2)))),Table1[[#This Row],[Close Date/Expected Close Date]]-DATE(2015,3,31),"")</f>
        <v>28</v>
      </c>
      <c r="K134" s="32">
        <f>IFERROR(IF(J134&lt;&gt;"",J134+ROWS($J$2:J134)/100000000,""),"")</f>
        <v>28.00000133</v>
      </c>
      <c r="L134" s="33">
        <f>IFERROR(SMALL($K$2:$K$996,ROWS($K$2:K134)),"")</f>
        <v>14.0000082</v>
      </c>
      <c r="M134" s="4">
        <f t="shared" si="9"/>
        <v>820</v>
      </c>
    </row>
    <row r="135" spans="5:13">
      <c r="E135" s="2"/>
      <c r="G135" s="2"/>
      <c r="H135"/>
      <c r="J135" s="4">
        <f>IF(AND((Table1[[#This Row],[Sales stage]]&lt;&gt;"Won"),OR($B$2=1,(Table1[[#This Row],[Country]]=INDEX($E$1:$E$11,$B$2)))),Table1[[#This Row],[Close Date/Expected Close Date]]-DATE(2015,3,31),"")</f>
        <v>77</v>
      </c>
      <c r="K135" s="32">
        <f>IFERROR(IF(J135&lt;&gt;"",J135+ROWS($J$2:J135)/100000000,""),"")</f>
        <v>77.000001339999997</v>
      </c>
      <c r="L135" s="33">
        <f>IFERROR(SMALL($K$2:$K$996,ROWS($K$2:K135)),"")</f>
        <v>14.00000839</v>
      </c>
      <c r="M135" s="4">
        <f t="shared" si="9"/>
        <v>839</v>
      </c>
    </row>
    <row r="136" spans="5:13">
      <c r="E136" s="2"/>
      <c r="G136" s="2"/>
      <c r="H136"/>
      <c r="J136" s="4" t="str">
        <f>IF(AND((Table1[[#This Row],[Sales stage]]&lt;&gt;"Won"),OR($B$2=1,(Table1[[#This Row],[Country]]=INDEX($E$1:$E$11,$B$2)))),Table1[[#This Row],[Close Date/Expected Close Date]]-DATE(2015,3,31),"")</f>
        <v/>
      </c>
      <c r="K136" s="32" t="str">
        <f>IFERROR(IF(J136&lt;&gt;"",J136+ROWS($J$2:J136)/100000000,""),"")</f>
        <v/>
      </c>
      <c r="L136" s="33">
        <f>IFERROR(SMALL($K$2:$K$996,ROWS($K$2:K136)),"")</f>
        <v>14.00000859</v>
      </c>
      <c r="M136" s="4">
        <f t="shared" si="9"/>
        <v>859</v>
      </c>
    </row>
    <row r="137" spans="5:13">
      <c r="E137" s="2"/>
      <c r="G137" s="2"/>
      <c r="H137"/>
      <c r="J137" s="4">
        <f>IF(AND((Table1[[#This Row],[Sales stage]]&lt;&gt;"Won"),OR($B$2=1,(Table1[[#This Row],[Country]]=INDEX($E$1:$E$11,$B$2)))),Table1[[#This Row],[Close Date/Expected Close Date]]-DATE(2015,3,31),"")</f>
        <v>87</v>
      </c>
      <c r="K137" s="32">
        <f>IFERROR(IF(J137&lt;&gt;"",J137+ROWS($J$2:J137)/100000000,""),"")</f>
        <v>87.000001359999999</v>
      </c>
      <c r="L137" s="33">
        <f>IFERROR(SMALL($K$2:$K$996,ROWS($K$2:K137)),"")</f>
        <v>14.000009260000001</v>
      </c>
      <c r="M137" s="4">
        <f t="shared" si="9"/>
        <v>926</v>
      </c>
    </row>
    <row r="138" spans="5:13">
      <c r="E138" s="2"/>
      <c r="G138" s="2"/>
      <c r="H138"/>
      <c r="J138" s="4">
        <f>IF(AND((Table1[[#This Row],[Sales stage]]&lt;&gt;"Won"),OR($B$2=1,(Table1[[#This Row],[Country]]=INDEX($E$1:$E$11,$B$2)))),Table1[[#This Row],[Close Date/Expected Close Date]]-DATE(2015,3,31),"")</f>
        <v>28</v>
      </c>
      <c r="K138" s="32">
        <f>IFERROR(IF(J138&lt;&gt;"",J138+ROWS($J$2:J138)/100000000,""),"")</f>
        <v>28.00000137</v>
      </c>
      <c r="L138" s="33">
        <f>IFERROR(SMALL($K$2:$K$996,ROWS($K$2:K138)),"")</f>
        <v>14.00000927</v>
      </c>
      <c r="M138" s="4">
        <f t="shared" si="9"/>
        <v>927</v>
      </c>
    </row>
    <row r="139" spans="5:13">
      <c r="E139" s="2"/>
      <c r="G139" s="2"/>
      <c r="H139"/>
      <c r="J139" s="4">
        <f>IF(AND((Table1[[#This Row],[Sales stage]]&lt;&gt;"Won"),OR($B$2=1,(Table1[[#This Row],[Country]]=INDEX($E$1:$E$11,$B$2)))),Table1[[#This Row],[Close Date/Expected Close Date]]-DATE(2015,3,31),"")</f>
        <v>64</v>
      </c>
      <c r="K139" s="32">
        <f>IFERROR(IF(J139&lt;&gt;"",J139+ROWS($J$2:J139)/100000000,""),"")</f>
        <v>64.00000138</v>
      </c>
      <c r="L139" s="33">
        <f>IFERROR(SMALL($K$2:$K$996,ROWS($K$2:K139)),"")</f>
        <v>14.000009439999999</v>
      </c>
      <c r="M139" s="4">
        <f t="shared" si="9"/>
        <v>944</v>
      </c>
    </row>
    <row r="140" spans="5:13">
      <c r="E140" s="2"/>
      <c r="G140" s="2"/>
      <c r="H140"/>
      <c r="J140" s="4" t="str">
        <f>IF(AND((Table1[[#This Row],[Sales stage]]&lt;&gt;"Won"),OR($B$2=1,(Table1[[#This Row],[Country]]=INDEX($E$1:$E$11,$B$2)))),Table1[[#This Row],[Close Date/Expected Close Date]]-DATE(2015,3,31),"")</f>
        <v/>
      </c>
      <c r="K140" s="32" t="str">
        <f>IFERROR(IF(J140&lt;&gt;"",J140+ROWS($J$2:J140)/100000000,""),"")</f>
        <v/>
      </c>
      <c r="L140" s="33">
        <f>IFERROR(SMALL($K$2:$K$996,ROWS($K$2:K140)),"")</f>
        <v>14.00000985</v>
      </c>
      <c r="M140" s="4">
        <f t="shared" si="9"/>
        <v>985</v>
      </c>
    </row>
    <row r="141" spans="5:13">
      <c r="E141" s="2"/>
      <c r="G141" s="2"/>
      <c r="H141"/>
      <c r="J141" s="4">
        <f>IF(AND((Table1[[#This Row],[Sales stage]]&lt;&gt;"Won"),OR($B$2=1,(Table1[[#This Row],[Country]]=INDEX($E$1:$E$11,$B$2)))),Table1[[#This Row],[Close Date/Expected Close Date]]-DATE(2015,3,31),"")</f>
        <v>27</v>
      </c>
      <c r="K141" s="32">
        <f>IFERROR(IF(J141&lt;&gt;"",J141+ROWS($J$2:J141)/100000000,""),"")</f>
        <v>27.000001399999999</v>
      </c>
      <c r="L141" s="33">
        <f>IFERROR(SMALL($K$2:$K$996,ROWS($K$2:K141)),"")</f>
        <v>15.000001210000001</v>
      </c>
      <c r="M141" s="4">
        <f t="shared" si="9"/>
        <v>121</v>
      </c>
    </row>
    <row r="142" spans="5:13">
      <c r="E142" s="2"/>
      <c r="G142" s="2"/>
      <c r="H142"/>
      <c r="J142" s="4">
        <f>IF(AND((Table1[[#This Row],[Sales stage]]&lt;&gt;"Won"),OR($B$2=1,(Table1[[#This Row],[Country]]=INDEX($E$1:$E$11,$B$2)))),Table1[[#This Row],[Close Date/Expected Close Date]]-DATE(2015,3,31),"")</f>
        <v>29</v>
      </c>
      <c r="K142" s="32">
        <f>IFERROR(IF(J142&lt;&gt;"",J142+ROWS($J$2:J142)/100000000,""),"")</f>
        <v>29.000001409999999</v>
      </c>
      <c r="L142" s="33">
        <f>IFERROR(SMALL($K$2:$K$996,ROWS($K$2:K142)),"")</f>
        <v>15.00000346</v>
      </c>
      <c r="M142" s="4">
        <f t="shared" si="9"/>
        <v>346</v>
      </c>
    </row>
    <row r="143" spans="5:13">
      <c r="E143" s="2"/>
      <c r="G143" s="2"/>
      <c r="H143"/>
      <c r="J143" s="4">
        <f>IF(AND((Table1[[#This Row],[Sales stage]]&lt;&gt;"Won"),OR($B$2=1,(Table1[[#This Row],[Country]]=INDEX($E$1:$E$11,$B$2)))),Table1[[#This Row],[Close Date/Expected Close Date]]-DATE(2015,3,31),"")</f>
        <v>87</v>
      </c>
      <c r="K143" s="32">
        <f>IFERROR(IF(J143&lt;&gt;"",J143+ROWS($J$2:J143)/100000000,""),"")</f>
        <v>87.000001420000004</v>
      </c>
      <c r="L143" s="33">
        <f>IFERROR(SMALL($K$2:$K$996,ROWS($K$2:K143)),"")</f>
        <v>15.00000444</v>
      </c>
      <c r="M143" s="4">
        <f t="shared" si="9"/>
        <v>444</v>
      </c>
    </row>
    <row r="144" spans="5:13">
      <c r="E144" s="2"/>
      <c r="G144" s="2"/>
      <c r="H144"/>
      <c r="J144" s="4">
        <f>IF(AND((Table1[[#This Row],[Sales stage]]&lt;&gt;"Won"),OR($B$2=1,(Table1[[#This Row],[Country]]=INDEX($E$1:$E$11,$B$2)))),Table1[[#This Row],[Close Date/Expected Close Date]]-DATE(2015,3,31),"")</f>
        <v>70</v>
      </c>
      <c r="K144" s="32">
        <f>IFERROR(IF(J144&lt;&gt;"",J144+ROWS($J$2:J144)/100000000,""),"")</f>
        <v>70.000001429999998</v>
      </c>
      <c r="L144" s="33">
        <f>IFERROR(SMALL($K$2:$K$996,ROWS($K$2:K144)),"")</f>
        <v>15.00000446</v>
      </c>
      <c r="M144" s="4">
        <f t="shared" si="9"/>
        <v>446</v>
      </c>
    </row>
    <row r="145" spans="5:13">
      <c r="E145" s="2"/>
      <c r="G145" s="2"/>
      <c r="H145"/>
      <c r="J145" s="4">
        <f>IF(AND((Table1[[#This Row],[Sales stage]]&lt;&gt;"Won"),OR($B$2=1,(Table1[[#This Row],[Country]]=INDEX($E$1:$E$11,$B$2)))),Table1[[#This Row],[Close Date/Expected Close Date]]-DATE(2015,3,31),"")</f>
        <v>80</v>
      </c>
      <c r="K145" s="32">
        <f>IFERROR(IF(J145&lt;&gt;"",J145+ROWS($J$2:J145)/100000000,""),"")</f>
        <v>80.000001440000005</v>
      </c>
      <c r="L145" s="33">
        <f>IFERROR(SMALL($K$2:$K$996,ROWS($K$2:K145)),"")</f>
        <v>15.00000453</v>
      </c>
      <c r="M145" s="4">
        <f t="shared" si="9"/>
        <v>453</v>
      </c>
    </row>
    <row r="146" spans="5:13">
      <c r="E146" s="2"/>
      <c r="G146" s="2"/>
      <c r="H146"/>
      <c r="J146" s="4">
        <f>IF(AND((Table1[[#This Row],[Sales stage]]&lt;&gt;"Won"),OR($B$2=1,(Table1[[#This Row],[Country]]=INDEX($E$1:$E$11,$B$2)))),Table1[[#This Row],[Close Date/Expected Close Date]]-DATE(2015,3,31),"")</f>
        <v>80</v>
      </c>
      <c r="K146" s="32">
        <f>IFERROR(IF(J146&lt;&gt;"",J146+ROWS($J$2:J146)/100000000,""),"")</f>
        <v>80.000001449999999</v>
      </c>
      <c r="L146" s="33">
        <f>IFERROR(SMALL($K$2:$K$996,ROWS($K$2:K146)),"")</f>
        <v>15.000005529999999</v>
      </c>
      <c r="M146" s="4">
        <f t="shared" si="9"/>
        <v>553</v>
      </c>
    </row>
    <row r="147" spans="5:13">
      <c r="E147" s="2"/>
      <c r="G147" s="2"/>
      <c r="H147"/>
      <c r="J147" s="4">
        <f>IF(AND((Table1[[#This Row],[Sales stage]]&lt;&gt;"Won"),OR($B$2=1,(Table1[[#This Row],[Country]]=INDEX($E$1:$E$11,$B$2)))),Table1[[#This Row],[Close Date/Expected Close Date]]-DATE(2015,3,31),"")</f>
        <v>83</v>
      </c>
      <c r="K147" s="32">
        <f>IFERROR(IF(J147&lt;&gt;"",J147+ROWS($J$2:J147)/100000000,""),"")</f>
        <v>83.000001459999993</v>
      </c>
      <c r="L147" s="33">
        <f>IFERROR(SMALL($K$2:$K$996,ROWS($K$2:K147)),"")</f>
        <v>15.00000569</v>
      </c>
      <c r="M147" s="4">
        <f t="shared" si="9"/>
        <v>569</v>
      </c>
    </row>
    <row r="148" spans="5:13">
      <c r="E148" s="2"/>
      <c r="G148" s="2"/>
      <c r="H148"/>
      <c r="J148" s="4">
        <f>IF(AND((Table1[[#This Row],[Sales stage]]&lt;&gt;"Won"),OR($B$2=1,(Table1[[#This Row],[Country]]=INDEX($E$1:$E$11,$B$2)))),Table1[[#This Row],[Close Date/Expected Close Date]]-DATE(2015,3,31),"")</f>
        <v>7</v>
      </c>
      <c r="K148" s="32">
        <f>IFERROR(IF(J148&lt;&gt;"",J148+ROWS($J$2:J148)/100000000,""),"")</f>
        <v>7.0000014699999999</v>
      </c>
      <c r="L148" s="33">
        <f>IFERROR(SMALL($K$2:$K$996,ROWS($K$2:K148)),"")</f>
        <v>15.000005939999999</v>
      </c>
      <c r="M148" s="4">
        <f t="shared" si="9"/>
        <v>594</v>
      </c>
    </row>
    <row r="149" spans="5:13">
      <c r="E149" s="2"/>
      <c r="G149" s="2"/>
      <c r="H149"/>
      <c r="J149" s="4">
        <f>IF(AND((Table1[[#This Row],[Sales stage]]&lt;&gt;"Won"),OR($B$2=1,(Table1[[#This Row],[Country]]=INDEX($E$1:$E$11,$B$2)))),Table1[[#This Row],[Close Date/Expected Close Date]]-DATE(2015,3,31),"")</f>
        <v>16</v>
      </c>
      <c r="K149" s="32">
        <f>IFERROR(IF(J149&lt;&gt;"",J149+ROWS($J$2:J149)/100000000,""),"")</f>
        <v>16.000001480000002</v>
      </c>
      <c r="L149" s="33">
        <f>IFERROR(SMALL($K$2:$K$996,ROWS($K$2:K149)),"")</f>
        <v>15.00000605</v>
      </c>
      <c r="M149" s="4">
        <f t="shared" si="9"/>
        <v>605</v>
      </c>
    </row>
    <row r="150" spans="5:13">
      <c r="E150" s="2"/>
      <c r="G150" s="2"/>
      <c r="H150"/>
      <c r="J150" s="4">
        <f>IF(AND((Table1[[#This Row],[Sales stage]]&lt;&gt;"Won"),OR($B$2=1,(Table1[[#This Row],[Country]]=INDEX($E$1:$E$11,$B$2)))),Table1[[#This Row],[Close Date/Expected Close Date]]-DATE(2015,3,31),"")</f>
        <v>35</v>
      </c>
      <c r="K150" s="32">
        <f>IFERROR(IF(J150&lt;&gt;"",J150+ROWS($J$2:J150)/100000000,""),"")</f>
        <v>35.000001490000002</v>
      </c>
      <c r="L150" s="33">
        <f>IFERROR(SMALL($K$2:$K$996,ROWS($K$2:K150)),"")</f>
        <v>15.00000638</v>
      </c>
      <c r="M150" s="4">
        <f t="shared" si="9"/>
        <v>638</v>
      </c>
    </row>
    <row r="151" spans="5:13">
      <c r="E151" s="2"/>
      <c r="G151" s="2"/>
      <c r="H151"/>
      <c r="J151" s="4" t="str">
        <f>IF(AND((Table1[[#This Row],[Sales stage]]&lt;&gt;"Won"),OR($B$2=1,(Table1[[#This Row],[Country]]=INDEX($E$1:$E$11,$B$2)))),Table1[[#This Row],[Close Date/Expected Close Date]]-DATE(2015,3,31),"")</f>
        <v/>
      </c>
      <c r="K151" s="32" t="str">
        <f>IFERROR(IF(J151&lt;&gt;"",J151+ROWS($J$2:J151)/100000000,""),"")</f>
        <v/>
      </c>
      <c r="L151" s="33">
        <f>IFERROR(SMALL($K$2:$K$996,ROWS($K$2:K151)),"")</f>
        <v>15.00000779</v>
      </c>
      <c r="M151" s="4">
        <f t="shared" si="9"/>
        <v>779</v>
      </c>
    </row>
    <row r="152" spans="5:13">
      <c r="E152" s="2"/>
      <c r="G152" s="2"/>
      <c r="H152"/>
      <c r="J152" s="4">
        <f>IF(AND((Table1[[#This Row],[Sales stage]]&lt;&gt;"Won"),OR($B$2=1,(Table1[[#This Row],[Country]]=INDEX($E$1:$E$11,$B$2)))),Table1[[#This Row],[Close Date/Expected Close Date]]-DATE(2015,3,31),"")</f>
        <v>23</v>
      </c>
      <c r="K152" s="32">
        <f>IFERROR(IF(J152&lt;&gt;"",J152+ROWS($J$2:J152)/100000000,""),"")</f>
        <v>23.000001510000001</v>
      </c>
      <c r="L152" s="33">
        <f>IFERROR(SMALL($K$2:$K$996,ROWS($K$2:K152)),"")</f>
        <v>16.00000065</v>
      </c>
      <c r="M152" s="4">
        <f t="shared" si="9"/>
        <v>65</v>
      </c>
    </row>
    <row r="153" spans="5:13">
      <c r="E153" s="2"/>
      <c r="G153" s="2"/>
      <c r="H153"/>
      <c r="J153" s="4">
        <f>IF(AND((Table1[[#This Row],[Sales stage]]&lt;&gt;"Won"),OR($B$2=1,(Table1[[#This Row],[Country]]=INDEX($E$1:$E$11,$B$2)))),Table1[[#This Row],[Close Date/Expected Close Date]]-DATE(2015,3,31),"")</f>
        <v>45</v>
      </c>
      <c r="K153" s="32">
        <f>IFERROR(IF(J153&lt;&gt;"",J153+ROWS($J$2:J153)/100000000,""),"")</f>
        <v>45.000001519999998</v>
      </c>
      <c r="L153" s="33">
        <f>IFERROR(SMALL($K$2:$K$996,ROWS($K$2:K153)),"")</f>
        <v>16.000001480000002</v>
      </c>
      <c r="M153" s="4">
        <f t="shared" si="9"/>
        <v>148</v>
      </c>
    </row>
    <row r="154" spans="5:13">
      <c r="E154" s="2"/>
      <c r="G154" s="2"/>
      <c r="H154"/>
      <c r="J154" s="4">
        <f>IF(AND((Table1[[#This Row],[Sales stage]]&lt;&gt;"Won"),OR($B$2=1,(Table1[[#This Row],[Country]]=INDEX($E$1:$E$11,$B$2)))),Table1[[#This Row],[Close Date/Expected Close Date]]-DATE(2015,3,31),"")</f>
        <v>37</v>
      </c>
      <c r="K154" s="32">
        <f>IFERROR(IF(J154&lt;&gt;"",J154+ROWS($J$2:J154)/100000000,""),"")</f>
        <v>37.000001529999999</v>
      </c>
      <c r="L154" s="33">
        <f>IFERROR(SMALL($K$2:$K$996,ROWS($K$2:K154)),"")</f>
        <v>16.00000408</v>
      </c>
      <c r="M154" s="4">
        <f t="shared" si="9"/>
        <v>408</v>
      </c>
    </row>
    <row r="155" spans="5:13">
      <c r="E155" s="2"/>
      <c r="G155" s="2"/>
      <c r="H155"/>
      <c r="J155" s="4">
        <f>IF(AND((Table1[[#This Row],[Sales stage]]&lt;&gt;"Won"),OR($B$2=1,(Table1[[#This Row],[Country]]=INDEX($E$1:$E$11,$B$2)))),Table1[[#This Row],[Close Date/Expected Close Date]]-DATE(2015,3,31),"")</f>
        <v>49</v>
      </c>
      <c r="K155" s="32">
        <f>IFERROR(IF(J155&lt;&gt;"",J155+ROWS($J$2:J155)/100000000,""),"")</f>
        <v>49.00000154</v>
      </c>
      <c r="L155" s="33">
        <f>IFERROR(SMALL($K$2:$K$996,ROWS($K$2:K155)),"")</f>
        <v>16.000004350000001</v>
      </c>
      <c r="M155" s="4">
        <f t="shared" si="9"/>
        <v>435</v>
      </c>
    </row>
    <row r="156" spans="5:13">
      <c r="E156" s="2"/>
      <c r="G156" s="2"/>
      <c r="H156"/>
      <c r="J156" s="4">
        <f>IF(AND((Table1[[#This Row],[Sales stage]]&lt;&gt;"Won"),OR($B$2=1,(Table1[[#This Row],[Country]]=INDEX($E$1:$E$11,$B$2)))),Table1[[#This Row],[Close Date/Expected Close Date]]-DATE(2015,3,31),"")</f>
        <v>12</v>
      </c>
      <c r="K156" s="32">
        <f>IFERROR(IF(J156&lt;&gt;"",J156+ROWS($J$2:J156)/100000000,""),"")</f>
        <v>12.00000155</v>
      </c>
      <c r="L156" s="33">
        <f>IFERROR(SMALL($K$2:$K$996,ROWS($K$2:K156)),"")</f>
        <v>16.000004499999999</v>
      </c>
      <c r="M156" s="4">
        <f t="shared" si="9"/>
        <v>450</v>
      </c>
    </row>
    <row r="157" spans="5:13">
      <c r="E157" s="2"/>
      <c r="G157" s="2"/>
      <c r="H157"/>
      <c r="J157" s="4">
        <f>IF(AND((Table1[[#This Row],[Sales stage]]&lt;&gt;"Won"),OR($B$2=1,(Table1[[#This Row],[Country]]=INDEX($E$1:$E$11,$B$2)))),Table1[[#This Row],[Close Date/Expected Close Date]]-DATE(2015,3,31),"")</f>
        <v>38</v>
      </c>
      <c r="K157" s="32">
        <f>IFERROR(IF(J157&lt;&gt;"",J157+ROWS($J$2:J157)/100000000,""),"")</f>
        <v>38.000001560000001</v>
      </c>
      <c r="L157" s="33">
        <f>IFERROR(SMALL($K$2:$K$996,ROWS($K$2:K157)),"")</f>
        <v>16.000004789999998</v>
      </c>
      <c r="M157" s="4">
        <f t="shared" si="9"/>
        <v>479</v>
      </c>
    </row>
    <row r="158" spans="5:13">
      <c r="E158" s="2"/>
      <c r="G158" s="2"/>
      <c r="H158"/>
      <c r="J158" s="4">
        <f>IF(AND((Table1[[#This Row],[Sales stage]]&lt;&gt;"Won"),OR($B$2=1,(Table1[[#This Row],[Country]]=INDEX($E$1:$E$11,$B$2)))),Table1[[#This Row],[Close Date/Expected Close Date]]-DATE(2015,3,31),"")</f>
        <v>41</v>
      </c>
      <c r="K158" s="32">
        <f>IFERROR(IF(J158&lt;&gt;"",J158+ROWS($J$2:J158)/100000000,""),"")</f>
        <v>41.000001570000002</v>
      </c>
      <c r="L158" s="33">
        <f>IFERROR(SMALL($K$2:$K$996,ROWS($K$2:K158)),"")</f>
        <v>16.000005250000001</v>
      </c>
      <c r="M158" s="4">
        <f t="shared" si="9"/>
        <v>525</v>
      </c>
    </row>
    <row r="159" spans="5:13">
      <c r="E159" s="2"/>
      <c r="G159" s="2"/>
      <c r="H159"/>
      <c r="J159" s="4" t="str">
        <f>IF(AND((Table1[[#This Row],[Sales stage]]&lt;&gt;"Won"),OR($B$2=1,(Table1[[#This Row],[Country]]=INDEX($E$1:$E$11,$B$2)))),Table1[[#This Row],[Close Date/Expected Close Date]]-DATE(2015,3,31),"")</f>
        <v/>
      </c>
      <c r="K159" s="32" t="str">
        <f>IFERROR(IF(J159&lt;&gt;"",J159+ROWS($J$2:J159)/100000000,""),"")</f>
        <v/>
      </c>
      <c r="L159" s="33">
        <f>IFERROR(SMALL($K$2:$K$996,ROWS($K$2:K159)),"")</f>
        <v>16.000005680000001</v>
      </c>
      <c r="M159" s="4">
        <f t="shared" si="9"/>
        <v>568</v>
      </c>
    </row>
    <row r="160" spans="5:13">
      <c r="E160" s="2"/>
      <c r="G160" s="2"/>
      <c r="H160"/>
      <c r="J160" s="4">
        <f>IF(AND((Table1[[#This Row],[Sales stage]]&lt;&gt;"Won"),OR($B$2=1,(Table1[[#This Row],[Country]]=INDEX($E$1:$E$11,$B$2)))),Table1[[#This Row],[Close Date/Expected Close Date]]-DATE(2015,3,31),"")</f>
        <v>13</v>
      </c>
      <c r="K160" s="32">
        <f>IFERROR(IF(J160&lt;&gt;"",J160+ROWS($J$2:J160)/100000000,""),"")</f>
        <v>13.00000159</v>
      </c>
      <c r="L160" s="33">
        <f>IFERROR(SMALL($K$2:$K$996,ROWS($K$2:K160)),"")</f>
        <v>16.000005989999998</v>
      </c>
      <c r="M160" s="4">
        <f t="shared" si="9"/>
        <v>599</v>
      </c>
    </row>
    <row r="161" spans="5:13">
      <c r="E161" s="2"/>
      <c r="G161" s="2"/>
      <c r="H161"/>
      <c r="J161" s="4">
        <f>IF(AND((Table1[[#This Row],[Sales stage]]&lt;&gt;"Won"),OR($B$2=1,(Table1[[#This Row],[Country]]=INDEX($E$1:$E$11,$B$2)))),Table1[[#This Row],[Close Date/Expected Close Date]]-DATE(2015,3,31),"")</f>
        <v>42</v>
      </c>
      <c r="K161" s="32">
        <f>IFERROR(IF(J161&lt;&gt;"",J161+ROWS($J$2:J161)/100000000,""),"")</f>
        <v>42.000001599999997</v>
      </c>
      <c r="L161" s="33">
        <f>IFERROR(SMALL($K$2:$K$996,ROWS($K$2:K161)),"")</f>
        <v>16.000006330000001</v>
      </c>
      <c r="M161" s="4">
        <f t="shared" si="9"/>
        <v>633</v>
      </c>
    </row>
    <row r="162" spans="5:13">
      <c r="E162" s="2"/>
      <c r="G162" s="2"/>
      <c r="H162"/>
      <c r="J162" s="4">
        <f>IF(AND((Table1[[#This Row],[Sales stage]]&lt;&gt;"Won"),OR($B$2=1,(Table1[[#This Row],[Country]]=INDEX($E$1:$E$11,$B$2)))),Table1[[#This Row],[Close Date/Expected Close Date]]-DATE(2015,3,31),"")</f>
        <v>4</v>
      </c>
      <c r="K162" s="32">
        <f>IFERROR(IF(J162&lt;&gt;"",J162+ROWS($J$2:J162)/100000000,""),"")</f>
        <v>4.00000161</v>
      </c>
      <c r="L162" s="33">
        <f>IFERROR(SMALL($K$2:$K$996,ROWS($K$2:K162)),"")</f>
        <v>16.000006989999999</v>
      </c>
      <c r="M162" s="4">
        <f t="shared" si="9"/>
        <v>699</v>
      </c>
    </row>
    <row r="163" spans="5:13">
      <c r="E163" s="2"/>
      <c r="G163" s="2"/>
      <c r="H163"/>
      <c r="J163" s="4">
        <f>IF(AND((Table1[[#This Row],[Sales stage]]&lt;&gt;"Won"),OR($B$2=1,(Table1[[#This Row],[Country]]=INDEX($E$1:$E$11,$B$2)))),Table1[[#This Row],[Close Date/Expected Close Date]]-DATE(2015,3,31),"")</f>
        <v>14</v>
      </c>
      <c r="K163" s="32">
        <f>IFERROR(IF(J163&lt;&gt;"",J163+ROWS($J$2:J163)/100000000,""),"")</f>
        <v>14.000001620000001</v>
      </c>
      <c r="L163" s="33">
        <f>IFERROR(SMALL($K$2:$K$996,ROWS($K$2:K163)),"")</f>
        <v>16.000007329999999</v>
      </c>
      <c r="M163" s="4">
        <f t="shared" si="9"/>
        <v>733</v>
      </c>
    </row>
    <row r="164" spans="5:13">
      <c r="E164" s="2"/>
      <c r="G164" s="2"/>
      <c r="H164"/>
      <c r="J164" s="4">
        <f>IF(AND((Table1[[#This Row],[Sales stage]]&lt;&gt;"Won"),OR($B$2=1,(Table1[[#This Row],[Country]]=INDEX($E$1:$E$11,$B$2)))),Table1[[#This Row],[Close Date/Expected Close Date]]-DATE(2015,3,31),"")</f>
        <v>39</v>
      </c>
      <c r="K164" s="32">
        <f>IFERROR(IF(J164&lt;&gt;"",J164+ROWS($J$2:J164)/100000000,""),"")</f>
        <v>39.00000163</v>
      </c>
      <c r="L164" s="33">
        <f>IFERROR(SMALL($K$2:$K$996,ROWS($K$2:K164)),"")</f>
        <v>16.00000799</v>
      </c>
      <c r="M164" s="4">
        <f t="shared" si="9"/>
        <v>799</v>
      </c>
    </row>
    <row r="165" spans="5:13">
      <c r="E165" s="2"/>
      <c r="G165" s="2"/>
      <c r="H165"/>
      <c r="J165" s="4">
        <f>IF(AND((Table1[[#This Row],[Sales stage]]&lt;&gt;"Won"),OR($B$2=1,(Table1[[#This Row],[Country]]=INDEX($E$1:$E$11,$B$2)))),Table1[[#This Row],[Close Date/Expected Close Date]]-DATE(2015,3,31),"")</f>
        <v>20</v>
      </c>
      <c r="K165" s="32">
        <f>IFERROR(IF(J165&lt;&gt;"",J165+ROWS($J$2:J165)/100000000,""),"")</f>
        <v>20.000001640000001</v>
      </c>
      <c r="L165" s="33">
        <f>IFERROR(SMALL($K$2:$K$996,ROWS($K$2:K165)),"")</f>
        <v>16.000008269999999</v>
      </c>
      <c r="M165" s="4">
        <f t="shared" si="9"/>
        <v>827</v>
      </c>
    </row>
    <row r="166" spans="5:13">
      <c r="E166" s="2"/>
      <c r="G166" s="2"/>
      <c r="H166"/>
      <c r="J166" s="4">
        <f>IF(AND((Table1[[#This Row],[Sales stage]]&lt;&gt;"Won"),OR($B$2=1,(Table1[[#This Row],[Country]]=INDEX($E$1:$E$11,$B$2)))),Table1[[#This Row],[Close Date/Expected Close Date]]-DATE(2015,3,31),"")</f>
        <v>18</v>
      </c>
      <c r="K166" s="32">
        <f>IFERROR(IF(J166&lt;&gt;"",J166+ROWS($J$2:J166)/100000000,""),"")</f>
        <v>18.000001650000002</v>
      </c>
      <c r="L166" s="33">
        <f>IFERROR(SMALL($K$2:$K$996,ROWS($K$2:K166)),"")</f>
        <v>16.000009309999999</v>
      </c>
      <c r="M166" s="4">
        <f t="shared" si="9"/>
        <v>931</v>
      </c>
    </row>
    <row r="167" spans="5:13">
      <c r="E167" s="2"/>
      <c r="G167" s="2"/>
      <c r="H167"/>
      <c r="J167" s="4">
        <f>IF(AND((Table1[[#This Row],[Sales stage]]&lt;&gt;"Won"),OR($B$2=1,(Table1[[#This Row],[Country]]=INDEX($E$1:$E$11,$B$2)))),Table1[[#This Row],[Close Date/Expected Close Date]]-DATE(2015,3,31),"")</f>
        <v>29</v>
      </c>
      <c r="K167" s="32">
        <f>IFERROR(IF(J167&lt;&gt;"",J167+ROWS($J$2:J167)/100000000,""),"")</f>
        <v>29.000001659999999</v>
      </c>
      <c r="L167" s="33">
        <f>IFERROR(SMALL($K$2:$K$996,ROWS($K$2:K167)),"")</f>
        <v>16.000009949999999</v>
      </c>
      <c r="M167" s="4">
        <f t="shared" si="9"/>
        <v>995</v>
      </c>
    </row>
    <row r="168" spans="5:13">
      <c r="E168" s="2"/>
      <c r="G168" s="2"/>
      <c r="H168"/>
      <c r="J168" s="4">
        <f>IF(AND((Table1[[#This Row],[Sales stage]]&lt;&gt;"Won"),OR($B$2=1,(Table1[[#This Row],[Country]]=INDEX($E$1:$E$11,$B$2)))),Table1[[#This Row],[Close Date/Expected Close Date]]-DATE(2015,3,31),"")</f>
        <v>72</v>
      </c>
      <c r="K168" s="32">
        <f>IFERROR(IF(J168&lt;&gt;"",J168+ROWS($J$2:J168)/100000000,""),"")</f>
        <v>72.000001670000003</v>
      </c>
      <c r="L168" s="33">
        <f>IFERROR(SMALL($K$2:$K$996,ROWS($K$2:K168)),"")</f>
        <v>17.000000050000001</v>
      </c>
      <c r="M168" s="4">
        <f t="shared" si="9"/>
        <v>5</v>
      </c>
    </row>
    <row r="169" spans="5:13">
      <c r="E169" s="2"/>
      <c r="G169" s="2"/>
      <c r="H169"/>
      <c r="J169" s="4">
        <f>IF(AND((Table1[[#This Row],[Sales stage]]&lt;&gt;"Won"),OR($B$2=1,(Table1[[#This Row],[Country]]=INDEX($E$1:$E$11,$B$2)))),Table1[[#This Row],[Close Date/Expected Close Date]]-DATE(2015,3,31),"")</f>
        <v>43</v>
      </c>
      <c r="K169" s="32">
        <f>IFERROR(IF(J169&lt;&gt;"",J169+ROWS($J$2:J169)/100000000,""),"")</f>
        <v>43.000001679999997</v>
      </c>
      <c r="L169" s="33">
        <f>IFERROR(SMALL($K$2:$K$996,ROWS($K$2:K169)),"")</f>
        <v>17.000000790000001</v>
      </c>
      <c r="M169" s="4">
        <f t="shared" si="9"/>
        <v>79</v>
      </c>
    </row>
    <row r="170" spans="5:13">
      <c r="E170" s="2"/>
      <c r="G170" s="2"/>
      <c r="H170"/>
      <c r="J170" s="4">
        <f>IF(AND((Table1[[#This Row],[Sales stage]]&lt;&gt;"Won"),OR($B$2=1,(Table1[[#This Row],[Country]]=INDEX($E$1:$E$11,$B$2)))),Table1[[#This Row],[Close Date/Expected Close Date]]-DATE(2015,3,31),"")</f>
        <v>10</v>
      </c>
      <c r="K170" s="32">
        <f>IFERROR(IF(J170&lt;&gt;"",J170+ROWS($J$2:J170)/100000000,""),"")</f>
        <v>10.000001689999999</v>
      </c>
      <c r="L170" s="33">
        <f>IFERROR(SMALL($K$2:$K$996,ROWS($K$2:K170)),"")</f>
        <v>17.000001770000001</v>
      </c>
      <c r="M170" s="4">
        <f t="shared" si="9"/>
        <v>177</v>
      </c>
    </row>
    <row r="171" spans="5:13">
      <c r="E171" s="2"/>
      <c r="G171" s="2"/>
      <c r="H171"/>
      <c r="J171" s="4" t="str">
        <f>IF(AND((Table1[[#This Row],[Sales stage]]&lt;&gt;"Won"),OR($B$2=1,(Table1[[#This Row],[Country]]=INDEX($E$1:$E$11,$B$2)))),Table1[[#This Row],[Close Date/Expected Close Date]]-DATE(2015,3,31),"")</f>
        <v/>
      </c>
      <c r="K171" s="32" t="str">
        <f>IFERROR(IF(J171&lt;&gt;"",J171+ROWS($J$2:J171)/100000000,""),"")</f>
        <v/>
      </c>
      <c r="L171" s="33">
        <f>IFERROR(SMALL($K$2:$K$996,ROWS($K$2:K171)),"")</f>
        <v>17.000003549999999</v>
      </c>
      <c r="M171" s="4">
        <f t="shared" si="9"/>
        <v>355</v>
      </c>
    </row>
    <row r="172" spans="5:13">
      <c r="E172" s="2"/>
      <c r="G172" s="2"/>
      <c r="H172"/>
      <c r="J172" s="4">
        <f>IF(AND((Table1[[#This Row],[Sales stage]]&lt;&gt;"Won"),OR($B$2=1,(Table1[[#This Row],[Country]]=INDEX($E$1:$E$11,$B$2)))),Table1[[#This Row],[Close Date/Expected Close Date]]-DATE(2015,3,31),"")</f>
        <v>24</v>
      </c>
      <c r="K172" s="32">
        <f>IFERROR(IF(J172&lt;&gt;"",J172+ROWS($J$2:J172)/100000000,""),"")</f>
        <v>24.000001709999999</v>
      </c>
      <c r="L172" s="33">
        <f>IFERROR(SMALL($K$2:$K$996,ROWS($K$2:K172)),"")</f>
        <v>17.000003899999999</v>
      </c>
      <c r="M172" s="4">
        <f t="shared" si="9"/>
        <v>390</v>
      </c>
    </row>
    <row r="173" spans="5:13">
      <c r="E173" s="2"/>
      <c r="G173" s="2"/>
      <c r="H173"/>
      <c r="J173" s="4">
        <f>IF(AND((Table1[[#This Row],[Sales stage]]&lt;&gt;"Won"),OR($B$2=1,(Table1[[#This Row],[Country]]=INDEX($E$1:$E$11,$B$2)))),Table1[[#This Row],[Close Date/Expected Close Date]]-DATE(2015,3,31),"")</f>
        <v>3</v>
      </c>
      <c r="K173" s="32">
        <f>IFERROR(IF(J173&lt;&gt;"",J173+ROWS($J$2:J173)/100000000,""),"")</f>
        <v>3.0000017200000002</v>
      </c>
      <c r="L173" s="33">
        <f>IFERROR(SMALL($K$2:$K$996,ROWS($K$2:K173)),"")</f>
        <v>17.000005439999999</v>
      </c>
      <c r="M173" s="4">
        <f t="shared" si="9"/>
        <v>544</v>
      </c>
    </row>
    <row r="174" spans="5:13">
      <c r="E174" s="2"/>
      <c r="G174" s="2"/>
      <c r="H174"/>
      <c r="J174" s="4">
        <f>IF(AND((Table1[[#This Row],[Sales stage]]&lt;&gt;"Won"),OR($B$2=1,(Table1[[#This Row],[Country]]=INDEX($E$1:$E$11,$B$2)))),Table1[[#This Row],[Close Date/Expected Close Date]]-DATE(2015,3,31),"")</f>
        <v>12</v>
      </c>
      <c r="K174" s="32">
        <f>IFERROR(IF(J174&lt;&gt;"",J174+ROWS($J$2:J174)/100000000,""),"")</f>
        <v>12.000001729999999</v>
      </c>
      <c r="L174" s="33">
        <f>IFERROR(SMALL($K$2:$K$996,ROWS($K$2:K174)),"")</f>
        <v>17.000005550000001</v>
      </c>
      <c r="M174" s="4">
        <f t="shared" si="9"/>
        <v>555</v>
      </c>
    </row>
    <row r="175" spans="5:13">
      <c r="E175" s="2"/>
      <c r="G175" s="2"/>
      <c r="H175"/>
      <c r="J175" s="4">
        <f>IF(AND((Table1[[#This Row],[Sales stage]]&lt;&gt;"Won"),OR($B$2=1,(Table1[[#This Row],[Country]]=INDEX($E$1:$E$11,$B$2)))),Table1[[#This Row],[Close Date/Expected Close Date]]-DATE(2015,3,31),"")</f>
        <v>27</v>
      </c>
      <c r="K175" s="32">
        <f>IFERROR(IF(J175&lt;&gt;"",J175+ROWS($J$2:J175)/100000000,""),"")</f>
        <v>27.000001739999998</v>
      </c>
      <c r="L175" s="33">
        <f>IFERROR(SMALL($K$2:$K$996,ROWS($K$2:K175)),"")</f>
        <v>17.000005590000001</v>
      </c>
      <c r="M175" s="4">
        <f t="shared" si="9"/>
        <v>559</v>
      </c>
    </row>
    <row r="176" spans="5:13">
      <c r="E176" s="2"/>
      <c r="G176" s="2"/>
      <c r="H176"/>
      <c r="J176" s="4">
        <f>IF(AND((Table1[[#This Row],[Sales stage]]&lt;&gt;"Won"),OR($B$2=1,(Table1[[#This Row],[Country]]=INDEX($E$1:$E$11,$B$2)))),Table1[[#This Row],[Close Date/Expected Close Date]]-DATE(2015,3,31),"")</f>
        <v>11</v>
      </c>
      <c r="K176" s="32">
        <f>IFERROR(IF(J176&lt;&gt;"",J176+ROWS($J$2:J176)/100000000,""),"")</f>
        <v>11.000001749999999</v>
      </c>
      <c r="L176" s="33">
        <f>IFERROR(SMALL($K$2:$K$996,ROWS($K$2:K176)),"")</f>
        <v>17.00000618</v>
      </c>
      <c r="M176" s="4">
        <f t="shared" si="9"/>
        <v>618</v>
      </c>
    </row>
    <row r="177" spans="5:13">
      <c r="E177" s="2"/>
      <c r="G177" s="2"/>
      <c r="H177"/>
      <c r="J177" s="4">
        <f>IF(AND((Table1[[#This Row],[Sales stage]]&lt;&gt;"Won"),OR($B$2=1,(Table1[[#This Row],[Country]]=INDEX($E$1:$E$11,$B$2)))),Table1[[#This Row],[Close Date/Expected Close Date]]-DATE(2015,3,31),"")</f>
        <v>83</v>
      </c>
      <c r="K177" s="32">
        <f>IFERROR(IF(J177&lt;&gt;"",J177+ROWS($J$2:J177)/100000000,""),"")</f>
        <v>83.000001760000004</v>
      </c>
      <c r="L177" s="33">
        <f>IFERROR(SMALL($K$2:$K$996,ROWS($K$2:K177)),"")</f>
        <v>17.00000679</v>
      </c>
      <c r="M177" s="4">
        <f t="shared" si="9"/>
        <v>679</v>
      </c>
    </row>
    <row r="178" spans="5:13">
      <c r="E178" s="2"/>
      <c r="G178" s="2"/>
      <c r="H178"/>
      <c r="J178" s="4">
        <f>IF(AND((Table1[[#This Row],[Sales stage]]&lt;&gt;"Won"),OR($B$2=1,(Table1[[#This Row],[Country]]=INDEX($E$1:$E$11,$B$2)))),Table1[[#This Row],[Close Date/Expected Close Date]]-DATE(2015,3,31),"")</f>
        <v>17</v>
      </c>
      <c r="K178" s="32">
        <f>IFERROR(IF(J178&lt;&gt;"",J178+ROWS($J$2:J178)/100000000,""),"")</f>
        <v>17.000001770000001</v>
      </c>
      <c r="L178" s="33">
        <f>IFERROR(SMALL($K$2:$K$996,ROWS($K$2:K178)),"")</f>
        <v>17.00000683</v>
      </c>
      <c r="M178" s="4">
        <f t="shared" si="9"/>
        <v>683</v>
      </c>
    </row>
    <row r="179" spans="5:13">
      <c r="E179" s="2"/>
      <c r="G179" s="2"/>
      <c r="H179"/>
      <c r="J179" s="4">
        <f>IF(AND((Table1[[#This Row],[Sales stage]]&lt;&gt;"Won"),OR($B$2=1,(Table1[[#This Row],[Country]]=INDEX($E$1:$E$11,$B$2)))),Table1[[#This Row],[Close Date/Expected Close Date]]-DATE(2015,3,31),"")</f>
        <v>80</v>
      </c>
      <c r="K179" s="32">
        <f>IFERROR(IF(J179&lt;&gt;"",J179+ROWS($J$2:J179)/100000000,""),"")</f>
        <v>80.000001780000005</v>
      </c>
      <c r="L179" s="33">
        <f>IFERROR(SMALL($K$2:$K$996,ROWS($K$2:K179)),"")</f>
        <v>18.00000112</v>
      </c>
      <c r="M179" s="4">
        <f t="shared" si="9"/>
        <v>112</v>
      </c>
    </row>
    <row r="180" spans="5:13">
      <c r="E180" s="2"/>
      <c r="G180" s="2"/>
      <c r="H180"/>
      <c r="J180" s="4">
        <f>IF(AND((Table1[[#This Row],[Sales stage]]&lt;&gt;"Won"),OR($B$2=1,(Table1[[#This Row],[Country]]=INDEX($E$1:$E$11,$B$2)))),Table1[[#This Row],[Close Date/Expected Close Date]]-DATE(2015,3,31),"")</f>
        <v>87</v>
      </c>
      <c r="K180" s="32">
        <f>IFERROR(IF(J180&lt;&gt;"",J180+ROWS($J$2:J180)/100000000,""),"")</f>
        <v>87.000001789999999</v>
      </c>
      <c r="L180" s="33">
        <f>IFERROR(SMALL($K$2:$K$996,ROWS($K$2:K180)),"")</f>
        <v>18.000001650000002</v>
      </c>
      <c r="M180" s="4">
        <f t="shared" si="9"/>
        <v>165</v>
      </c>
    </row>
    <row r="181" spans="5:13">
      <c r="E181" s="2"/>
      <c r="G181" s="2"/>
      <c r="H181"/>
      <c r="J181" s="4">
        <f>IF(AND((Table1[[#This Row],[Sales stage]]&lt;&gt;"Won"),OR($B$2=1,(Table1[[#This Row],[Country]]=INDEX($E$1:$E$11,$B$2)))),Table1[[#This Row],[Close Date/Expected Close Date]]-DATE(2015,3,31),"")</f>
        <v>73</v>
      </c>
      <c r="K181" s="32">
        <f>IFERROR(IF(J181&lt;&gt;"",J181+ROWS($J$2:J181)/100000000,""),"")</f>
        <v>73.000001800000007</v>
      </c>
      <c r="L181" s="33">
        <f>IFERROR(SMALL($K$2:$K$996,ROWS($K$2:K181)),"")</f>
        <v>18.000002599999998</v>
      </c>
      <c r="M181" s="4">
        <f t="shared" si="9"/>
        <v>260</v>
      </c>
    </row>
    <row r="182" spans="5:13">
      <c r="E182" s="2"/>
      <c r="G182" s="2"/>
      <c r="H182"/>
      <c r="J182" s="4">
        <f>IF(AND((Table1[[#This Row],[Sales stage]]&lt;&gt;"Won"),OR($B$2=1,(Table1[[#This Row],[Country]]=INDEX($E$1:$E$11,$B$2)))),Table1[[#This Row],[Close Date/Expected Close Date]]-DATE(2015,3,31),"")</f>
        <v>35</v>
      </c>
      <c r="K182" s="32">
        <f>IFERROR(IF(J182&lt;&gt;"",J182+ROWS($J$2:J182)/100000000,""),"")</f>
        <v>35.000001810000001</v>
      </c>
      <c r="L182" s="33">
        <f>IFERROR(SMALL($K$2:$K$996,ROWS($K$2:K182)),"")</f>
        <v>18.00000477</v>
      </c>
      <c r="M182" s="4">
        <f t="shared" si="9"/>
        <v>477</v>
      </c>
    </row>
    <row r="183" spans="5:13">
      <c r="E183" s="2"/>
      <c r="G183" s="2"/>
      <c r="H183"/>
      <c r="J183" s="4">
        <f>IF(AND((Table1[[#This Row],[Sales stage]]&lt;&gt;"Won"),OR($B$2=1,(Table1[[#This Row],[Country]]=INDEX($E$1:$E$11,$B$2)))),Table1[[#This Row],[Close Date/Expected Close Date]]-DATE(2015,3,31),"")</f>
        <v>76</v>
      </c>
      <c r="K183" s="32">
        <f>IFERROR(IF(J183&lt;&gt;"",J183+ROWS($J$2:J183)/100000000,""),"")</f>
        <v>76.000001819999994</v>
      </c>
      <c r="L183" s="33">
        <f>IFERROR(SMALL($K$2:$K$996,ROWS($K$2:K183)),"")</f>
        <v>18.000005290000001</v>
      </c>
      <c r="M183" s="4">
        <f t="shared" si="9"/>
        <v>529</v>
      </c>
    </row>
    <row r="184" spans="5:13">
      <c r="E184" s="2"/>
      <c r="G184" s="2"/>
      <c r="H184"/>
      <c r="J184" s="4">
        <f>IF(AND((Table1[[#This Row],[Sales stage]]&lt;&gt;"Won"),OR($B$2=1,(Table1[[#This Row],[Country]]=INDEX($E$1:$E$11,$B$2)))),Table1[[#This Row],[Close Date/Expected Close Date]]-DATE(2015,3,31),"")</f>
        <v>42</v>
      </c>
      <c r="K184" s="32">
        <f>IFERROR(IF(J184&lt;&gt;"",J184+ROWS($J$2:J184)/100000000,""),"")</f>
        <v>42.000001830000002</v>
      </c>
      <c r="L184" s="33">
        <f>IFERROR(SMALL($K$2:$K$996,ROWS($K$2:K184)),"")</f>
        <v>18.000005309999999</v>
      </c>
      <c r="M184" s="4">
        <f t="shared" si="9"/>
        <v>531</v>
      </c>
    </row>
    <row r="185" spans="5:13">
      <c r="E185" s="2"/>
      <c r="G185" s="2"/>
      <c r="H185"/>
      <c r="J185" s="4">
        <f>IF(AND((Table1[[#This Row],[Sales stage]]&lt;&gt;"Won"),OR($B$2=1,(Table1[[#This Row],[Country]]=INDEX($E$1:$E$11,$B$2)))),Table1[[#This Row],[Close Date/Expected Close Date]]-DATE(2015,3,31),"")</f>
        <v>23</v>
      </c>
      <c r="K185" s="32">
        <f>IFERROR(IF(J185&lt;&gt;"",J185+ROWS($J$2:J185)/100000000,""),"")</f>
        <v>23.000001839999999</v>
      </c>
      <c r="L185" s="33">
        <f>IFERROR(SMALL($K$2:$K$996,ROWS($K$2:K185)),"")</f>
        <v>18.000005560000002</v>
      </c>
      <c r="M185" s="4">
        <f t="shared" si="9"/>
        <v>556</v>
      </c>
    </row>
    <row r="186" spans="5:13">
      <c r="E186" s="2"/>
      <c r="G186" s="2"/>
      <c r="H186"/>
      <c r="J186" s="4" t="str">
        <f>IF(AND((Table1[[#This Row],[Sales stage]]&lt;&gt;"Won"),OR($B$2=1,(Table1[[#This Row],[Country]]=INDEX($E$1:$E$11,$B$2)))),Table1[[#This Row],[Close Date/Expected Close Date]]-DATE(2015,3,31),"")</f>
        <v/>
      </c>
      <c r="K186" s="32" t="str">
        <f>IFERROR(IF(J186&lt;&gt;"",J186+ROWS($J$2:J186)/100000000,""),"")</f>
        <v/>
      </c>
      <c r="L186" s="33">
        <f>IFERROR(SMALL($K$2:$K$996,ROWS($K$2:K186)),"")</f>
        <v>18.000006030000002</v>
      </c>
      <c r="M186" s="4">
        <f t="shared" si="9"/>
        <v>603</v>
      </c>
    </row>
    <row r="187" spans="5:13">
      <c r="E187" s="2"/>
      <c r="G187" s="2"/>
      <c r="H187"/>
      <c r="J187" s="4">
        <f>IF(AND((Table1[[#This Row],[Sales stage]]&lt;&gt;"Won"),OR($B$2=1,(Table1[[#This Row],[Country]]=INDEX($E$1:$E$11,$B$2)))),Table1[[#This Row],[Close Date/Expected Close Date]]-DATE(2015,3,31),"")</f>
        <v>42</v>
      </c>
      <c r="K187" s="32">
        <f>IFERROR(IF(J187&lt;&gt;"",J187+ROWS($J$2:J187)/100000000,""),"")</f>
        <v>42.000001859999998</v>
      </c>
      <c r="L187" s="33">
        <f>IFERROR(SMALL($K$2:$K$996,ROWS($K$2:K187)),"")</f>
        <v>18.000006750000001</v>
      </c>
      <c r="M187" s="4">
        <f t="shared" si="9"/>
        <v>675</v>
      </c>
    </row>
    <row r="188" spans="5:13">
      <c r="E188" s="2"/>
      <c r="G188" s="2"/>
      <c r="H188"/>
      <c r="J188" s="4">
        <f>IF(AND((Table1[[#This Row],[Sales stage]]&lt;&gt;"Won"),OR($B$2=1,(Table1[[#This Row],[Country]]=INDEX($E$1:$E$11,$B$2)))),Table1[[#This Row],[Close Date/Expected Close Date]]-DATE(2015,3,31),"")</f>
        <v>61</v>
      </c>
      <c r="K188" s="32">
        <f>IFERROR(IF(J188&lt;&gt;"",J188+ROWS($J$2:J188)/100000000,""),"")</f>
        <v>61.000001869999998</v>
      </c>
      <c r="L188" s="33">
        <f>IFERROR(SMALL($K$2:$K$996,ROWS($K$2:K188)),"")</f>
        <v>18.000007199999999</v>
      </c>
      <c r="M188" s="4">
        <f t="shared" si="9"/>
        <v>720</v>
      </c>
    </row>
    <row r="189" spans="5:13">
      <c r="E189" s="2"/>
      <c r="G189" s="2"/>
      <c r="H189"/>
      <c r="J189" s="4">
        <f>IF(AND((Table1[[#This Row],[Sales stage]]&lt;&gt;"Won"),OR($B$2=1,(Table1[[#This Row],[Country]]=INDEX($E$1:$E$11,$B$2)))),Table1[[#This Row],[Close Date/Expected Close Date]]-DATE(2015,3,31),"")</f>
        <v>5</v>
      </c>
      <c r="K189" s="32">
        <f>IFERROR(IF(J189&lt;&gt;"",J189+ROWS($J$2:J189)/100000000,""),"")</f>
        <v>5.0000018800000001</v>
      </c>
      <c r="L189" s="33">
        <f>IFERROR(SMALL($K$2:$K$996,ROWS($K$2:K189)),"")</f>
        <v>18.000007440000001</v>
      </c>
      <c r="M189" s="4">
        <f t="shared" si="9"/>
        <v>744</v>
      </c>
    </row>
    <row r="190" spans="5:13">
      <c r="E190" s="2"/>
      <c r="G190" s="2"/>
      <c r="H190"/>
      <c r="J190" s="4">
        <f>IF(AND((Table1[[#This Row],[Sales stage]]&lt;&gt;"Won"),OR($B$2=1,(Table1[[#This Row],[Country]]=INDEX($E$1:$E$11,$B$2)))),Table1[[#This Row],[Close Date/Expected Close Date]]-DATE(2015,3,31),"")</f>
        <v>68</v>
      </c>
      <c r="K190" s="32">
        <f>IFERROR(IF(J190&lt;&gt;"",J190+ROWS($J$2:J190)/100000000,""),"")</f>
        <v>68.000001889999993</v>
      </c>
      <c r="L190" s="33">
        <f>IFERROR(SMALL($K$2:$K$996,ROWS($K$2:K190)),"")</f>
        <v>18.000007759999999</v>
      </c>
      <c r="M190" s="4">
        <f t="shared" si="9"/>
        <v>776</v>
      </c>
    </row>
    <row r="191" spans="5:13">
      <c r="E191" s="2"/>
      <c r="G191" s="2"/>
      <c r="H191"/>
      <c r="J191" s="4" t="str">
        <f>IF(AND((Table1[[#This Row],[Sales stage]]&lt;&gt;"Won"),OR($B$2=1,(Table1[[#This Row],[Country]]=INDEX($E$1:$E$11,$B$2)))),Table1[[#This Row],[Close Date/Expected Close Date]]-DATE(2015,3,31),"")</f>
        <v/>
      </c>
      <c r="K191" s="32" t="str">
        <f>IFERROR(IF(J191&lt;&gt;"",J191+ROWS($J$2:J191)/100000000,""),"")</f>
        <v/>
      </c>
      <c r="L191" s="33">
        <f>IFERROR(SMALL($K$2:$K$996,ROWS($K$2:K191)),"")</f>
        <v>18.00000884</v>
      </c>
      <c r="M191" s="4">
        <f t="shared" si="9"/>
        <v>884</v>
      </c>
    </row>
    <row r="192" spans="5:13">
      <c r="E192" s="2"/>
      <c r="G192" s="2"/>
      <c r="H192"/>
      <c r="J192" s="4">
        <f>IF(AND((Table1[[#This Row],[Sales stage]]&lt;&gt;"Won"),OR($B$2=1,(Table1[[#This Row],[Country]]=INDEX($E$1:$E$11,$B$2)))),Table1[[#This Row],[Close Date/Expected Close Date]]-DATE(2015,3,31),"")</f>
        <v>28</v>
      </c>
      <c r="K192" s="32">
        <f>IFERROR(IF(J192&lt;&gt;"",J192+ROWS($J$2:J192)/100000000,""),"")</f>
        <v>28.000001910000002</v>
      </c>
      <c r="L192" s="33">
        <f>IFERROR(SMALL($K$2:$K$996,ROWS($K$2:K192)),"")</f>
        <v>19.000000780000001</v>
      </c>
      <c r="M192" s="4">
        <f t="shared" si="9"/>
        <v>78</v>
      </c>
    </row>
    <row r="193" spans="5:13">
      <c r="E193" s="2"/>
      <c r="G193" s="2"/>
      <c r="H193"/>
      <c r="J193" s="4">
        <f>IF(AND((Table1[[#This Row],[Sales stage]]&lt;&gt;"Won"),OR($B$2=1,(Table1[[#This Row],[Country]]=INDEX($E$1:$E$11,$B$2)))),Table1[[#This Row],[Close Date/Expected Close Date]]-DATE(2015,3,31),"")</f>
        <v>27</v>
      </c>
      <c r="K193" s="32">
        <f>IFERROR(IF(J193&lt;&gt;"",J193+ROWS($J$2:J193)/100000000,""),"")</f>
        <v>27.000001919999999</v>
      </c>
      <c r="L193" s="33">
        <f>IFERROR(SMALL($K$2:$K$996,ROWS($K$2:K193)),"")</f>
        <v>19.000003100000001</v>
      </c>
      <c r="M193" s="4">
        <f t="shared" si="9"/>
        <v>310</v>
      </c>
    </row>
    <row r="194" spans="5:13">
      <c r="E194" s="2"/>
      <c r="G194" s="2"/>
      <c r="H194"/>
      <c r="J194" s="4">
        <f>IF(AND((Table1[[#This Row],[Sales stage]]&lt;&gt;"Won"),OR($B$2=1,(Table1[[#This Row],[Country]]=INDEX($E$1:$E$11,$B$2)))),Table1[[#This Row],[Close Date/Expected Close Date]]-DATE(2015,3,31),"")</f>
        <v>82</v>
      </c>
      <c r="K194" s="32">
        <f>IFERROR(IF(J194&lt;&gt;"",J194+ROWS($J$2:J194)/100000000,""),"")</f>
        <v>82.000001929999996</v>
      </c>
      <c r="L194" s="33">
        <f>IFERROR(SMALL($K$2:$K$996,ROWS($K$2:K194)),"")</f>
        <v>19.000003270000001</v>
      </c>
      <c r="M194" s="4">
        <f t="shared" si="9"/>
        <v>327</v>
      </c>
    </row>
    <row r="195" spans="5:13">
      <c r="E195" s="2"/>
      <c r="G195" s="2"/>
      <c r="H195"/>
      <c r="J195" s="4">
        <f>IF(AND((Table1[[#This Row],[Sales stage]]&lt;&gt;"Won"),OR($B$2=1,(Table1[[#This Row],[Country]]=INDEX($E$1:$E$11,$B$2)))),Table1[[#This Row],[Close Date/Expected Close Date]]-DATE(2015,3,31),"")</f>
        <v>81</v>
      </c>
      <c r="K195" s="32">
        <f>IFERROR(IF(J195&lt;&gt;"",J195+ROWS($J$2:J195)/100000000,""),"")</f>
        <v>81.000001940000004</v>
      </c>
      <c r="L195" s="33">
        <f>IFERROR(SMALL($K$2:$K$996,ROWS($K$2:K195)),"")</f>
        <v>19.000003320000001</v>
      </c>
      <c r="M195" s="4">
        <f t="shared" ref="M195:M258" si="10">IF(L195&lt;&gt;"",MATCH(L195,$K$2:$K$996,0),"")</f>
        <v>332</v>
      </c>
    </row>
    <row r="196" spans="5:13">
      <c r="E196" s="2"/>
      <c r="G196" s="2"/>
      <c r="H196"/>
      <c r="J196" s="4">
        <f>IF(AND((Table1[[#This Row],[Sales stage]]&lt;&gt;"Won"),OR($B$2=1,(Table1[[#This Row],[Country]]=INDEX($E$1:$E$11,$B$2)))),Table1[[#This Row],[Close Date/Expected Close Date]]-DATE(2015,3,31),"")</f>
        <v>5</v>
      </c>
      <c r="K196" s="32">
        <f>IFERROR(IF(J196&lt;&gt;"",J196+ROWS($J$2:J196)/100000000,""),"")</f>
        <v>5.0000019499999997</v>
      </c>
      <c r="L196" s="33">
        <f>IFERROR(SMALL($K$2:$K$996,ROWS($K$2:K196)),"")</f>
        <v>19.000003530000001</v>
      </c>
      <c r="M196" s="4">
        <f t="shared" si="10"/>
        <v>353</v>
      </c>
    </row>
    <row r="197" spans="5:13">
      <c r="E197" s="2"/>
      <c r="G197" s="2"/>
      <c r="H197"/>
      <c r="J197" s="4">
        <f>IF(AND((Table1[[#This Row],[Sales stage]]&lt;&gt;"Won"),OR($B$2=1,(Table1[[#This Row],[Country]]=INDEX($E$1:$E$11,$B$2)))),Table1[[#This Row],[Close Date/Expected Close Date]]-DATE(2015,3,31),"")</f>
        <v>36</v>
      </c>
      <c r="K197" s="32">
        <f>IFERROR(IF(J197&lt;&gt;"",J197+ROWS($J$2:J197)/100000000,""),"")</f>
        <v>36.000001959999999</v>
      </c>
      <c r="L197" s="33">
        <f>IFERROR(SMALL($K$2:$K$996,ROWS($K$2:K197)),"")</f>
        <v>19.00000365</v>
      </c>
      <c r="M197" s="4">
        <f t="shared" si="10"/>
        <v>365</v>
      </c>
    </row>
    <row r="198" spans="5:13">
      <c r="E198" s="2"/>
      <c r="G198" s="2"/>
      <c r="H198"/>
      <c r="J198" s="4">
        <f>IF(AND((Table1[[#This Row],[Sales stage]]&lt;&gt;"Won"),OR($B$2=1,(Table1[[#This Row],[Country]]=INDEX($E$1:$E$11,$B$2)))),Table1[[#This Row],[Close Date/Expected Close Date]]-DATE(2015,3,31),"")</f>
        <v>29</v>
      </c>
      <c r="K198" s="32">
        <f>IFERROR(IF(J198&lt;&gt;"",J198+ROWS($J$2:J198)/100000000,""),"")</f>
        <v>29.00000197</v>
      </c>
      <c r="L198" s="33">
        <f>IFERROR(SMALL($K$2:$K$996,ROWS($K$2:K198)),"")</f>
        <v>19.000004629999999</v>
      </c>
      <c r="M198" s="4">
        <f t="shared" si="10"/>
        <v>463</v>
      </c>
    </row>
    <row r="199" spans="5:13">
      <c r="E199" s="2"/>
      <c r="G199" s="2"/>
      <c r="H199"/>
      <c r="J199" s="4">
        <f>IF(AND((Table1[[#This Row],[Sales stage]]&lt;&gt;"Won"),OR($B$2=1,(Table1[[#This Row],[Country]]=INDEX($E$1:$E$11,$B$2)))),Table1[[#This Row],[Close Date/Expected Close Date]]-DATE(2015,3,31),"")</f>
        <v>35</v>
      </c>
      <c r="K199" s="32">
        <f>IFERROR(IF(J199&lt;&gt;"",J199+ROWS($J$2:J199)/100000000,""),"")</f>
        <v>35.00000198</v>
      </c>
      <c r="L199" s="33">
        <f>IFERROR(SMALL($K$2:$K$996,ROWS($K$2:K199)),"")</f>
        <v>19.000005009999999</v>
      </c>
      <c r="M199" s="4">
        <f t="shared" si="10"/>
        <v>501</v>
      </c>
    </row>
    <row r="200" spans="5:13">
      <c r="E200" s="2"/>
      <c r="G200" s="2"/>
      <c r="H200"/>
      <c r="J200" s="4">
        <f>IF(AND((Table1[[#This Row],[Sales stage]]&lt;&gt;"Won"),OR($B$2=1,(Table1[[#This Row],[Country]]=INDEX($E$1:$E$11,$B$2)))),Table1[[#This Row],[Close Date/Expected Close Date]]-DATE(2015,3,31),"")</f>
        <v>8</v>
      </c>
      <c r="K200" s="32">
        <f>IFERROR(IF(J200&lt;&gt;"",J200+ROWS($J$2:J200)/100000000,""),"")</f>
        <v>8.0000019899999995</v>
      </c>
      <c r="L200" s="33">
        <f>IFERROR(SMALL($K$2:$K$996,ROWS($K$2:K200)),"")</f>
        <v>19.000006259999999</v>
      </c>
      <c r="M200" s="4">
        <f t="shared" si="10"/>
        <v>626</v>
      </c>
    </row>
    <row r="201" spans="5:13">
      <c r="E201" s="2"/>
      <c r="G201" s="2"/>
      <c r="H201"/>
      <c r="J201" s="4">
        <f>IF(AND((Table1[[#This Row],[Sales stage]]&lt;&gt;"Won"),OR($B$2=1,(Table1[[#This Row],[Country]]=INDEX($E$1:$E$11,$B$2)))),Table1[[#This Row],[Close Date/Expected Close Date]]-DATE(2015,3,31),"")</f>
        <v>78</v>
      </c>
      <c r="K201" s="32">
        <f>IFERROR(IF(J201&lt;&gt;"",J201+ROWS($J$2:J201)/100000000,""),"")</f>
        <v>78.000001999999995</v>
      </c>
      <c r="L201" s="33">
        <f>IFERROR(SMALL($K$2:$K$996,ROWS($K$2:K201)),"")</f>
        <v>19.000006590000002</v>
      </c>
      <c r="M201" s="4">
        <f t="shared" si="10"/>
        <v>659</v>
      </c>
    </row>
    <row r="202" spans="5:13">
      <c r="E202" s="2"/>
      <c r="G202" s="2"/>
      <c r="H202"/>
      <c r="J202" s="4">
        <f>IF(AND((Table1[[#This Row],[Sales stage]]&lt;&gt;"Won"),OR($B$2=1,(Table1[[#This Row],[Country]]=INDEX($E$1:$E$11,$B$2)))),Table1[[#This Row],[Close Date/Expected Close Date]]-DATE(2015,3,31),"")</f>
        <v>49</v>
      </c>
      <c r="K202" s="32">
        <f>IFERROR(IF(J202&lt;&gt;"",J202+ROWS($J$2:J202)/100000000,""),"")</f>
        <v>49.000002010000003</v>
      </c>
      <c r="L202" s="33">
        <f>IFERROR(SMALL($K$2:$K$996,ROWS($K$2:K202)),"")</f>
        <v>19.00000829</v>
      </c>
      <c r="M202" s="4">
        <f t="shared" si="10"/>
        <v>829</v>
      </c>
    </row>
    <row r="203" spans="5:13">
      <c r="E203" s="2"/>
      <c r="G203" s="2"/>
      <c r="H203"/>
      <c r="J203" s="4">
        <f>IF(AND((Table1[[#This Row],[Sales stage]]&lt;&gt;"Won"),OR($B$2=1,(Table1[[#This Row],[Country]]=INDEX($E$1:$E$11,$B$2)))),Table1[[#This Row],[Close Date/Expected Close Date]]-DATE(2015,3,31),"")</f>
        <v>72</v>
      </c>
      <c r="K203" s="32">
        <f>IFERROR(IF(J203&lt;&gt;"",J203+ROWS($J$2:J203)/100000000,""),"")</f>
        <v>72.000002019999997</v>
      </c>
      <c r="L203" s="33">
        <f>IFERROR(SMALL($K$2:$K$996,ROWS($K$2:K203)),"")</f>
        <v>19.000009479999999</v>
      </c>
      <c r="M203" s="4">
        <f t="shared" si="10"/>
        <v>948</v>
      </c>
    </row>
    <row r="204" spans="5:13">
      <c r="E204" s="2"/>
      <c r="G204" s="2"/>
      <c r="H204"/>
      <c r="J204" s="4" t="str">
        <f>IF(AND((Table1[[#This Row],[Sales stage]]&lt;&gt;"Won"),OR($B$2=1,(Table1[[#This Row],[Country]]=INDEX($E$1:$E$11,$B$2)))),Table1[[#This Row],[Close Date/Expected Close Date]]-DATE(2015,3,31),"")</f>
        <v/>
      </c>
      <c r="K204" s="32" t="str">
        <f>IFERROR(IF(J204&lt;&gt;"",J204+ROWS($J$2:J204)/100000000,""),"")</f>
        <v/>
      </c>
      <c r="L204" s="33">
        <f>IFERROR(SMALL($K$2:$K$996,ROWS($K$2:K204)),"")</f>
        <v>20.000001640000001</v>
      </c>
      <c r="M204" s="4">
        <f t="shared" si="10"/>
        <v>164</v>
      </c>
    </row>
    <row r="205" spans="5:13">
      <c r="E205" s="2"/>
      <c r="G205" s="2"/>
      <c r="H205"/>
      <c r="J205" s="4">
        <f>IF(AND((Table1[[#This Row],[Sales stage]]&lt;&gt;"Won"),OR($B$2=1,(Table1[[#This Row],[Country]]=INDEX($E$1:$E$11,$B$2)))),Table1[[#This Row],[Close Date/Expected Close Date]]-DATE(2015,3,31),"")</f>
        <v>51</v>
      </c>
      <c r="K205" s="32">
        <f>IFERROR(IF(J205&lt;&gt;"",J205+ROWS($J$2:J205)/100000000,""),"")</f>
        <v>51.000002039999998</v>
      </c>
      <c r="L205" s="33">
        <f>IFERROR(SMALL($K$2:$K$996,ROWS($K$2:K205)),"")</f>
        <v>20.000004359999998</v>
      </c>
      <c r="M205" s="4">
        <f t="shared" si="10"/>
        <v>436</v>
      </c>
    </row>
    <row r="206" spans="5:13">
      <c r="E206" s="2"/>
      <c r="G206" s="2"/>
      <c r="H206"/>
      <c r="J206" s="4">
        <f>IF(AND((Table1[[#This Row],[Sales stage]]&lt;&gt;"Won"),OR($B$2=1,(Table1[[#This Row],[Country]]=INDEX($E$1:$E$11,$B$2)))),Table1[[#This Row],[Close Date/Expected Close Date]]-DATE(2015,3,31),"")</f>
        <v>41</v>
      </c>
      <c r="K206" s="32">
        <f>IFERROR(IF(J206&lt;&gt;"",J206+ROWS($J$2:J206)/100000000,""),"")</f>
        <v>41.000002049999999</v>
      </c>
      <c r="L206" s="33">
        <f>IFERROR(SMALL($K$2:$K$996,ROWS($K$2:K206)),"")</f>
        <v>20.000006280000001</v>
      </c>
      <c r="M206" s="4">
        <f t="shared" si="10"/>
        <v>628</v>
      </c>
    </row>
    <row r="207" spans="5:13">
      <c r="E207" s="2"/>
      <c r="G207" s="2"/>
      <c r="H207"/>
      <c r="J207" s="4">
        <f>IF(AND((Table1[[#This Row],[Sales stage]]&lt;&gt;"Won"),OR($B$2=1,(Table1[[#This Row],[Country]]=INDEX($E$1:$E$11,$B$2)))),Table1[[#This Row],[Close Date/Expected Close Date]]-DATE(2015,3,31),"")</f>
        <v>83</v>
      </c>
      <c r="K207" s="32">
        <f>IFERROR(IF(J207&lt;&gt;"",J207+ROWS($J$2:J207)/100000000,""),"")</f>
        <v>83.00000206</v>
      </c>
      <c r="L207" s="33">
        <f>IFERROR(SMALL($K$2:$K$996,ROWS($K$2:K207)),"")</f>
        <v>20.000007920000002</v>
      </c>
      <c r="M207" s="4">
        <f t="shared" si="10"/>
        <v>792</v>
      </c>
    </row>
    <row r="208" spans="5:13">
      <c r="E208" s="2"/>
      <c r="G208" s="2"/>
      <c r="H208"/>
      <c r="J208" s="4">
        <f>IF(AND((Table1[[#This Row],[Sales stage]]&lt;&gt;"Won"),OR($B$2=1,(Table1[[#This Row],[Country]]=INDEX($E$1:$E$11,$B$2)))),Table1[[#This Row],[Close Date/Expected Close Date]]-DATE(2015,3,31),"")</f>
        <v>69</v>
      </c>
      <c r="K208" s="32">
        <f>IFERROR(IF(J208&lt;&gt;"",J208+ROWS($J$2:J208)/100000000,""),"")</f>
        <v>69.000002069999994</v>
      </c>
      <c r="L208" s="33">
        <f>IFERROR(SMALL($K$2:$K$996,ROWS($K$2:K208)),"")</f>
        <v>20.000008770000001</v>
      </c>
      <c r="M208" s="4">
        <f t="shared" si="10"/>
        <v>877</v>
      </c>
    </row>
    <row r="209" spans="5:13">
      <c r="E209" s="2"/>
      <c r="G209" s="2"/>
      <c r="H209"/>
      <c r="J209" s="4">
        <f>IF(AND((Table1[[#This Row],[Sales stage]]&lt;&gt;"Won"),OR($B$2=1,(Table1[[#This Row],[Country]]=INDEX($E$1:$E$11,$B$2)))),Table1[[#This Row],[Close Date/Expected Close Date]]-DATE(2015,3,31),"")</f>
        <v>6</v>
      </c>
      <c r="K209" s="32">
        <f>IFERROR(IF(J209&lt;&gt;"",J209+ROWS($J$2:J209)/100000000,""),"")</f>
        <v>6.0000020799999998</v>
      </c>
      <c r="L209" s="33">
        <f>IFERROR(SMALL($K$2:$K$996,ROWS($K$2:K209)),"")</f>
        <v>20.000008940000001</v>
      </c>
      <c r="M209" s="4">
        <f t="shared" si="10"/>
        <v>894</v>
      </c>
    </row>
    <row r="210" spans="5:13">
      <c r="E210" s="2"/>
      <c r="G210" s="2"/>
      <c r="H210"/>
      <c r="J210" s="4">
        <f>IF(AND((Table1[[#This Row],[Sales stage]]&lt;&gt;"Won"),OR($B$2=1,(Table1[[#This Row],[Country]]=INDEX($E$1:$E$11,$B$2)))),Table1[[#This Row],[Close Date/Expected Close Date]]-DATE(2015,3,31),"")</f>
        <v>43</v>
      </c>
      <c r="K210" s="32">
        <f>IFERROR(IF(J210&lt;&gt;"",J210+ROWS($J$2:J210)/100000000,""),"")</f>
        <v>43.000002090000002</v>
      </c>
      <c r="L210" s="33">
        <f>IFERROR(SMALL($K$2:$K$996,ROWS($K$2:K210)),"")</f>
        <v>20.000009540000001</v>
      </c>
      <c r="M210" s="4">
        <f t="shared" si="10"/>
        <v>954</v>
      </c>
    </row>
    <row r="211" spans="5:13">
      <c r="E211" s="2"/>
      <c r="G211" s="2"/>
      <c r="H211"/>
      <c r="J211" s="4">
        <f>IF(AND((Table1[[#This Row],[Sales stage]]&lt;&gt;"Won"),OR($B$2=1,(Table1[[#This Row],[Country]]=INDEX($E$1:$E$11,$B$2)))),Table1[[#This Row],[Close Date/Expected Close Date]]-DATE(2015,3,31),"")</f>
        <v>27</v>
      </c>
      <c r="K211" s="32">
        <f>IFERROR(IF(J211&lt;&gt;"",J211+ROWS($J$2:J211)/100000000,""),"")</f>
        <v>27.0000021</v>
      </c>
      <c r="L211" s="33">
        <f>IFERROR(SMALL($K$2:$K$996,ROWS($K$2:K211)),"")</f>
        <v>20.000009559999999</v>
      </c>
      <c r="M211" s="4">
        <f t="shared" si="10"/>
        <v>956</v>
      </c>
    </row>
    <row r="212" spans="5:13">
      <c r="E212" s="2"/>
      <c r="G212" s="2"/>
      <c r="H212"/>
      <c r="J212" s="4">
        <f>IF(AND((Table1[[#This Row],[Sales stage]]&lt;&gt;"Won"),OR($B$2=1,(Table1[[#This Row],[Country]]=INDEX($E$1:$E$11,$B$2)))),Table1[[#This Row],[Close Date/Expected Close Date]]-DATE(2015,3,31),"")</f>
        <v>80</v>
      </c>
      <c r="K212" s="32">
        <f>IFERROR(IF(J212&lt;&gt;"",J212+ROWS($J$2:J212)/100000000,""),"")</f>
        <v>80.000002109999997</v>
      </c>
      <c r="L212" s="33">
        <f>IFERROR(SMALL($K$2:$K$996,ROWS($K$2:K212)),"")</f>
        <v>20.000009639999998</v>
      </c>
      <c r="M212" s="4">
        <f t="shared" si="10"/>
        <v>964</v>
      </c>
    </row>
    <row r="213" spans="5:13">
      <c r="E213" s="2"/>
      <c r="G213" s="2"/>
      <c r="H213"/>
      <c r="J213" s="4">
        <f>IF(AND((Table1[[#This Row],[Sales stage]]&lt;&gt;"Won"),OR($B$2=1,(Table1[[#This Row],[Country]]=INDEX($E$1:$E$11,$B$2)))),Table1[[#This Row],[Close Date/Expected Close Date]]-DATE(2015,3,31),"")</f>
        <v>25</v>
      </c>
      <c r="K213" s="32">
        <f>IFERROR(IF(J213&lt;&gt;"",J213+ROWS($J$2:J213)/100000000,""),"")</f>
        <v>25.000002120000001</v>
      </c>
      <c r="L213" s="33">
        <f>IFERROR(SMALL($K$2:$K$996,ROWS($K$2:K213)),"")</f>
        <v>21.00000009</v>
      </c>
      <c r="M213" s="4">
        <f t="shared" si="10"/>
        <v>9</v>
      </c>
    </row>
    <row r="214" spans="5:13">
      <c r="E214" s="2"/>
      <c r="G214" s="2"/>
      <c r="H214"/>
      <c r="J214" s="4">
        <f>IF(AND((Table1[[#This Row],[Sales stage]]&lt;&gt;"Won"),OR($B$2=1,(Table1[[#This Row],[Country]]=INDEX($E$1:$E$11,$B$2)))),Table1[[#This Row],[Close Date/Expected Close Date]]-DATE(2015,3,31),"")</f>
        <v>34</v>
      </c>
      <c r="K214" s="32">
        <f>IFERROR(IF(J214&lt;&gt;"",J214+ROWS($J$2:J214)/100000000,""),"")</f>
        <v>34.000002129999999</v>
      </c>
      <c r="L214" s="33">
        <f>IFERROR(SMALL($K$2:$K$996,ROWS($K$2:K214)),"")</f>
        <v>21.000000150000002</v>
      </c>
      <c r="M214" s="4">
        <f t="shared" si="10"/>
        <v>15</v>
      </c>
    </row>
    <row r="215" spans="5:13">
      <c r="E215" s="2"/>
      <c r="G215" s="2"/>
      <c r="H215"/>
      <c r="J215" s="4" t="str">
        <f>IF(AND((Table1[[#This Row],[Sales stage]]&lt;&gt;"Won"),OR($B$2=1,(Table1[[#This Row],[Country]]=INDEX($E$1:$E$11,$B$2)))),Table1[[#This Row],[Close Date/Expected Close Date]]-DATE(2015,3,31),"")</f>
        <v/>
      </c>
      <c r="K215" s="32" t="str">
        <f>IFERROR(IF(J215&lt;&gt;"",J215+ROWS($J$2:J215)/100000000,""),"")</f>
        <v/>
      </c>
      <c r="L215" s="33">
        <f>IFERROR(SMALL($K$2:$K$996,ROWS($K$2:K215)),"")</f>
        <v>21.00000026</v>
      </c>
      <c r="M215" s="4">
        <f t="shared" si="10"/>
        <v>26</v>
      </c>
    </row>
    <row r="216" spans="5:13">
      <c r="E216" s="2"/>
      <c r="G216" s="2"/>
      <c r="H216"/>
      <c r="J216" s="4">
        <f>IF(AND((Table1[[#This Row],[Sales stage]]&lt;&gt;"Won"),OR($B$2=1,(Table1[[#This Row],[Country]]=INDEX($E$1:$E$11,$B$2)))),Table1[[#This Row],[Close Date/Expected Close Date]]-DATE(2015,3,31),"")</f>
        <v>70</v>
      </c>
      <c r="K216" s="32">
        <f>IFERROR(IF(J216&lt;&gt;"",J216+ROWS($J$2:J216)/100000000,""),"")</f>
        <v>70.00000215</v>
      </c>
      <c r="L216" s="33">
        <f>IFERROR(SMALL($K$2:$K$996,ROWS($K$2:K216)),"")</f>
        <v>21.000000289999999</v>
      </c>
      <c r="M216" s="4">
        <f t="shared" si="10"/>
        <v>29</v>
      </c>
    </row>
    <row r="217" spans="5:13">
      <c r="E217" s="2"/>
      <c r="G217" s="2"/>
      <c r="H217"/>
      <c r="J217" s="4">
        <f>IF(AND((Table1[[#This Row],[Sales stage]]&lt;&gt;"Won"),OR($B$2=1,(Table1[[#This Row],[Country]]=INDEX($E$1:$E$11,$B$2)))),Table1[[#This Row],[Close Date/Expected Close Date]]-DATE(2015,3,31),"")</f>
        <v>48</v>
      </c>
      <c r="K217" s="32">
        <f>IFERROR(IF(J217&lt;&gt;"",J217+ROWS($J$2:J217)/100000000,""),"")</f>
        <v>48.000002160000001</v>
      </c>
      <c r="L217" s="33">
        <f>IFERROR(SMALL($K$2:$K$996,ROWS($K$2:K217)),"")</f>
        <v>21.000002240000001</v>
      </c>
      <c r="M217" s="4">
        <f t="shared" si="10"/>
        <v>224</v>
      </c>
    </row>
    <row r="218" spans="5:13">
      <c r="E218" s="2"/>
      <c r="G218" s="2"/>
      <c r="H218"/>
      <c r="J218" s="4" t="str">
        <f>IF(AND((Table1[[#This Row],[Sales stage]]&lt;&gt;"Won"),OR($B$2=1,(Table1[[#This Row],[Country]]=INDEX($E$1:$E$11,$B$2)))),Table1[[#This Row],[Close Date/Expected Close Date]]-DATE(2015,3,31),"")</f>
        <v/>
      </c>
      <c r="K218" s="32" t="str">
        <f>IFERROR(IF(J218&lt;&gt;"",J218+ROWS($J$2:J218)/100000000,""),"")</f>
        <v/>
      </c>
      <c r="L218" s="33">
        <f>IFERROR(SMALL($K$2:$K$996,ROWS($K$2:K218)),"")</f>
        <v>21.000003759999998</v>
      </c>
      <c r="M218" s="4">
        <f t="shared" si="10"/>
        <v>376</v>
      </c>
    </row>
    <row r="219" spans="5:13">
      <c r="E219" s="2"/>
      <c r="G219" s="2"/>
      <c r="H219"/>
      <c r="J219" s="4">
        <f>IF(AND((Table1[[#This Row],[Sales stage]]&lt;&gt;"Won"),OR($B$2=1,(Table1[[#This Row],[Country]]=INDEX($E$1:$E$11,$B$2)))),Table1[[#This Row],[Close Date/Expected Close Date]]-DATE(2015,3,31),"")</f>
        <v>36</v>
      </c>
      <c r="K219" s="32">
        <f>IFERROR(IF(J219&lt;&gt;"",J219+ROWS($J$2:J219)/100000000,""),"")</f>
        <v>36.000002180000003</v>
      </c>
      <c r="L219" s="33">
        <f>IFERROR(SMALL($K$2:$K$996,ROWS($K$2:K219)),"")</f>
        <v>21.000004010000001</v>
      </c>
      <c r="M219" s="4">
        <f t="shared" si="10"/>
        <v>401</v>
      </c>
    </row>
    <row r="220" spans="5:13">
      <c r="E220" s="2"/>
      <c r="G220" s="2"/>
      <c r="H220"/>
      <c r="J220" s="4">
        <f>IF(AND((Table1[[#This Row],[Sales stage]]&lt;&gt;"Won"),OR($B$2=1,(Table1[[#This Row],[Country]]=INDEX($E$1:$E$11,$B$2)))),Table1[[#This Row],[Close Date/Expected Close Date]]-DATE(2015,3,31),"")</f>
        <v>36</v>
      </c>
      <c r="K220" s="32">
        <f>IFERROR(IF(J220&lt;&gt;"",J220+ROWS($J$2:J220)/100000000,""),"")</f>
        <v>36.000002189999996</v>
      </c>
      <c r="L220" s="33">
        <f>IFERROR(SMALL($K$2:$K$996,ROWS($K$2:K220)),"")</f>
        <v>21.000005380000001</v>
      </c>
      <c r="M220" s="4">
        <f t="shared" si="10"/>
        <v>538</v>
      </c>
    </row>
    <row r="221" spans="5:13">
      <c r="E221" s="2"/>
      <c r="G221" s="2"/>
      <c r="H221"/>
      <c r="J221" s="4">
        <f>IF(AND((Table1[[#This Row],[Sales stage]]&lt;&gt;"Won"),OR($B$2=1,(Table1[[#This Row],[Country]]=INDEX($E$1:$E$11,$B$2)))),Table1[[#This Row],[Close Date/Expected Close Date]]-DATE(2015,3,31),"")</f>
        <v>4</v>
      </c>
      <c r="K221" s="32">
        <f>IFERROR(IF(J221&lt;&gt;"",J221+ROWS($J$2:J221)/100000000,""),"")</f>
        <v>4.0000022</v>
      </c>
      <c r="L221" s="33">
        <f>IFERROR(SMALL($K$2:$K$996,ROWS($K$2:K221)),"")</f>
        <v>21.00000545</v>
      </c>
      <c r="M221" s="4">
        <f t="shared" si="10"/>
        <v>545</v>
      </c>
    </row>
    <row r="222" spans="5:13">
      <c r="E222" s="2"/>
      <c r="G222" s="2"/>
      <c r="H222"/>
      <c r="J222" s="4">
        <f>IF(AND((Table1[[#This Row],[Sales stage]]&lt;&gt;"Won"),OR($B$2=1,(Table1[[#This Row],[Country]]=INDEX($E$1:$E$11,$B$2)))),Table1[[#This Row],[Close Date/Expected Close Date]]-DATE(2015,3,31),"")</f>
        <v>82</v>
      </c>
      <c r="K222" s="32">
        <f>IFERROR(IF(J222&lt;&gt;"",J222+ROWS($J$2:J222)/100000000,""),"")</f>
        <v>82.000002210000005</v>
      </c>
      <c r="L222" s="33">
        <f>IFERROR(SMALL($K$2:$K$996,ROWS($K$2:K222)),"")</f>
        <v>21.0000061</v>
      </c>
      <c r="M222" s="4">
        <f t="shared" si="10"/>
        <v>610</v>
      </c>
    </row>
    <row r="223" spans="5:13">
      <c r="E223" s="2"/>
      <c r="G223" s="2"/>
      <c r="H223"/>
      <c r="J223" s="4" t="str">
        <f>IF(AND((Table1[[#This Row],[Sales stage]]&lt;&gt;"Won"),OR($B$2=1,(Table1[[#This Row],[Country]]=INDEX($E$1:$E$11,$B$2)))),Table1[[#This Row],[Close Date/Expected Close Date]]-DATE(2015,3,31),"")</f>
        <v/>
      </c>
      <c r="K223" s="32" t="str">
        <f>IFERROR(IF(J223&lt;&gt;"",J223+ROWS($J$2:J223)/100000000,""),"")</f>
        <v/>
      </c>
      <c r="L223" s="33">
        <f>IFERROR(SMALL($K$2:$K$996,ROWS($K$2:K223)),"")</f>
        <v>21.000006110000001</v>
      </c>
      <c r="M223" s="4">
        <f t="shared" si="10"/>
        <v>611</v>
      </c>
    </row>
    <row r="224" spans="5:13">
      <c r="E224" s="2"/>
      <c r="G224" s="2"/>
      <c r="H224"/>
      <c r="J224" s="4">
        <f>IF(AND((Table1[[#This Row],[Sales stage]]&lt;&gt;"Won"),OR($B$2=1,(Table1[[#This Row],[Country]]=INDEX($E$1:$E$11,$B$2)))),Table1[[#This Row],[Close Date/Expected Close Date]]-DATE(2015,3,31),"")</f>
        <v>38</v>
      </c>
      <c r="K224" s="32">
        <f>IFERROR(IF(J224&lt;&gt;"",J224+ROWS($J$2:J224)/100000000,""),"")</f>
        <v>38.00000223</v>
      </c>
      <c r="L224" s="33">
        <f>IFERROR(SMALL($K$2:$K$996,ROWS($K$2:K224)),"")</f>
        <v>21.000006549999998</v>
      </c>
      <c r="M224" s="4">
        <f t="shared" si="10"/>
        <v>655</v>
      </c>
    </row>
    <row r="225" spans="5:13">
      <c r="E225" s="2"/>
      <c r="G225" s="2"/>
      <c r="H225"/>
      <c r="J225" s="4">
        <f>IF(AND((Table1[[#This Row],[Sales stage]]&lt;&gt;"Won"),OR($B$2=1,(Table1[[#This Row],[Country]]=INDEX($E$1:$E$11,$B$2)))),Table1[[#This Row],[Close Date/Expected Close Date]]-DATE(2015,3,31),"")</f>
        <v>21</v>
      </c>
      <c r="K225" s="32">
        <f>IFERROR(IF(J225&lt;&gt;"",J225+ROWS($J$2:J225)/100000000,""),"")</f>
        <v>21.000002240000001</v>
      </c>
      <c r="L225" s="33">
        <f>IFERROR(SMALL($K$2:$K$996,ROWS($K$2:K225)),"")</f>
        <v>21.000009039999998</v>
      </c>
      <c r="M225" s="4">
        <f t="shared" si="10"/>
        <v>904</v>
      </c>
    </row>
    <row r="226" spans="5:13">
      <c r="E226" s="2"/>
      <c r="G226" s="2"/>
      <c r="H226"/>
      <c r="J226" s="4">
        <f>IF(AND((Table1[[#This Row],[Sales stage]]&lt;&gt;"Won"),OR($B$2=1,(Table1[[#This Row],[Country]]=INDEX($E$1:$E$11,$B$2)))),Table1[[#This Row],[Close Date/Expected Close Date]]-DATE(2015,3,31),"")</f>
        <v>87</v>
      </c>
      <c r="K226" s="32">
        <f>IFERROR(IF(J226&lt;&gt;"",J226+ROWS($J$2:J226)/100000000,""),"")</f>
        <v>87.000002249999994</v>
      </c>
      <c r="L226" s="33">
        <f>IFERROR(SMALL($K$2:$K$996,ROWS($K$2:K226)),"")</f>
        <v>21.000009840000001</v>
      </c>
      <c r="M226" s="4">
        <f t="shared" si="10"/>
        <v>984</v>
      </c>
    </row>
    <row r="227" spans="5:13">
      <c r="E227" s="2"/>
      <c r="G227" s="2"/>
      <c r="H227"/>
      <c r="J227" s="4">
        <f>IF(AND((Table1[[#This Row],[Sales stage]]&lt;&gt;"Won"),OR($B$2=1,(Table1[[#This Row],[Country]]=INDEX($E$1:$E$11,$B$2)))),Table1[[#This Row],[Close Date/Expected Close Date]]-DATE(2015,3,31),"")</f>
        <v>30</v>
      </c>
      <c r="K227" s="32">
        <f>IFERROR(IF(J227&lt;&gt;"",J227+ROWS($J$2:J227)/100000000,""),"")</f>
        <v>30.000002259999999</v>
      </c>
      <c r="L227" s="33">
        <f>IFERROR(SMALL($K$2:$K$996,ROWS($K$2:K227)),"")</f>
        <v>22.000000419999999</v>
      </c>
      <c r="M227" s="4">
        <f t="shared" si="10"/>
        <v>42</v>
      </c>
    </row>
    <row r="228" spans="5:13">
      <c r="E228" s="2"/>
      <c r="G228" s="2"/>
      <c r="H228"/>
      <c r="J228" s="4">
        <f>IF(AND((Table1[[#This Row],[Sales stage]]&lt;&gt;"Won"),OR($B$2=1,(Table1[[#This Row],[Country]]=INDEX($E$1:$E$11,$B$2)))),Table1[[#This Row],[Close Date/Expected Close Date]]-DATE(2015,3,31),"")</f>
        <v>64</v>
      </c>
      <c r="K228" s="32">
        <f>IFERROR(IF(J228&lt;&gt;"",J228+ROWS($J$2:J228)/100000000,""),"")</f>
        <v>64.000002269999996</v>
      </c>
      <c r="L228" s="33">
        <f>IFERROR(SMALL($K$2:$K$996,ROWS($K$2:K228)),"")</f>
        <v>22.000003540000002</v>
      </c>
      <c r="M228" s="4">
        <f t="shared" si="10"/>
        <v>354</v>
      </c>
    </row>
    <row r="229" spans="5:13">
      <c r="E229" s="2"/>
      <c r="G229" s="2"/>
      <c r="H229"/>
      <c r="J229" s="4">
        <f>IF(AND((Table1[[#This Row],[Sales stage]]&lt;&gt;"Won"),OR($B$2=1,(Table1[[#This Row],[Country]]=INDEX($E$1:$E$11,$B$2)))),Table1[[#This Row],[Close Date/Expected Close Date]]-DATE(2015,3,31),"")</f>
        <v>83</v>
      </c>
      <c r="K229" s="32">
        <f>IFERROR(IF(J229&lt;&gt;"",J229+ROWS($J$2:J229)/100000000,""),"")</f>
        <v>83.000002280000004</v>
      </c>
      <c r="L229" s="33">
        <f>IFERROR(SMALL($K$2:$K$996,ROWS($K$2:K229)),"")</f>
        <v>22.000003639999999</v>
      </c>
      <c r="M229" s="4">
        <f t="shared" si="10"/>
        <v>364</v>
      </c>
    </row>
    <row r="230" spans="5:13">
      <c r="E230" s="2"/>
      <c r="G230" s="2"/>
      <c r="H230"/>
      <c r="J230" s="4">
        <f>IF(AND((Table1[[#This Row],[Sales stage]]&lt;&gt;"Won"),OR($B$2=1,(Table1[[#This Row],[Country]]=INDEX($E$1:$E$11,$B$2)))),Table1[[#This Row],[Close Date/Expected Close Date]]-DATE(2015,3,31),"")</f>
        <v>13</v>
      </c>
      <c r="K230" s="32">
        <f>IFERROR(IF(J230&lt;&gt;"",J230+ROWS($J$2:J230)/100000000,""),"")</f>
        <v>13.000002289999999</v>
      </c>
      <c r="L230" s="33">
        <f>IFERROR(SMALL($K$2:$K$996,ROWS($K$2:K230)),"")</f>
        <v>22.00000421</v>
      </c>
      <c r="M230" s="4">
        <f t="shared" si="10"/>
        <v>421</v>
      </c>
    </row>
    <row r="231" spans="5:13">
      <c r="E231" s="2"/>
      <c r="G231" s="2"/>
      <c r="H231"/>
      <c r="J231" s="4">
        <f>IF(AND((Table1[[#This Row],[Sales stage]]&lt;&gt;"Won"),OR($B$2=1,(Table1[[#This Row],[Country]]=INDEX($E$1:$E$11,$B$2)))),Table1[[#This Row],[Close Date/Expected Close Date]]-DATE(2015,3,31),"")</f>
        <v>30</v>
      </c>
      <c r="K231" s="32">
        <f>IFERROR(IF(J231&lt;&gt;"",J231+ROWS($J$2:J231)/100000000,""),"")</f>
        <v>30.000002299999998</v>
      </c>
      <c r="L231" s="33">
        <f>IFERROR(SMALL($K$2:$K$996,ROWS($K$2:K231)),"")</f>
        <v>22.000006200000001</v>
      </c>
      <c r="M231" s="4">
        <f t="shared" si="10"/>
        <v>620</v>
      </c>
    </row>
    <row r="232" spans="5:13">
      <c r="E232" s="2"/>
      <c r="G232" s="2"/>
      <c r="H232"/>
      <c r="J232" s="4">
        <f>IF(AND((Table1[[#This Row],[Sales stage]]&lt;&gt;"Won"),OR($B$2=1,(Table1[[#This Row],[Country]]=INDEX($E$1:$E$11,$B$2)))),Table1[[#This Row],[Close Date/Expected Close Date]]-DATE(2015,3,31),"")</f>
        <v>58</v>
      </c>
      <c r="K232" s="32">
        <f>IFERROR(IF(J232&lt;&gt;"",J232+ROWS($J$2:J232)/100000000,""),"")</f>
        <v>58.000002309999999</v>
      </c>
      <c r="L232" s="33">
        <f>IFERROR(SMALL($K$2:$K$996,ROWS($K$2:K232)),"")</f>
        <v>22.00000709</v>
      </c>
      <c r="M232" s="4">
        <f t="shared" si="10"/>
        <v>709</v>
      </c>
    </row>
    <row r="233" spans="5:13">
      <c r="E233" s="2"/>
      <c r="G233" s="2"/>
      <c r="H233"/>
      <c r="J233" s="4">
        <f>IF(AND((Table1[[#This Row],[Sales stage]]&lt;&gt;"Won"),OR($B$2=1,(Table1[[#This Row],[Country]]=INDEX($E$1:$E$11,$B$2)))),Table1[[#This Row],[Close Date/Expected Close Date]]-DATE(2015,3,31),"")</f>
        <v>73</v>
      </c>
      <c r="K233" s="32">
        <f>IFERROR(IF(J233&lt;&gt;"",J233+ROWS($J$2:J233)/100000000,""),"")</f>
        <v>73.000002319999993</v>
      </c>
      <c r="L233" s="33">
        <f>IFERROR(SMALL($K$2:$K$996,ROWS($K$2:K233)),"")</f>
        <v>22.000008520000002</v>
      </c>
      <c r="M233" s="4">
        <f t="shared" si="10"/>
        <v>852</v>
      </c>
    </row>
    <row r="234" spans="5:13">
      <c r="E234" s="2"/>
      <c r="G234" s="2"/>
      <c r="H234"/>
      <c r="J234" s="4">
        <f>IF(AND((Table1[[#This Row],[Sales stage]]&lt;&gt;"Won"),OR($B$2=1,(Table1[[#This Row],[Country]]=INDEX($E$1:$E$11,$B$2)))),Table1[[#This Row],[Close Date/Expected Close Date]]-DATE(2015,3,31),"")</f>
        <v>36</v>
      </c>
      <c r="K234" s="32">
        <f>IFERROR(IF(J234&lt;&gt;"",J234+ROWS($J$2:J234)/100000000,""),"")</f>
        <v>36.000002330000001</v>
      </c>
      <c r="L234" s="33">
        <f>IFERROR(SMALL($K$2:$K$996,ROWS($K$2:K234)),"")</f>
        <v>22.000009410000001</v>
      </c>
      <c r="M234" s="4">
        <f t="shared" si="10"/>
        <v>941</v>
      </c>
    </row>
    <row r="235" spans="5:13">
      <c r="E235" s="2"/>
      <c r="G235" s="2"/>
      <c r="H235"/>
      <c r="J235" s="4">
        <f>IF(AND((Table1[[#This Row],[Sales stage]]&lt;&gt;"Won"),OR($B$2=1,(Table1[[#This Row],[Country]]=INDEX($E$1:$E$11,$B$2)))),Table1[[#This Row],[Close Date/Expected Close Date]]-DATE(2015,3,31),"")</f>
        <v>78</v>
      </c>
      <c r="K235" s="32">
        <f>IFERROR(IF(J235&lt;&gt;"",J235+ROWS($J$2:J235)/100000000,""),"")</f>
        <v>78.000002339999995</v>
      </c>
      <c r="L235" s="33">
        <f>IFERROR(SMALL($K$2:$K$996,ROWS($K$2:K235)),"")</f>
        <v>23.000001510000001</v>
      </c>
      <c r="M235" s="4">
        <f t="shared" si="10"/>
        <v>151</v>
      </c>
    </row>
    <row r="236" spans="5:13">
      <c r="E236" s="2"/>
      <c r="G236" s="2"/>
      <c r="H236"/>
      <c r="J236" s="4">
        <f>IF(AND((Table1[[#This Row],[Sales stage]]&lt;&gt;"Won"),OR($B$2=1,(Table1[[#This Row],[Country]]=INDEX($E$1:$E$11,$B$2)))),Table1[[#This Row],[Close Date/Expected Close Date]]-DATE(2015,3,31),"")</f>
        <v>35</v>
      </c>
      <c r="K236" s="32">
        <f>IFERROR(IF(J236&lt;&gt;"",J236+ROWS($J$2:J236)/100000000,""),"")</f>
        <v>35.000002350000003</v>
      </c>
      <c r="L236" s="33">
        <f>IFERROR(SMALL($K$2:$K$996,ROWS($K$2:K236)),"")</f>
        <v>23.000001839999999</v>
      </c>
      <c r="M236" s="4">
        <f t="shared" si="10"/>
        <v>184</v>
      </c>
    </row>
    <row r="237" spans="5:13">
      <c r="E237" s="2"/>
      <c r="G237" s="2"/>
      <c r="H237"/>
      <c r="J237" s="4">
        <f>IF(AND((Table1[[#This Row],[Sales stage]]&lt;&gt;"Won"),OR($B$2=1,(Table1[[#This Row],[Country]]=INDEX($E$1:$E$11,$B$2)))),Table1[[#This Row],[Close Date/Expected Close Date]]-DATE(2015,3,31),"")</f>
        <v>65</v>
      </c>
      <c r="K237" s="32">
        <f>IFERROR(IF(J237&lt;&gt;"",J237+ROWS($J$2:J237)/100000000,""),"")</f>
        <v>65.000002359999996</v>
      </c>
      <c r="L237" s="33">
        <f>IFERROR(SMALL($K$2:$K$996,ROWS($K$2:K237)),"")</f>
        <v>23.000002649999999</v>
      </c>
      <c r="M237" s="4">
        <f t="shared" si="10"/>
        <v>265</v>
      </c>
    </row>
    <row r="238" spans="5:13">
      <c r="E238" s="2"/>
      <c r="G238" s="2"/>
      <c r="H238"/>
      <c r="J238" s="4" t="str">
        <f>IF(AND((Table1[[#This Row],[Sales stage]]&lt;&gt;"Won"),OR($B$2=1,(Table1[[#This Row],[Country]]=INDEX($E$1:$E$11,$B$2)))),Table1[[#This Row],[Close Date/Expected Close Date]]-DATE(2015,3,31),"")</f>
        <v/>
      </c>
      <c r="K238" s="32" t="str">
        <f>IFERROR(IF(J238&lt;&gt;"",J238+ROWS($J$2:J238)/100000000,""),"")</f>
        <v/>
      </c>
      <c r="L238" s="33">
        <f>IFERROR(SMALL($K$2:$K$996,ROWS($K$2:K238)),"")</f>
        <v>23.00000494</v>
      </c>
      <c r="M238" s="4">
        <f t="shared" si="10"/>
        <v>494</v>
      </c>
    </row>
    <row r="239" spans="5:13">
      <c r="E239" s="2"/>
      <c r="G239" s="2"/>
      <c r="H239"/>
      <c r="J239" s="4">
        <f>IF(AND((Table1[[#This Row],[Sales stage]]&lt;&gt;"Won"),OR($B$2=1,(Table1[[#This Row],[Country]]=INDEX($E$1:$E$11,$B$2)))),Table1[[#This Row],[Close Date/Expected Close Date]]-DATE(2015,3,31),"")</f>
        <v>10</v>
      </c>
      <c r="K239" s="32">
        <f>IFERROR(IF(J239&lt;&gt;"",J239+ROWS($J$2:J239)/100000000,""),"")</f>
        <v>10.00000238</v>
      </c>
      <c r="L239" s="33">
        <f>IFERROR(SMALL($K$2:$K$996,ROWS($K$2:K239)),"")</f>
        <v>23.000005980000001</v>
      </c>
      <c r="M239" s="4">
        <f t="shared" si="10"/>
        <v>598</v>
      </c>
    </row>
    <row r="240" spans="5:13">
      <c r="E240" s="2"/>
      <c r="G240" s="2"/>
      <c r="H240"/>
      <c r="J240" s="4">
        <f>IF(AND((Table1[[#This Row],[Sales stage]]&lt;&gt;"Won"),OR($B$2=1,(Table1[[#This Row],[Country]]=INDEX($E$1:$E$11,$B$2)))),Table1[[#This Row],[Close Date/Expected Close Date]]-DATE(2015,3,31),"")</f>
        <v>63</v>
      </c>
      <c r="K240" s="32">
        <f>IFERROR(IF(J240&lt;&gt;"",J240+ROWS($J$2:J240)/100000000,""),"")</f>
        <v>63.000002389999999</v>
      </c>
      <c r="L240" s="33">
        <f>IFERROR(SMALL($K$2:$K$996,ROWS($K$2:K240)),"")</f>
        <v>23.000006039999999</v>
      </c>
      <c r="M240" s="4">
        <f t="shared" si="10"/>
        <v>604</v>
      </c>
    </row>
    <row r="241" spans="5:13">
      <c r="E241" s="2"/>
      <c r="G241" s="2"/>
      <c r="H241"/>
      <c r="J241" s="4">
        <f>IF(AND((Table1[[#This Row],[Sales stage]]&lt;&gt;"Won"),OR($B$2=1,(Table1[[#This Row],[Country]]=INDEX($E$1:$E$11,$B$2)))),Table1[[#This Row],[Close Date/Expected Close Date]]-DATE(2015,3,31),"")</f>
        <v>43</v>
      </c>
      <c r="K241" s="32">
        <f>IFERROR(IF(J241&lt;&gt;"",J241+ROWS($J$2:J241)/100000000,""),"")</f>
        <v>43.0000024</v>
      </c>
      <c r="L241" s="33">
        <f>IFERROR(SMALL($K$2:$K$996,ROWS($K$2:K241)),"")</f>
        <v>23.00000678</v>
      </c>
      <c r="M241" s="4">
        <f t="shared" si="10"/>
        <v>678</v>
      </c>
    </row>
    <row r="242" spans="5:13">
      <c r="E242" s="2"/>
      <c r="G242" s="2"/>
      <c r="H242"/>
      <c r="J242" s="4">
        <f>IF(AND((Table1[[#This Row],[Sales stage]]&lt;&gt;"Won"),OR($B$2=1,(Table1[[#This Row],[Country]]=INDEX($E$1:$E$11,$B$2)))),Table1[[#This Row],[Close Date/Expected Close Date]]-DATE(2015,3,31),"")</f>
        <v>34</v>
      </c>
      <c r="K242" s="32">
        <f>IFERROR(IF(J242&lt;&gt;"",J242+ROWS($J$2:J242)/100000000,""),"")</f>
        <v>34.00000241</v>
      </c>
      <c r="L242" s="33">
        <f>IFERROR(SMALL($K$2:$K$996,ROWS($K$2:K242)),"")</f>
        <v>23.000008090000001</v>
      </c>
      <c r="M242" s="4">
        <f t="shared" si="10"/>
        <v>809</v>
      </c>
    </row>
    <row r="243" spans="5:13">
      <c r="E243" s="2"/>
      <c r="G243" s="2"/>
      <c r="H243"/>
      <c r="J243" s="4">
        <f>IF(AND((Table1[[#This Row],[Sales stage]]&lt;&gt;"Won"),OR($B$2=1,(Table1[[#This Row],[Country]]=INDEX($E$1:$E$11,$B$2)))),Table1[[#This Row],[Close Date/Expected Close Date]]-DATE(2015,3,31),"")</f>
        <v>45</v>
      </c>
      <c r="K243" s="32">
        <f>IFERROR(IF(J243&lt;&gt;"",J243+ROWS($J$2:J243)/100000000,""),"")</f>
        <v>45.000002420000001</v>
      </c>
      <c r="L243" s="33">
        <f>IFERROR(SMALL($K$2:$K$996,ROWS($K$2:K243)),"")</f>
        <v>23.00000898</v>
      </c>
      <c r="M243" s="4">
        <f t="shared" si="10"/>
        <v>898</v>
      </c>
    </row>
    <row r="244" spans="5:13">
      <c r="E244" s="2"/>
      <c r="G244" s="2"/>
      <c r="H244"/>
      <c r="J244" s="4">
        <f>IF(AND((Table1[[#This Row],[Sales stage]]&lt;&gt;"Won"),OR($B$2=1,(Table1[[#This Row],[Country]]=INDEX($E$1:$E$11,$B$2)))),Table1[[#This Row],[Close Date/Expected Close Date]]-DATE(2015,3,31),"")</f>
        <v>34</v>
      </c>
      <c r="K244" s="32">
        <f>IFERROR(IF(J244&lt;&gt;"",J244+ROWS($J$2:J244)/100000000,""),"")</f>
        <v>34.000002430000002</v>
      </c>
      <c r="L244" s="33">
        <f>IFERROR(SMALL($K$2:$K$996,ROWS($K$2:K244)),"")</f>
        <v>23.00000979</v>
      </c>
      <c r="M244" s="4">
        <f t="shared" si="10"/>
        <v>979</v>
      </c>
    </row>
    <row r="245" spans="5:13">
      <c r="E245" s="2"/>
      <c r="G245" s="2"/>
      <c r="H245"/>
      <c r="J245" s="4">
        <f>IF(AND((Table1[[#This Row],[Sales stage]]&lt;&gt;"Won"),OR($B$2=1,(Table1[[#This Row],[Country]]=INDEX($E$1:$E$11,$B$2)))),Table1[[#This Row],[Close Date/Expected Close Date]]-DATE(2015,3,31),"")</f>
        <v>62</v>
      </c>
      <c r="K245" s="32">
        <f>IFERROR(IF(J245&lt;&gt;"",J245+ROWS($J$2:J245)/100000000,""),"")</f>
        <v>62.000002440000003</v>
      </c>
      <c r="L245" s="33">
        <f>IFERROR(SMALL($K$2:$K$996,ROWS($K$2:K245)),"")</f>
        <v>24.000001090000001</v>
      </c>
      <c r="M245" s="4">
        <f t="shared" si="10"/>
        <v>109</v>
      </c>
    </row>
    <row r="246" spans="5:13">
      <c r="E246" s="2"/>
      <c r="G246" s="2"/>
      <c r="H246"/>
      <c r="J246" s="4">
        <f>IF(AND((Table1[[#This Row],[Sales stage]]&lt;&gt;"Won"),OR($B$2=1,(Table1[[#This Row],[Country]]=INDEX($E$1:$E$11,$B$2)))),Table1[[#This Row],[Close Date/Expected Close Date]]-DATE(2015,3,31),"")</f>
        <v>77</v>
      </c>
      <c r="K246" s="32">
        <f>IFERROR(IF(J246&lt;&gt;"",J246+ROWS($J$2:J246)/100000000,""),"")</f>
        <v>77.000002449999997</v>
      </c>
      <c r="L246" s="33">
        <f>IFERROR(SMALL($K$2:$K$996,ROWS($K$2:K246)),"")</f>
        <v>24.000001709999999</v>
      </c>
      <c r="M246" s="4">
        <f t="shared" si="10"/>
        <v>171</v>
      </c>
    </row>
    <row r="247" spans="5:13">
      <c r="E247" s="2"/>
      <c r="G247" s="2"/>
      <c r="H247"/>
      <c r="J247" s="4" t="str">
        <f>IF(AND((Table1[[#This Row],[Sales stage]]&lt;&gt;"Won"),OR($B$2=1,(Table1[[#This Row],[Country]]=INDEX($E$1:$E$11,$B$2)))),Table1[[#This Row],[Close Date/Expected Close Date]]-DATE(2015,3,31),"")</f>
        <v/>
      </c>
      <c r="K247" s="32" t="str">
        <f>IFERROR(IF(J247&lt;&gt;"",J247+ROWS($J$2:J247)/100000000,""),"")</f>
        <v/>
      </c>
      <c r="L247" s="33">
        <f>IFERROR(SMALL($K$2:$K$996,ROWS($K$2:K247)),"")</f>
        <v>24.000009769999998</v>
      </c>
      <c r="M247" s="4">
        <f t="shared" si="10"/>
        <v>977</v>
      </c>
    </row>
    <row r="248" spans="5:13">
      <c r="E248" s="2"/>
      <c r="G248" s="2"/>
      <c r="H248"/>
      <c r="J248" s="4">
        <f>IF(AND((Table1[[#This Row],[Sales stage]]&lt;&gt;"Won"),OR($B$2=1,(Table1[[#This Row],[Country]]=INDEX($E$1:$E$11,$B$2)))),Table1[[#This Row],[Close Date/Expected Close Date]]-DATE(2015,3,31),"")</f>
        <v>63</v>
      </c>
      <c r="K248" s="32">
        <f>IFERROR(IF(J248&lt;&gt;"",J248+ROWS($J$2:J248)/100000000,""),"")</f>
        <v>63.000002469999998</v>
      </c>
      <c r="L248" s="33">
        <f>IFERROR(SMALL($K$2:$K$996,ROWS($K$2:K248)),"")</f>
        <v>25.000000199999999</v>
      </c>
      <c r="M248" s="4">
        <f t="shared" si="10"/>
        <v>20</v>
      </c>
    </row>
    <row r="249" spans="5:13">
      <c r="E249" s="2"/>
      <c r="G249" s="2"/>
      <c r="H249"/>
      <c r="J249" s="4">
        <f>IF(AND((Table1[[#This Row],[Sales stage]]&lt;&gt;"Won"),OR($B$2=1,(Table1[[#This Row],[Country]]=INDEX($E$1:$E$11,$B$2)))),Table1[[#This Row],[Close Date/Expected Close Date]]-DATE(2015,3,31),"")</f>
        <v>49</v>
      </c>
      <c r="K249" s="32">
        <f>IFERROR(IF(J249&lt;&gt;"",J249+ROWS($J$2:J249)/100000000,""),"")</f>
        <v>49.000002479999999</v>
      </c>
      <c r="L249" s="33">
        <f>IFERROR(SMALL($K$2:$K$996,ROWS($K$2:K249)),"")</f>
        <v>25.000000629999999</v>
      </c>
      <c r="M249" s="4">
        <f t="shared" si="10"/>
        <v>63</v>
      </c>
    </row>
    <row r="250" spans="5:13">
      <c r="E250" s="2"/>
      <c r="G250" s="2"/>
      <c r="H250"/>
      <c r="J250" s="4">
        <f>IF(AND((Table1[[#This Row],[Sales stage]]&lt;&gt;"Won"),OR($B$2=1,(Table1[[#This Row],[Country]]=INDEX($E$1:$E$11,$B$2)))),Table1[[#This Row],[Close Date/Expected Close Date]]-DATE(2015,3,31),"")</f>
        <v>37</v>
      </c>
      <c r="K250" s="32">
        <f>IFERROR(IF(J250&lt;&gt;"",J250+ROWS($J$2:J250)/100000000,""),"")</f>
        <v>37.00000249</v>
      </c>
      <c r="L250" s="33">
        <f>IFERROR(SMALL($K$2:$K$996,ROWS($K$2:K250)),"")</f>
        <v>25.0000009</v>
      </c>
      <c r="M250" s="4">
        <f t="shared" si="10"/>
        <v>90</v>
      </c>
    </row>
    <row r="251" spans="5:13">
      <c r="E251" s="2"/>
      <c r="G251" s="2"/>
      <c r="H251"/>
      <c r="J251" s="4" t="str">
        <f>IF(AND((Table1[[#This Row],[Sales stage]]&lt;&gt;"Won"),OR($B$2=1,(Table1[[#This Row],[Country]]=INDEX($E$1:$E$11,$B$2)))),Table1[[#This Row],[Close Date/Expected Close Date]]-DATE(2015,3,31),"")</f>
        <v/>
      </c>
      <c r="K251" s="32" t="str">
        <f>IFERROR(IF(J251&lt;&gt;"",J251+ROWS($J$2:J251)/100000000,""),"")</f>
        <v/>
      </c>
      <c r="L251" s="33">
        <f>IFERROR(SMALL($K$2:$K$996,ROWS($K$2:K251)),"")</f>
        <v>25.000001080000001</v>
      </c>
      <c r="M251" s="4">
        <f t="shared" si="10"/>
        <v>108</v>
      </c>
    </row>
    <row r="252" spans="5:13">
      <c r="E252" s="2"/>
      <c r="G252" s="2"/>
      <c r="H252"/>
      <c r="J252" s="4">
        <f>IF(AND((Table1[[#This Row],[Sales stage]]&lt;&gt;"Won"),OR($B$2=1,(Table1[[#This Row],[Country]]=INDEX($E$1:$E$11,$B$2)))),Table1[[#This Row],[Close Date/Expected Close Date]]-DATE(2015,3,31),"")</f>
        <v>80</v>
      </c>
      <c r="K252" s="32">
        <f>IFERROR(IF(J252&lt;&gt;"",J252+ROWS($J$2:J252)/100000000,""),"")</f>
        <v>80.000002510000002</v>
      </c>
      <c r="L252" s="33">
        <f>IFERROR(SMALL($K$2:$K$996,ROWS($K$2:K252)),"")</f>
        <v>25.000002120000001</v>
      </c>
      <c r="M252" s="4">
        <f t="shared" si="10"/>
        <v>212</v>
      </c>
    </row>
    <row r="253" spans="5:13">
      <c r="E253" s="2"/>
      <c r="G253" s="2"/>
      <c r="H253"/>
      <c r="J253" s="4">
        <f>IF(AND((Table1[[#This Row],[Sales stage]]&lt;&gt;"Won"),OR($B$2=1,(Table1[[#This Row],[Country]]=INDEX($E$1:$E$11,$B$2)))),Table1[[#This Row],[Close Date/Expected Close Date]]-DATE(2015,3,31),"")</f>
        <v>26</v>
      </c>
      <c r="K253" s="32">
        <f>IFERROR(IF(J253&lt;&gt;"",J253+ROWS($J$2:J253)/100000000,""),"")</f>
        <v>26.000002519999999</v>
      </c>
      <c r="L253" s="33">
        <f>IFERROR(SMALL($K$2:$K$996,ROWS($K$2:K253)),"")</f>
        <v>25.000007249999999</v>
      </c>
      <c r="M253" s="4">
        <f t="shared" si="10"/>
        <v>725</v>
      </c>
    </row>
    <row r="254" spans="5:13">
      <c r="E254" s="2"/>
      <c r="G254" s="2"/>
      <c r="H254"/>
      <c r="J254" s="4">
        <f>IF(AND((Table1[[#This Row],[Sales stage]]&lt;&gt;"Won"),OR($B$2=1,(Table1[[#This Row],[Country]]=INDEX($E$1:$E$11,$B$2)))),Table1[[#This Row],[Close Date/Expected Close Date]]-DATE(2015,3,31),"")</f>
        <v>73</v>
      </c>
      <c r="K254" s="32">
        <f>IFERROR(IF(J254&lt;&gt;"",J254+ROWS($J$2:J254)/100000000,""),"")</f>
        <v>73.000002530000003</v>
      </c>
      <c r="L254" s="33">
        <f>IFERROR(SMALL($K$2:$K$996,ROWS($K$2:K254)),"")</f>
        <v>25.000008820000001</v>
      </c>
      <c r="M254" s="4">
        <f t="shared" si="10"/>
        <v>882</v>
      </c>
    </row>
    <row r="255" spans="5:13">
      <c r="E255" s="2"/>
      <c r="G255" s="2"/>
      <c r="H255"/>
      <c r="J255" s="4">
        <f>IF(AND((Table1[[#This Row],[Sales stage]]&lt;&gt;"Won"),OR($B$2=1,(Table1[[#This Row],[Country]]=INDEX($E$1:$E$11,$B$2)))),Table1[[#This Row],[Close Date/Expected Close Date]]-DATE(2015,3,31),"")</f>
        <v>69</v>
      </c>
      <c r="K255" s="32">
        <f>IFERROR(IF(J255&lt;&gt;"",J255+ROWS($J$2:J255)/100000000,""),"")</f>
        <v>69.000002539999997</v>
      </c>
      <c r="L255" s="33">
        <f>IFERROR(SMALL($K$2:$K$996,ROWS($K$2:K255)),"")</f>
        <v>25.000009729999999</v>
      </c>
      <c r="M255" s="4">
        <f t="shared" si="10"/>
        <v>973</v>
      </c>
    </row>
    <row r="256" spans="5:13">
      <c r="E256" s="2"/>
      <c r="G256" s="2"/>
      <c r="H256"/>
      <c r="J256" s="4">
        <f>IF(AND((Table1[[#This Row],[Sales stage]]&lt;&gt;"Won"),OR($B$2=1,(Table1[[#This Row],[Country]]=INDEX($E$1:$E$11,$B$2)))),Table1[[#This Row],[Close Date/Expected Close Date]]-DATE(2015,3,31),"")</f>
        <v>79</v>
      </c>
      <c r="K256" s="32">
        <f>IFERROR(IF(J256&lt;&gt;"",J256+ROWS($J$2:J256)/100000000,""),"")</f>
        <v>79.000002550000005</v>
      </c>
      <c r="L256" s="33">
        <f>IFERROR(SMALL($K$2:$K$996,ROWS($K$2:K256)),"")</f>
        <v>26.000002519999999</v>
      </c>
      <c r="M256" s="4">
        <f t="shared" si="10"/>
        <v>252</v>
      </c>
    </row>
    <row r="257" spans="5:13">
      <c r="E257" s="2"/>
      <c r="G257" s="2"/>
      <c r="H257"/>
      <c r="J257" s="4">
        <f>IF(AND((Table1[[#This Row],[Sales stage]]&lt;&gt;"Won"),OR($B$2=1,(Table1[[#This Row],[Country]]=INDEX($E$1:$E$11,$B$2)))),Table1[[#This Row],[Close Date/Expected Close Date]]-DATE(2015,3,31),"")</f>
        <v>63</v>
      </c>
      <c r="K257" s="32">
        <f>IFERROR(IF(J257&lt;&gt;"",J257+ROWS($J$2:J257)/100000000,""),"")</f>
        <v>63.000002559999999</v>
      </c>
      <c r="L257" s="33">
        <f>IFERROR(SMALL($K$2:$K$996,ROWS($K$2:K257)),"")</f>
        <v>26.00000318</v>
      </c>
      <c r="M257" s="4">
        <f t="shared" si="10"/>
        <v>318</v>
      </c>
    </row>
    <row r="258" spans="5:13">
      <c r="E258" s="2"/>
      <c r="G258" s="2"/>
      <c r="H258"/>
      <c r="J258" s="4">
        <f>IF(AND((Table1[[#This Row],[Sales stage]]&lt;&gt;"Won"),OR($B$2=1,(Table1[[#This Row],[Country]]=INDEX($E$1:$E$11,$B$2)))),Table1[[#This Row],[Close Date/Expected Close Date]]-DATE(2015,3,31),"")</f>
        <v>34</v>
      </c>
      <c r="K258" s="32">
        <f>IFERROR(IF(J258&lt;&gt;"",J258+ROWS($J$2:J258)/100000000,""),"")</f>
        <v>34.000002569999999</v>
      </c>
      <c r="L258" s="33">
        <f>IFERROR(SMALL($K$2:$K$996,ROWS($K$2:K258)),"")</f>
        <v>26.000003400000001</v>
      </c>
      <c r="M258" s="4">
        <f t="shared" si="10"/>
        <v>340</v>
      </c>
    </row>
    <row r="259" spans="5:13">
      <c r="E259" s="2"/>
      <c r="G259" s="2"/>
      <c r="H259"/>
      <c r="J259" s="4">
        <f>IF(AND((Table1[[#This Row],[Sales stage]]&lt;&gt;"Won"),OR($B$2=1,(Table1[[#This Row],[Country]]=INDEX($E$1:$E$11,$B$2)))),Table1[[#This Row],[Close Date/Expected Close Date]]-DATE(2015,3,31),"")</f>
        <v>14</v>
      </c>
      <c r="K259" s="32">
        <f>IFERROR(IF(J259&lt;&gt;"",J259+ROWS($J$2:J259)/100000000,""),"")</f>
        <v>14.00000258</v>
      </c>
      <c r="L259" s="33">
        <f>IFERROR(SMALL($K$2:$K$996,ROWS($K$2:K259)),"")</f>
        <v>26.000003670000002</v>
      </c>
      <c r="M259" s="4">
        <f t="shared" ref="M259:M322" si="11">IF(L259&lt;&gt;"",MATCH(L259,$K$2:$K$996,0),"")</f>
        <v>367</v>
      </c>
    </row>
    <row r="260" spans="5:13">
      <c r="E260" s="2"/>
      <c r="G260" s="2"/>
      <c r="H260"/>
      <c r="J260" s="4">
        <f>IF(AND((Table1[[#This Row],[Sales stage]]&lt;&gt;"Won"),OR($B$2=1,(Table1[[#This Row],[Country]]=INDEX($E$1:$E$11,$B$2)))),Table1[[#This Row],[Close Date/Expected Close Date]]-DATE(2015,3,31),"")</f>
        <v>41</v>
      </c>
      <c r="K260" s="32">
        <f>IFERROR(IF(J260&lt;&gt;"",J260+ROWS($J$2:J260)/100000000,""),"")</f>
        <v>41.000002590000001</v>
      </c>
      <c r="L260" s="33">
        <f>IFERROR(SMALL($K$2:$K$996,ROWS($K$2:K260)),"")</f>
        <v>26.000005139999999</v>
      </c>
      <c r="M260" s="4">
        <f t="shared" si="11"/>
        <v>514</v>
      </c>
    </row>
    <row r="261" spans="5:13">
      <c r="E261" s="2"/>
      <c r="G261" s="2"/>
      <c r="H261"/>
      <c r="J261" s="4">
        <f>IF(AND((Table1[[#This Row],[Sales stage]]&lt;&gt;"Won"),OR($B$2=1,(Table1[[#This Row],[Country]]=INDEX($E$1:$E$11,$B$2)))),Table1[[#This Row],[Close Date/Expected Close Date]]-DATE(2015,3,31),"")</f>
        <v>18</v>
      </c>
      <c r="K261" s="32">
        <f>IFERROR(IF(J261&lt;&gt;"",J261+ROWS($J$2:J261)/100000000,""),"")</f>
        <v>18.000002599999998</v>
      </c>
      <c r="L261" s="33">
        <f>IFERROR(SMALL($K$2:$K$996,ROWS($K$2:K261)),"")</f>
        <v>26.000005259999998</v>
      </c>
      <c r="M261" s="4">
        <f t="shared" si="11"/>
        <v>526</v>
      </c>
    </row>
    <row r="262" spans="5:13">
      <c r="E262" s="2"/>
      <c r="G262" s="2"/>
      <c r="H262"/>
      <c r="J262" s="4">
        <f>IF(AND((Table1[[#This Row],[Sales stage]]&lt;&gt;"Won"),OR($B$2=1,(Table1[[#This Row],[Country]]=INDEX($E$1:$E$11,$B$2)))),Table1[[#This Row],[Close Date/Expected Close Date]]-DATE(2015,3,31),"")</f>
        <v>60</v>
      </c>
      <c r="K262" s="32">
        <f>IFERROR(IF(J262&lt;&gt;"",J262+ROWS($J$2:J262)/100000000,""),"")</f>
        <v>60.000002610000003</v>
      </c>
      <c r="L262" s="33">
        <f>IFERROR(SMALL($K$2:$K$996,ROWS($K$2:K262)),"")</f>
        <v>26.00000558</v>
      </c>
      <c r="M262" s="4">
        <f t="shared" si="11"/>
        <v>558</v>
      </c>
    </row>
    <row r="263" spans="5:13">
      <c r="E263" s="2"/>
      <c r="G263" s="2"/>
      <c r="H263"/>
      <c r="J263" s="4">
        <f>IF(AND((Table1[[#This Row],[Sales stage]]&lt;&gt;"Won"),OR($B$2=1,(Table1[[#This Row],[Country]]=INDEX($E$1:$E$11,$B$2)))),Table1[[#This Row],[Close Date/Expected Close Date]]-DATE(2015,3,31),"")</f>
        <v>8</v>
      </c>
      <c r="K263" s="32">
        <f>IFERROR(IF(J263&lt;&gt;"",J263+ROWS($J$2:J263)/100000000,""),"")</f>
        <v>8.0000026200000001</v>
      </c>
      <c r="L263" s="33">
        <f>IFERROR(SMALL($K$2:$K$996,ROWS($K$2:K263)),"")</f>
        <v>26.000006670000001</v>
      </c>
      <c r="M263" s="4">
        <f t="shared" si="11"/>
        <v>667</v>
      </c>
    </row>
    <row r="264" spans="5:13">
      <c r="E264" s="2"/>
      <c r="G264" s="2"/>
      <c r="H264"/>
      <c r="J264" s="4">
        <f>IF(AND((Table1[[#This Row],[Sales stage]]&lt;&gt;"Won"),OR($B$2=1,(Table1[[#This Row],[Country]]=INDEX($E$1:$E$11,$B$2)))),Table1[[#This Row],[Close Date/Expected Close Date]]-DATE(2015,3,31),"")</f>
        <v>66</v>
      </c>
      <c r="K264" s="32">
        <f>IFERROR(IF(J264&lt;&gt;"",J264+ROWS($J$2:J264)/100000000,""),"")</f>
        <v>66.000002629999997</v>
      </c>
      <c r="L264" s="33">
        <f>IFERROR(SMALL($K$2:$K$996,ROWS($K$2:K264)),"")</f>
        <v>26.00000958</v>
      </c>
      <c r="M264" s="4">
        <f t="shared" si="11"/>
        <v>958</v>
      </c>
    </row>
    <row r="265" spans="5:13">
      <c r="E265" s="2"/>
      <c r="G265" s="2"/>
      <c r="H265"/>
      <c r="J265" s="4">
        <f>IF(AND((Table1[[#This Row],[Sales stage]]&lt;&gt;"Won"),OR($B$2=1,(Table1[[#This Row],[Country]]=INDEX($E$1:$E$11,$B$2)))),Table1[[#This Row],[Close Date/Expected Close Date]]-DATE(2015,3,31),"")</f>
        <v>71</v>
      </c>
      <c r="K265" s="32">
        <f>IFERROR(IF(J265&lt;&gt;"",J265+ROWS($J$2:J265)/100000000,""),"")</f>
        <v>71.000002640000005</v>
      </c>
      <c r="L265" s="33">
        <f>IFERROR(SMALL($K$2:$K$996,ROWS($K$2:K265)),"")</f>
        <v>27.000001399999999</v>
      </c>
      <c r="M265" s="4">
        <f t="shared" si="11"/>
        <v>140</v>
      </c>
    </row>
    <row r="266" spans="5:13">
      <c r="E266" s="2"/>
      <c r="G266" s="2"/>
      <c r="H266"/>
      <c r="J266" s="4">
        <f>IF(AND((Table1[[#This Row],[Sales stage]]&lt;&gt;"Won"),OR($B$2=1,(Table1[[#This Row],[Country]]=INDEX($E$1:$E$11,$B$2)))),Table1[[#This Row],[Close Date/Expected Close Date]]-DATE(2015,3,31),"")</f>
        <v>23</v>
      </c>
      <c r="K266" s="32">
        <f>IFERROR(IF(J266&lt;&gt;"",J266+ROWS($J$2:J266)/100000000,""),"")</f>
        <v>23.000002649999999</v>
      </c>
      <c r="L266" s="33">
        <f>IFERROR(SMALL($K$2:$K$996,ROWS($K$2:K266)),"")</f>
        <v>27.000001739999998</v>
      </c>
      <c r="M266" s="4">
        <f t="shared" si="11"/>
        <v>174</v>
      </c>
    </row>
    <row r="267" spans="5:13">
      <c r="E267" s="2"/>
      <c r="G267" s="2"/>
      <c r="H267"/>
      <c r="J267" s="4">
        <f>IF(AND((Table1[[#This Row],[Sales stage]]&lt;&gt;"Won"),OR($B$2=1,(Table1[[#This Row],[Country]]=INDEX($E$1:$E$11,$B$2)))),Table1[[#This Row],[Close Date/Expected Close Date]]-DATE(2015,3,31),"")</f>
        <v>44</v>
      </c>
      <c r="K267" s="32">
        <f>IFERROR(IF(J267&lt;&gt;"",J267+ROWS($J$2:J267)/100000000,""),"")</f>
        <v>44.00000266</v>
      </c>
      <c r="L267" s="33">
        <f>IFERROR(SMALL($K$2:$K$996,ROWS($K$2:K267)),"")</f>
        <v>27.000001919999999</v>
      </c>
      <c r="M267" s="4">
        <f t="shared" si="11"/>
        <v>192</v>
      </c>
    </row>
    <row r="268" spans="5:13">
      <c r="E268" s="2"/>
      <c r="G268" s="2"/>
      <c r="H268"/>
      <c r="J268" s="4">
        <f>IF(AND((Table1[[#This Row],[Sales stage]]&lt;&gt;"Won"),OR($B$2=1,(Table1[[#This Row],[Country]]=INDEX($E$1:$E$11,$B$2)))),Table1[[#This Row],[Close Date/Expected Close Date]]-DATE(2015,3,31),"")</f>
        <v>52</v>
      </c>
      <c r="K268" s="32">
        <f>IFERROR(IF(J268&lt;&gt;"",J268+ROWS($J$2:J268)/100000000,""),"")</f>
        <v>52.000002670000001</v>
      </c>
      <c r="L268" s="33">
        <f>IFERROR(SMALL($K$2:$K$996,ROWS($K$2:K268)),"")</f>
        <v>27.0000021</v>
      </c>
      <c r="M268" s="4">
        <f t="shared" si="11"/>
        <v>210</v>
      </c>
    </row>
    <row r="269" spans="5:13">
      <c r="E269" s="2"/>
      <c r="G269" s="2"/>
      <c r="H269"/>
      <c r="J269" s="4">
        <f>IF(AND((Table1[[#This Row],[Sales stage]]&lt;&gt;"Won"),OR($B$2=1,(Table1[[#This Row],[Country]]=INDEX($E$1:$E$11,$B$2)))),Table1[[#This Row],[Close Date/Expected Close Date]]-DATE(2015,3,31),"")</f>
        <v>32</v>
      </c>
      <c r="K269" s="32">
        <f>IFERROR(IF(J269&lt;&gt;"",J269+ROWS($J$2:J269)/100000000,""),"")</f>
        <v>32.000002680000001</v>
      </c>
      <c r="L269" s="33">
        <f>IFERROR(SMALL($K$2:$K$996,ROWS($K$2:K269)),"")</f>
        <v>27.00000296</v>
      </c>
      <c r="M269" s="4">
        <f t="shared" si="11"/>
        <v>296</v>
      </c>
    </row>
    <row r="270" spans="5:13">
      <c r="E270" s="2"/>
      <c r="G270" s="2"/>
      <c r="H270"/>
      <c r="J270" s="4">
        <f>IF(AND((Table1[[#This Row],[Sales stage]]&lt;&gt;"Won"),OR($B$2=1,(Table1[[#This Row],[Country]]=INDEX($E$1:$E$11,$B$2)))),Table1[[#This Row],[Close Date/Expected Close Date]]-DATE(2015,3,31),"")</f>
        <v>45</v>
      </c>
      <c r="K270" s="32">
        <f>IFERROR(IF(J270&lt;&gt;"",J270+ROWS($J$2:J270)/100000000,""),"")</f>
        <v>45.000002690000002</v>
      </c>
      <c r="L270" s="33">
        <f>IFERROR(SMALL($K$2:$K$996,ROWS($K$2:K270)),"")</f>
        <v>27.000003370000002</v>
      </c>
      <c r="M270" s="4">
        <f t="shared" si="11"/>
        <v>337</v>
      </c>
    </row>
    <row r="271" spans="5:13">
      <c r="E271" s="2"/>
      <c r="G271" s="2"/>
      <c r="H271"/>
      <c r="J271" s="4">
        <f>IF(AND((Table1[[#This Row],[Sales stage]]&lt;&gt;"Won"),OR($B$2=1,(Table1[[#This Row],[Country]]=INDEX($E$1:$E$11,$B$2)))),Table1[[#This Row],[Close Date/Expected Close Date]]-DATE(2015,3,31),"")</f>
        <v>5</v>
      </c>
      <c r="K271" s="32">
        <f>IFERROR(IF(J271&lt;&gt;"",J271+ROWS($J$2:J271)/100000000,""),"")</f>
        <v>5.0000026999999996</v>
      </c>
      <c r="L271" s="33">
        <f>IFERROR(SMALL($K$2:$K$996,ROWS($K$2:K271)),"")</f>
        <v>27.000004400000002</v>
      </c>
      <c r="M271" s="4">
        <f t="shared" si="11"/>
        <v>440</v>
      </c>
    </row>
    <row r="272" spans="5:13">
      <c r="E272" s="2"/>
      <c r="G272" s="2"/>
      <c r="H272"/>
      <c r="J272" s="4">
        <f>IF(AND((Table1[[#This Row],[Sales stage]]&lt;&gt;"Won"),OR($B$2=1,(Table1[[#This Row],[Country]]=INDEX($E$1:$E$11,$B$2)))),Table1[[#This Row],[Close Date/Expected Close Date]]-DATE(2015,3,31),"")</f>
        <v>52</v>
      </c>
      <c r="K272" s="32">
        <f>IFERROR(IF(J272&lt;&gt;"",J272+ROWS($J$2:J272)/100000000,""),"")</f>
        <v>52.000002709999997</v>
      </c>
      <c r="L272" s="33">
        <f>IFERROR(SMALL($K$2:$K$996,ROWS($K$2:K272)),"")</f>
        <v>27.000004700000002</v>
      </c>
      <c r="M272" s="4">
        <f t="shared" si="11"/>
        <v>470</v>
      </c>
    </row>
    <row r="273" spans="5:13">
      <c r="E273" s="2"/>
      <c r="G273" s="2"/>
      <c r="H273"/>
      <c r="J273" s="4">
        <f>IF(AND((Table1[[#This Row],[Sales stage]]&lt;&gt;"Won"),OR($B$2=1,(Table1[[#This Row],[Country]]=INDEX($E$1:$E$11,$B$2)))),Table1[[#This Row],[Close Date/Expected Close Date]]-DATE(2015,3,31),"")</f>
        <v>5</v>
      </c>
      <c r="K273" s="32">
        <f>IFERROR(IF(J273&lt;&gt;"",J273+ROWS($J$2:J273)/100000000,""),"")</f>
        <v>5.0000027200000003</v>
      </c>
      <c r="L273" s="33">
        <f>IFERROR(SMALL($K$2:$K$996,ROWS($K$2:K273)),"")</f>
        <v>27.000004709999999</v>
      </c>
      <c r="M273" s="4">
        <f t="shared" si="11"/>
        <v>471</v>
      </c>
    </row>
    <row r="274" spans="5:13">
      <c r="E274" s="2"/>
      <c r="G274" s="2"/>
      <c r="H274"/>
      <c r="J274" s="4">
        <f>IF(AND((Table1[[#This Row],[Sales stage]]&lt;&gt;"Won"),OR($B$2=1,(Table1[[#This Row],[Country]]=INDEX($E$1:$E$11,$B$2)))),Table1[[#This Row],[Close Date/Expected Close Date]]-DATE(2015,3,31),"")</f>
        <v>46</v>
      </c>
      <c r="K274" s="32">
        <f>IFERROR(IF(J274&lt;&gt;"",J274+ROWS($J$2:J274)/100000000,""),"")</f>
        <v>46.000002729999999</v>
      </c>
      <c r="L274" s="33">
        <f>IFERROR(SMALL($K$2:$K$996,ROWS($K$2:K274)),"")</f>
        <v>27.00000563</v>
      </c>
      <c r="M274" s="4">
        <f t="shared" si="11"/>
        <v>563</v>
      </c>
    </row>
    <row r="275" spans="5:13">
      <c r="E275" s="2"/>
      <c r="G275" s="2"/>
      <c r="H275"/>
      <c r="J275" s="4">
        <f>IF(AND((Table1[[#This Row],[Sales stage]]&lt;&gt;"Won"),OR($B$2=1,(Table1[[#This Row],[Country]]=INDEX($E$1:$E$11,$B$2)))),Table1[[#This Row],[Close Date/Expected Close Date]]-DATE(2015,3,31),"")</f>
        <v>64</v>
      </c>
      <c r="K275" s="32">
        <f>IFERROR(IF(J275&lt;&gt;"",J275+ROWS($J$2:J275)/100000000,""),"")</f>
        <v>64.000002739999999</v>
      </c>
      <c r="L275" s="33">
        <f>IFERROR(SMALL($K$2:$K$996,ROWS($K$2:K275)),"")</f>
        <v>27.0000067</v>
      </c>
      <c r="M275" s="4">
        <f t="shared" si="11"/>
        <v>670</v>
      </c>
    </row>
    <row r="276" spans="5:13">
      <c r="E276" s="2"/>
      <c r="G276" s="2"/>
      <c r="H276"/>
      <c r="J276" s="4">
        <f>IF(AND((Table1[[#This Row],[Sales stage]]&lt;&gt;"Won"),OR($B$2=1,(Table1[[#This Row],[Country]]=INDEX($E$1:$E$11,$B$2)))),Table1[[#This Row],[Close Date/Expected Close Date]]-DATE(2015,3,31),"")</f>
        <v>66</v>
      </c>
      <c r="K276" s="32">
        <f>IFERROR(IF(J276&lt;&gt;"",J276+ROWS($J$2:J276)/100000000,""),"")</f>
        <v>66.000002749999993</v>
      </c>
      <c r="L276" s="33">
        <f>IFERROR(SMALL($K$2:$K$996,ROWS($K$2:K276)),"")</f>
        <v>27.000006930000001</v>
      </c>
      <c r="M276" s="4">
        <f t="shared" si="11"/>
        <v>693</v>
      </c>
    </row>
    <row r="277" spans="5:13">
      <c r="E277" s="2"/>
      <c r="G277" s="2"/>
      <c r="H277"/>
      <c r="J277" s="4" t="str">
        <f>IF(AND((Table1[[#This Row],[Sales stage]]&lt;&gt;"Won"),OR($B$2=1,(Table1[[#This Row],[Country]]=INDEX($E$1:$E$11,$B$2)))),Table1[[#This Row],[Close Date/Expected Close Date]]-DATE(2015,3,31),"")</f>
        <v/>
      </c>
      <c r="K277" s="32" t="str">
        <f>IFERROR(IF(J277&lt;&gt;"",J277+ROWS($J$2:J277)/100000000,""),"")</f>
        <v/>
      </c>
      <c r="L277" s="33">
        <f>IFERROR(SMALL($K$2:$K$996,ROWS($K$2:K277)),"")</f>
        <v>27.000007350000001</v>
      </c>
      <c r="M277" s="4">
        <f t="shared" si="11"/>
        <v>735</v>
      </c>
    </row>
    <row r="278" spans="5:13">
      <c r="E278" s="2"/>
      <c r="G278" s="2"/>
      <c r="H278"/>
      <c r="J278" s="4">
        <f>IF(AND((Table1[[#This Row],[Sales stage]]&lt;&gt;"Won"),OR($B$2=1,(Table1[[#This Row],[Country]]=INDEX($E$1:$E$11,$B$2)))),Table1[[#This Row],[Close Date/Expected Close Date]]-DATE(2015,3,31),"")</f>
        <v>11</v>
      </c>
      <c r="K278" s="32">
        <f>IFERROR(IF(J278&lt;&gt;"",J278+ROWS($J$2:J278)/100000000,""),"")</f>
        <v>11.00000277</v>
      </c>
      <c r="L278" s="33">
        <f>IFERROR(SMALL($K$2:$K$996,ROWS($K$2:K278)),"")</f>
        <v>27.00000825</v>
      </c>
      <c r="M278" s="4">
        <f t="shared" si="11"/>
        <v>825</v>
      </c>
    </row>
    <row r="279" spans="5:13">
      <c r="E279" s="2"/>
      <c r="G279" s="2"/>
      <c r="H279"/>
      <c r="J279" s="4">
        <f>IF(AND((Table1[[#This Row],[Sales stage]]&lt;&gt;"Won"),OR($B$2=1,(Table1[[#This Row],[Country]]=INDEX($E$1:$E$11,$B$2)))),Table1[[#This Row],[Close Date/Expected Close Date]]-DATE(2015,3,31),"")</f>
        <v>78</v>
      </c>
      <c r="K279" s="32">
        <f>IFERROR(IF(J279&lt;&gt;"",J279+ROWS($J$2:J279)/100000000,""),"")</f>
        <v>78.000002780000003</v>
      </c>
      <c r="L279" s="33">
        <f>IFERROR(SMALL($K$2:$K$996,ROWS($K$2:K279)),"")</f>
        <v>28.000001309999998</v>
      </c>
      <c r="M279" s="4">
        <f t="shared" si="11"/>
        <v>131</v>
      </c>
    </row>
    <row r="280" spans="5:13">
      <c r="E280" s="2"/>
      <c r="G280" s="2"/>
      <c r="H280"/>
      <c r="J280" s="4">
        <f>IF(AND((Table1[[#This Row],[Sales stage]]&lt;&gt;"Won"),OR($B$2=1,(Table1[[#This Row],[Country]]=INDEX($E$1:$E$11,$B$2)))),Table1[[#This Row],[Close Date/Expected Close Date]]-DATE(2015,3,31),"")</f>
        <v>76</v>
      </c>
      <c r="K280" s="32">
        <f>IFERROR(IF(J280&lt;&gt;"",J280+ROWS($J$2:J280)/100000000,""),"")</f>
        <v>76.000002789999996</v>
      </c>
      <c r="L280" s="33">
        <f>IFERROR(SMALL($K$2:$K$996,ROWS($K$2:K280)),"")</f>
        <v>28.00000133</v>
      </c>
      <c r="M280" s="4">
        <f t="shared" si="11"/>
        <v>133</v>
      </c>
    </row>
    <row r="281" spans="5:13">
      <c r="E281" s="2"/>
      <c r="G281" s="2"/>
      <c r="H281"/>
      <c r="J281" s="4">
        <f>IF(AND((Table1[[#This Row],[Sales stage]]&lt;&gt;"Won"),OR($B$2=1,(Table1[[#This Row],[Country]]=INDEX($E$1:$E$11,$B$2)))),Table1[[#This Row],[Close Date/Expected Close Date]]-DATE(2015,3,31),"")</f>
        <v>35</v>
      </c>
      <c r="K281" s="32">
        <f>IFERROR(IF(J281&lt;&gt;"",J281+ROWS($J$2:J281)/100000000,""),"")</f>
        <v>35.000002799999997</v>
      </c>
      <c r="L281" s="33">
        <f>IFERROR(SMALL($K$2:$K$996,ROWS($K$2:K281)),"")</f>
        <v>28.00000137</v>
      </c>
      <c r="M281" s="4">
        <f t="shared" si="11"/>
        <v>137</v>
      </c>
    </row>
    <row r="282" spans="5:13">
      <c r="E282" s="2"/>
      <c r="G282" s="2"/>
      <c r="H282"/>
      <c r="J282" s="4">
        <f>IF(AND((Table1[[#This Row],[Sales stage]]&lt;&gt;"Won"),OR($B$2=1,(Table1[[#This Row],[Country]]=INDEX($E$1:$E$11,$B$2)))),Table1[[#This Row],[Close Date/Expected Close Date]]-DATE(2015,3,31),"")</f>
        <v>5</v>
      </c>
      <c r="K282" s="32">
        <f>IFERROR(IF(J282&lt;&gt;"",J282+ROWS($J$2:J282)/100000000,""),"")</f>
        <v>5.0000028099999998</v>
      </c>
      <c r="L282" s="33">
        <f>IFERROR(SMALL($K$2:$K$996,ROWS($K$2:K282)),"")</f>
        <v>28.000001910000002</v>
      </c>
      <c r="M282" s="4">
        <f t="shared" si="11"/>
        <v>191</v>
      </c>
    </row>
    <row r="283" spans="5:13">
      <c r="E283" s="2"/>
      <c r="G283" s="2"/>
      <c r="H283"/>
      <c r="J283" s="4">
        <f>IF(AND((Table1[[#This Row],[Sales stage]]&lt;&gt;"Won"),OR($B$2=1,(Table1[[#This Row],[Country]]=INDEX($E$1:$E$11,$B$2)))),Table1[[#This Row],[Close Date/Expected Close Date]]-DATE(2015,3,31),"")</f>
        <v>35</v>
      </c>
      <c r="K283" s="32">
        <f>IFERROR(IF(J283&lt;&gt;"",J283+ROWS($J$2:J283)/100000000,""),"")</f>
        <v>35.000002819999999</v>
      </c>
      <c r="L283" s="33">
        <f>IFERROR(SMALL($K$2:$K$996,ROWS($K$2:K283)),"")</f>
        <v>28.00000335</v>
      </c>
      <c r="M283" s="4">
        <f t="shared" si="11"/>
        <v>335</v>
      </c>
    </row>
    <row r="284" spans="5:13">
      <c r="E284" s="2"/>
      <c r="G284" s="2"/>
      <c r="H284"/>
      <c r="J284" s="4">
        <f>IF(AND((Table1[[#This Row],[Sales stage]]&lt;&gt;"Won"),OR($B$2=1,(Table1[[#This Row],[Country]]=INDEX($E$1:$E$11,$B$2)))),Table1[[#This Row],[Close Date/Expected Close Date]]-DATE(2015,3,31),"")</f>
        <v>54</v>
      </c>
      <c r="K284" s="32">
        <f>IFERROR(IF(J284&lt;&gt;"",J284+ROWS($J$2:J284)/100000000,""),"")</f>
        <v>54.00000283</v>
      </c>
      <c r="L284" s="33">
        <f>IFERROR(SMALL($K$2:$K$996,ROWS($K$2:K284)),"")</f>
        <v>28.00000417</v>
      </c>
      <c r="M284" s="4">
        <f t="shared" si="11"/>
        <v>417</v>
      </c>
    </row>
    <row r="285" spans="5:13">
      <c r="E285" s="2"/>
      <c r="G285" s="2"/>
      <c r="H285"/>
      <c r="J285" s="4">
        <f>IF(AND((Table1[[#This Row],[Sales stage]]&lt;&gt;"Won"),OR($B$2=1,(Table1[[#This Row],[Country]]=INDEX($E$1:$E$11,$B$2)))),Table1[[#This Row],[Close Date/Expected Close Date]]-DATE(2015,3,31),"")</f>
        <v>33</v>
      </c>
      <c r="K285" s="32">
        <f>IFERROR(IF(J285&lt;&gt;"",J285+ROWS($J$2:J285)/100000000,""),"")</f>
        <v>33.000002840000001</v>
      </c>
      <c r="L285" s="33">
        <f>IFERROR(SMALL($K$2:$K$996,ROWS($K$2:K285)),"")</f>
        <v>28.00000455</v>
      </c>
      <c r="M285" s="4">
        <f t="shared" si="11"/>
        <v>455</v>
      </c>
    </row>
    <row r="286" spans="5:13">
      <c r="E286" s="2"/>
      <c r="G286" s="2"/>
      <c r="H286"/>
      <c r="J286" s="4">
        <f>IF(AND((Table1[[#This Row],[Sales stage]]&lt;&gt;"Won"),OR($B$2=1,(Table1[[#This Row],[Country]]=INDEX($E$1:$E$11,$B$2)))),Table1[[#This Row],[Close Date/Expected Close Date]]-DATE(2015,3,31),"")</f>
        <v>43</v>
      </c>
      <c r="K286" s="32">
        <f>IFERROR(IF(J286&lt;&gt;"",J286+ROWS($J$2:J286)/100000000,""),"")</f>
        <v>43.000002850000001</v>
      </c>
      <c r="L286" s="33">
        <f>IFERROR(SMALL($K$2:$K$996,ROWS($K$2:K286)),"")</f>
        <v>28.000004579999999</v>
      </c>
      <c r="M286" s="4">
        <f t="shared" si="11"/>
        <v>458</v>
      </c>
    </row>
    <row r="287" spans="5:13">
      <c r="E287" s="2"/>
      <c r="G287" s="2"/>
      <c r="H287"/>
      <c r="J287" s="4">
        <f>IF(AND((Table1[[#This Row],[Sales stage]]&lt;&gt;"Won"),OR($B$2=1,(Table1[[#This Row],[Country]]=INDEX($E$1:$E$11,$B$2)))),Table1[[#This Row],[Close Date/Expected Close Date]]-DATE(2015,3,31),"")</f>
        <v>72</v>
      </c>
      <c r="K287" s="32">
        <f>IFERROR(IF(J287&lt;&gt;"",J287+ROWS($J$2:J287)/100000000,""),"")</f>
        <v>72.000002859999995</v>
      </c>
      <c r="L287" s="33">
        <f>IFERROR(SMALL($K$2:$K$996,ROWS($K$2:K287)),"")</f>
        <v>28.000005470000001</v>
      </c>
      <c r="M287" s="4">
        <f t="shared" si="11"/>
        <v>547</v>
      </c>
    </row>
    <row r="288" spans="5:13">
      <c r="E288" s="2"/>
      <c r="G288" s="2"/>
      <c r="H288"/>
      <c r="J288" s="4">
        <f>IF(AND((Table1[[#This Row],[Sales stage]]&lt;&gt;"Won"),OR($B$2=1,(Table1[[#This Row],[Country]]=INDEX($E$1:$E$11,$B$2)))),Table1[[#This Row],[Close Date/Expected Close Date]]-DATE(2015,3,31),"")</f>
        <v>42</v>
      </c>
      <c r="K288" s="32">
        <f>IFERROR(IF(J288&lt;&gt;"",J288+ROWS($J$2:J288)/100000000,""),"")</f>
        <v>42.000002870000003</v>
      </c>
      <c r="L288" s="33">
        <f>IFERROR(SMALL($K$2:$K$996,ROWS($K$2:K288)),"")</f>
        <v>28.00000588</v>
      </c>
      <c r="M288" s="4">
        <f t="shared" si="11"/>
        <v>588</v>
      </c>
    </row>
    <row r="289" spans="5:13">
      <c r="E289" s="2"/>
      <c r="G289" s="2"/>
      <c r="H289"/>
      <c r="J289" s="4">
        <f>IF(AND((Table1[[#This Row],[Sales stage]]&lt;&gt;"Won"),OR($B$2=1,(Table1[[#This Row],[Country]]=INDEX($E$1:$E$11,$B$2)))),Table1[[#This Row],[Close Date/Expected Close Date]]-DATE(2015,3,31),"")</f>
        <v>43</v>
      </c>
      <c r="K289" s="32">
        <f>IFERROR(IF(J289&lt;&gt;"",J289+ROWS($J$2:J289)/100000000,""),"")</f>
        <v>43.000002879999997</v>
      </c>
      <c r="L289" s="33">
        <f>IFERROR(SMALL($K$2:$K$996,ROWS($K$2:K289)),"")</f>
        <v>28.00000674</v>
      </c>
      <c r="M289" s="4">
        <f t="shared" si="11"/>
        <v>674</v>
      </c>
    </row>
    <row r="290" spans="5:13">
      <c r="E290" s="2"/>
      <c r="G290" s="2"/>
      <c r="H290"/>
      <c r="J290" s="4">
        <f>IF(AND((Table1[[#This Row],[Sales stage]]&lt;&gt;"Won"),OR($B$2=1,(Table1[[#This Row],[Country]]=INDEX($E$1:$E$11,$B$2)))),Table1[[#This Row],[Close Date/Expected Close Date]]-DATE(2015,3,31),"")</f>
        <v>85</v>
      </c>
      <c r="K290" s="32">
        <f>IFERROR(IF(J290&lt;&gt;"",J290+ROWS($J$2:J290)/100000000,""),"")</f>
        <v>85.000002890000005</v>
      </c>
      <c r="L290" s="33">
        <f>IFERROR(SMALL($K$2:$K$996,ROWS($K$2:K290)),"")</f>
        <v>29.000001220000001</v>
      </c>
      <c r="M290" s="4">
        <f t="shared" si="11"/>
        <v>122</v>
      </c>
    </row>
    <row r="291" spans="5:13">
      <c r="E291" s="2"/>
      <c r="G291" s="2"/>
      <c r="H291"/>
      <c r="J291" s="4">
        <f>IF(AND((Table1[[#This Row],[Sales stage]]&lt;&gt;"Won"),OR($B$2=1,(Table1[[#This Row],[Country]]=INDEX($E$1:$E$11,$B$2)))),Table1[[#This Row],[Close Date/Expected Close Date]]-DATE(2015,3,31),"")</f>
        <v>72</v>
      </c>
      <c r="K291" s="32">
        <f>IFERROR(IF(J291&lt;&gt;"",J291+ROWS($J$2:J291)/100000000,""),"")</f>
        <v>72.000002899999998</v>
      </c>
      <c r="L291" s="33">
        <f>IFERROR(SMALL($K$2:$K$996,ROWS($K$2:K291)),"")</f>
        <v>29.000001409999999</v>
      </c>
      <c r="M291" s="4">
        <f t="shared" si="11"/>
        <v>141</v>
      </c>
    </row>
    <row r="292" spans="5:13">
      <c r="E292" s="2"/>
      <c r="G292" s="2"/>
      <c r="H292"/>
      <c r="J292" s="4">
        <f>IF(AND((Table1[[#This Row],[Sales stage]]&lt;&gt;"Won"),OR($B$2=1,(Table1[[#This Row],[Country]]=INDEX($E$1:$E$11,$B$2)))),Table1[[#This Row],[Close Date/Expected Close Date]]-DATE(2015,3,31),"")</f>
        <v>79</v>
      </c>
      <c r="K292" s="32">
        <f>IFERROR(IF(J292&lt;&gt;"",J292+ROWS($J$2:J292)/100000000,""),"")</f>
        <v>79.000002910000006</v>
      </c>
      <c r="L292" s="33">
        <f>IFERROR(SMALL($K$2:$K$996,ROWS($K$2:K292)),"")</f>
        <v>29.000001659999999</v>
      </c>
      <c r="M292" s="4">
        <f t="shared" si="11"/>
        <v>166</v>
      </c>
    </row>
    <row r="293" spans="5:13">
      <c r="E293" s="2"/>
      <c r="G293" s="2"/>
      <c r="H293"/>
      <c r="J293" s="4">
        <f>IF(AND((Table1[[#This Row],[Sales stage]]&lt;&gt;"Won"),OR($B$2=1,(Table1[[#This Row],[Country]]=INDEX($E$1:$E$11,$B$2)))),Table1[[#This Row],[Close Date/Expected Close Date]]-DATE(2015,3,31),"")</f>
        <v>55</v>
      </c>
      <c r="K293" s="32">
        <f>IFERROR(IF(J293&lt;&gt;"",J293+ROWS($J$2:J293)/100000000,""),"")</f>
        <v>55.00000292</v>
      </c>
      <c r="L293" s="33">
        <f>IFERROR(SMALL($K$2:$K$996,ROWS($K$2:K293)),"")</f>
        <v>29.00000197</v>
      </c>
      <c r="M293" s="4">
        <f t="shared" si="11"/>
        <v>197</v>
      </c>
    </row>
    <row r="294" spans="5:13">
      <c r="E294" s="2"/>
      <c r="G294" s="2"/>
      <c r="H294"/>
      <c r="J294" s="4">
        <f>IF(AND((Table1[[#This Row],[Sales stage]]&lt;&gt;"Won"),OR($B$2=1,(Table1[[#This Row],[Country]]=INDEX($E$1:$E$11,$B$2)))),Table1[[#This Row],[Close Date/Expected Close Date]]-DATE(2015,3,31),"")</f>
        <v>48</v>
      </c>
      <c r="K294" s="32">
        <f>IFERROR(IF(J294&lt;&gt;"",J294+ROWS($J$2:J294)/100000000,""),"")</f>
        <v>48.000002930000001</v>
      </c>
      <c r="L294" s="33">
        <f>IFERROR(SMALL($K$2:$K$996,ROWS($K$2:K294)),"")</f>
        <v>29.000004100000002</v>
      </c>
      <c r="M294" s="4">
        <f t="shared" si="11"/>
        <v>410</v>
      </c>
    </row>
    <row r="295" spans="5:13">
      <c r="E295" s="2"/>
      <c r="G295" s="2"/>
      <c r="H295"/>
      <c r="J295" s="4">
        <f>IF(AND((Table1[[#This Row],[Sales stage]]&lt;&gt;"Won"),OR($B$2=1,(Table1[[#This Row],[Country]]=INDEX($E$1:$E$11,$B$2)))),Table1[[#This Row],[Close Date/Expected Close Date]]-DATE(2015,3,31),"")</f>
        <v>42</v>
      </c>
      <c r="K295" s="32">
        <f>IFERROR(IF(J295&lt;&gt;"",J295+ROWS($J$2:J295)/100000000,""),"")</f>
        <v>42.000002940000002</v>
      </c>
      <c r="L295" s="33">
        <f>IFERROR(SMALL($K$2:$K$996,ROWS($K$2:K295)),"")</f>
        <v>29.000004910000001</v>
      </c>
      <c r="M295" s="4">
        <f t="shared" si="11"/>
        <v>491</v>
      </c>
    </row>
    <row r="296" spans="5:13">
      <c r="E296" s="2"/>
      <c r="G296" s="2"/>
      <c r="H296"/>
      <c r="J296" s="4">
        <f>IF(AND((Table1[[#This Row],[Sales stage]]&lt;&gt;"Won"),OR($B$2=1,(Table1[[#This Row],[Country]]=INDEX($E$1:$E$11,$B$2)))),Table1[[#This Row],[Close Date/Expected Close Date]]-DATE(2015,3,31),"")</f>
        <v>30</v>
      </c>
      <c r="K296" s="32">
        <f>IFERROR(IF(J296&lt;&gt;"",J296+ROWS($J$2:J296)/100000000,""),"")</f>
        <v>30.000002949999999</v>
      </c>
      <c r="L296" s="33">
        <f>IFERROR(SMALL($K$2:$K$996,ROWS($K$2:K296)),"")</f>
        <v>29.00000511</v>
      </c>
      <c r="M296" s="4">
        <f t="shared" si="11"/>
        <v>511</v>
      </c>
    </row>
    <row r="297" spans="5:13">
      <c r="E297" s="2"/>
      <c r="G297" s="2"/>
      <c r="H297"/>
      <c r="J297" s="4">
        <f>IF(AND((Table1[[#This Row],[Sales stage]]&lt;&gt;"Won"),OR($B$2=1,(Table1[[#This Row],[Country]]=INDEX($E$1:$E$11,$B$2)))),Table1[[#This Row],[Close Date/Expected Close Date]]-DATE(2015,3,31),"")</f>
        <v>27</v>
      </c>
      <c r="K297" s="32">
        <f>IFERROR(IF(J297&lt;&gt;"",J297+ROWS($J$2:J297)/100000000,""),"")</f>
        <v>27.00000296</v>
      </c>
      <c r="L297" s="33">
        <f>IFERROR(SMALL($K$2:$K$996,ROWS($K$2:K297)),"")</f>
        <v>29.00000593</v>
      </c>
      <c r="M297" s="4">
        <f t="shared" si="11"/>
        <v>593</v>
      </c>
    </row>
    <row r="298" spans="5:13">
      <c r="E298" s="2"/>
      <c r="G298" s="2"/>
      <c r="H298"/>
      <c r="J298" s="4">
        <f>IF(AND((Table1[[#This Row],[Sales stage]]&lt;&gt;"Won"),OR($B$2=1,(Table1[[#This Row],[Country]]=INDEX($E$1:$E$11,$B$2)))),Table1[[#This Row],[Close Date/Expected Close Date]]-DATE(2015,3,31),"")</f>
        <v>39</v>
      </c>
      <c r="K298" s="32">
        <f>IFERROR(IF(J298&lt;&gt;"",J298+ROWS($J$2:J298)/100000000,""),"")</f>
        <v>39.000002969999997</v>
      </c>
      <c r="L298" s="33">
        <f>IFERROR(SMALL($K$2:$K$996,ROWS($K$2:K298)),"")</f>
        <v>29.00000614</v>
      </c>
      <c r="M298" s="4">
        <f t="shared" si="11"/>
        <v>614</v>
      </c>
    </row>
    <row r="299" spans="5:13">
      <c r="E299" s="2"/>
      <c r="G299" s="2"/>
      <c r="H299"/>
      <c r="J299" s="4">
        <f>IF(AND((Table1[[#This Row],[Sales stage]]&lt;&gt;"Won"),OR($B$2=1,(Table1[[#This Row],[Country]]=INDEX($E$1:$E$11,$B$2)))),Table1[[#This Row],[Close Date/Expected Close Date]]-DATE(2015,3,31),"")</f>
        <v>64</v>
      </c>
      <c r="K299" s="32">
        <f>IFERROR(IF(J299&lt;&gt;"",J299+ROWS($J$2:J299)/100000000,""),"")</f>
        <v>64.000002980000005</v>
      </c>
      <c r="L299" s="33">
        <f>IFERROR(SMALL($K$2:$K$996,ROWS($K$2:K299)),"")</f>
        <v>30.000002259999999</v>
      </c>
      <c r="M299" s="4">
        <f t="shared" si="11"/>
        <v>226</v>
      </c>
    </row>
    <row r="300" spans="5:13">
      <c r="E300" s="2"/>
      <c r="G300" s="2"/>
      <c r="H300"/>
      <c r="J300" s="4">
        <f>IF(AND((Table1[[#This Row],[Sales stage]]&lt;&gt;"Won"),OR($B$2=1,(Table1[[#This Row],[Country]]=INDEX($E$1:$E$11,$B$2)))),Table1[[#This Row],[Close Date/Expected Close Date]]-DATE(2015,3,31),"")</f>
        <v>38</v>
      </c>
      <c r="K300" s="32">
        <f>IFERROR(IF(J300&lt;&gt;"",J300+ROWS($J$2:J300)/100000000,""),"")</f>
        <v>38.000002989999999</v>
      </c>
      <c r="L300" s="33">
        <f>IFERROR(SMALL($K$2:$K$996,ROWS($K$2:K300)),"")</f>
        <v>30.000002299999998</v>
      </c>
      <c r="M300" s="4">
        <f t="shared" si="11"/>
        <v>230</v>
      </c>
    </row>
    <row r="301" spans="5:13">
      <c r="E301" s="2"/>
      <c r="G301" s="2"/>
      <c r="H301"/>
      <c r="J301" s="4" t="str">
        <f>IF(AND((Table1[[#This Row],[Sales stage]]&lt;&gt;"Won"),OR($B$2=1,(Table1[[#This Row],[Country]]=INDEX($E$1:$E$11,$B$2)))),Table1[[#This Row],[Close Date/Expected Close Date]]-DATE(2015,3,31),"")</f>
        <v/>
      </c>
      <c r="K301" s="32" t="str">
        <f>IFERROR(IF(J301&lt;&gt;"",J301+ROWS($J$2:J301)/100000000,""),"")</f>
        <v/>
      </c>
      <c r="L301" s="33">
        <f>IFERROR(SMALL($K$2:$K$996,ROWS($K$2:K301)),"")</f>
        <v>30.000002949999999</v>
      </c>
      <c r="M301" s="4">
        <f t="shared" si="11"/>
        <v>295</v>
      </c>
    </row>
    <row r="302" spans="5:13">
      <c r="E302" s="2"/>
      <c r="G302" s="2"/>
      <c r="H302"/>
      <c r="J302" s="4">
        <f>IF(AND((Table1[[#This Row],[Sales stage]]&lt;&gt;"Won"),OR($B$2=1,(Table1[[#This Row],[Country]]=INDEX($E$1:$E$11,$B$2)))),Table1[[#This Row],[Close Date/Expected Close Date]]-DATE(2015,3,31),"")</f>
        <v>8</v>
      </c>
      <c r="K302" s="32">
        <f>IFERROR(IF(J302&lt;&gt;"",J302+ROWS($J$2:J302)/100000000,""),"")</f>
        <v>8.0000030100000004</v>
      </c>
      <c r="L302" s="33">
        <f>IFERROR(SMALL($K$2:$K$996,ROWS($K$2:K302)),"")</f>
        <v>30.000003150000001</v>
      </c>
      <c r="M302" s="4">
        <f t="shared" si="11"/>
        <v>315</v>
      </c>
    </row>
    <row r="303" spans="5:13">
      <c r="E303" s="2"/>
      <c r="G303" s="2"/>
      <c r="H303"/>
      <c r="J303" s="4">
        <f>IF(AND((Table1[[#This Row],[Sales stage]]&lt;&gt;"Won"),OR($B$2=1,(Table1[[#This Row],[Country]]=INDEX($E$1:$E$11,$B$2)))),Table1[[#This Row],[Close Date/Expected Close Date]]-DATE(2015,3,31),"")</f>
        <v>72</v>
      </c>
      <c r="K303" s="32">
        <f>IFERROR(IF(J303&lt;&gt;"",J303+ROWS($J$2:J303)/100000000,""),"")</f>
        <v>72.000003019999994</v>
      </c>
      <c r="L303" s="33">
        <f>IFERROR(SMALL($K$2:$K$996,ROWS($K$2:K303)),"")</f>
        <v>30.000004749999999</v>
      </c>
      <c r="M303" s="4">
        <f t="shared" si="11"/>
        <v>475</v>
      </c>
    </row>
    <row r="304" spans="5:13">
      <c r="E304" s="2"/>
      <c r="G304" s="2"/>
      <c r="H304"/>
      <c r="J304" s="4" t="str">
        <f>IF(AND((Table1[[#This Row],[Sales stage]]&lt;&gt;"Won"),OR($B$2=1,(Table1[[#This Row],[Country]]=INDEX($E$1:$E$11,$B$2)))),Table1[[#This Row],[Close Date/Expected Close Date]]-DATE(2015,3,31),"")</f>
        <v/>
      </c>
      <c r="K304" s="32" t="str">
        <f>IFERROR(IF(J304&lt;&gt;"",J304+ROWS($J$2:J304)/100000000,""),"")</f>
        <v/>
      </c>
      <c r="L304" s="33">
        <f>IFERROR(SMALL($K$2:$K$996,ROWS($K$2:K304)),"")</f>
        <v>30.000006089999999</v>
      </c>
      <c r="M304" s="4">
        <f t="shared" si="11"/>
        <v>609</v>
      </c>
    </row>
    <row r="305" spans="5:13">
      <c r="E305" s="2"/>
      <c r="G305" s="2"/>
      <c r="H305"/>
      <c r="J305" s="4">
        <f>IF(AND((Table1[[#This Row],[Sales stage]]&lt;&gt;"Won"),OR($B$2=1,(Table1[[#This Row],[Country]]=INDEX($E$1:$E$11,$B$2)))),Table1[[#This Row],[Close Date/Expected Close Date]]-DATE(2015,3,31),"")</f>
        <v>65</v>
      </c>
      <c r="K305" s="32">
        <f>IFERROR(IF(J305&lt;&gt;"",J305+ROWS($J$2:J305)/100000000,""),"")</f>
        <v>65.000003039999996</v>
      </c>
      <c r="L305" s="33">
        <f>IFERROR(SMALL($K$2:$K$996,ROWS($K$2:K305)),"")</f>
        <v>30.000006150000001</v>
      </c>
      <c r="M305" s="4">
        <f t="shared" si="11"/>
        <v>615</v>
      </c>
    </row>
    <row r="306" spans="5:13">
      <c r="E306" s="2"/>
      <c r="G306" s="2"/>
      <c r="H306"/>
      <c r="J306" s="4">
        <f>IF(AND((Table1[[#This Row],[Sales stage]]&lt;&gt;"Won"),OR($B$2=1,(Table1[[#This Row],[Country]]=INDEX($E$1:$E$11,$B$2)))),Table1[[#This Row],[Close Date/Expected Close Date]]-DATE(2015,3,31),"")</f>
        <v>87</v>
      </c>
      <c r="K306" s="32">
        <f>IFERROR(IF(J306&lt;&gt;"",J306+ROWS($J$2:J306)/100000000,""),"")</f>
        <v>87.000003050000004</v>
      </c>
      <c r="L306" s="33">
        <f>IFERROR(SMALL($K$2:$K$996,ROWS($K$2:K306)),"")</f>
        <v>30.00000721</v>
      </c>
      <c r="M306" s="4">
        <f t="shared" si="11"/>
        <v>721</v>
      </c>
    </row>
    <row r="307" spans="5:13">
      <c r="E307" s="2"/>
      <c r="G307" s="2"/>
      <c r="H307"/>
      <c r="J307" s="4">
        <f>IF(AND((Table1[[#This Row],[Sales stage]]&lt;&gt;"Won"),OR($B$2=1,(Table1[[#This Row],[Country]]=INDEX($E$1:$E$11,$B$2)))),Table1[[#This Row],[Close Date/Expected Close Date]]-DATE(2015,3,31),"")</f>
        <v>8</v>
      </c>
      <c r="K307" s="32">
        <f>IFERROR(IF(J307&lt;&gt;"",J307+ROWS($J$2:J307)/100000000,""),"")</f>
        <v>8.0000030599999992</v>
      </c>
      <c r="L307" s="33">
        <f>IFERROR(SMALL($K$2:$K$996,ROWS($K$2:K307)),"")</f>
        <v>31.000003119999999</v>
      </c>
      <c r="M307" s="4">
        <f t="shared" si="11"/>
        <v>312</v>
      </c>
    </row>
    <row r="308" spans="5:13">
      <c r="E308" s="2"/>
      <c r="G308" s="2"/>
      <c r="H308"/>
      <c r="J308" s="4">
        <f>IF(AND((Table1[[#This Row],[Sales stage]]&lt;&gt;"Won"),OR($B$2=1,(Table1[[#This Row],[Country]]=INDEX($E$1:$E$11,$B$2)))),Table1[[#This Row],[Close Date/Expected Close Date]]-DATE(2015,3,31),"")</f>
        <v>74</v>
      </c>
      <c r="K308" s="32">
        <f>IFERROR(IF(J308&lt;&gt;"",J308+ROWS($J$2:J308)/100000000,""),"")</f>
        <v>74.000003070000005</v>
      </c>
      <c r="L308" s="33">
        <f>IFERROR(SMALL($K$2:$K$996,ROWS($K$2:K308)),"")</f>
        <v>31.000004319999999</v>
      </c>
      <c r="M308" s="4">
        <f t="shared" si="11"/>
        <v>432</v>
      </c>
    </row>
    <row r="309" spans="5:13">
      <c r="E309" s="2"/>
      <c r="G309" s="2"/>
      <c r="H309"/>
      <c r="J309" s="4">
        <f>IF(AND((Table1[[#This Row],[Sales stage]]&lt;&gt;"Won"),OR($B$2=1,(Table1[[#This Row],[Country]]=INDEX($E$1:$E$11,$B$2)))),Table1[[#This Row],[Close Date/Expected Close Date]]-DATE(2015,3,31),"")</f>
        <v>3</v>
      </c>
      <c r="K309" s="32">
        <f>IFERROR(IF(J309&lt;&gt;"",J309+ROWS($J$2:J309)/100000000,""),"")</f>
        <v>3.0000030799999999</v>
      </c>
      <c r="L309" s="33">
        <f>IFERROR(SMALL($K$2:$K$996,ROWS($K$2:K309)),"")</f>
        <v>31.000005030000001</v>
      </c>
      <c r="M309" s="4">
        <f t="shared" si="11"/>
        <v>503</v>
      </c>
    </row>
    <row r="310" spans="5:13">
      <c r="E310" s="2"/>
      <c r="G310" s="2"/>
      <c r="H310"/>
      <c r="J310" s="4">
        <f>IF(AND((Table1[[#This Row],[Sales stage]]&lt;&gt;"Won"),OR($B$2=1,(Table1[[#This Row],[Country]]=INDEX($E$1:$E$11,$B$2)))),Table1[[#This Row],[Close Date/Expected Close Date]]-DATE(2015,3,31),"")</f>
        <v>69</v>
      </c>
      <c r="K310" s="32">
        <f>IFERROR(IF(J310&lt;&gt;"",J310+ROWS($J$2:J310)/100000000,""),"")</f>
        <v>69.000003090000007</v>
      </c>
      <c r="L310" s="33">
        <f>IFERROR(SMALL($K$2:$K$996,ROWS($K$2:K310)),"")</f>
        <v>31.000006559999999</v>
      </c>
      <c r="M310" s="4">
        <f t="shared" si="11"/>
        <v>656</v>
      </c>
    </row>
    <row r="311" spans="5:13">
      <c r="E311" s="2"/>
      <c r="G311" s="2"/>
      <c r="H311"/>
      <c r="J311" s="4">
        <f>IF(AND((Table1[[#This Row],[Sales stage]]&lt;&gt;"Won"),OR($B$2=1,(Table1[[#This Row],[Country]]=INDEX($E$1:$E$11,$B$2)))),Table1[[#This Row],[Close Date/Expected Close Date]]-DATE(2015,3,31),"")</f>
        <v>19</v>
      </c>
      <c r="K311" s="32">
        <f>IFERROR(IF(J311&lt;&gt;"",J311+ROWS($J$2:J311)/100000000,""),"")</f>
        <v>19.000003100000001</v>
      </c>
      <c r="L311" s="33">
        <f>IFERROR(SMALL($K$2:$K$996,ROWS($K$2:K311)),"")</f>
        <v>31.000006939999999</v>
      </c>
      <c r="M311" s="4">
        <f t="shared" si="11"/>
        <v>694</v>
      </c>
    </row>
    <row r="312" spans="5:13">
      <c r="E312" s="2"/>
      <c r="G312" s="2"/>
      <c r="H312"/>
      <c r="J312" s="4">
        <f>IF(AND((Table1[[#This Row],[Sales stage]]&lt;&gt;"Won"),OR($B$2=1,(Table1[[#This Row],[Country]]=INDEX($E$1:$E$11,$B$2)))),Table1[[#This Row],[Close Date/Expected Close Date]]-DATE(2015,3,31),"")</f>
        <v>77</v>
      </c>
      <c r="K312" s="32">
        <f>IFERROR(IF(J312&lt;&gt;"",J312+ROWS($J$2:J312)/100000000,""),"")</f>
        <v>77.000003109999994</v>
      </c>
      <c r="L312" s="33">
        <f>IFERROR(SMALL($K$2:$K$996,ROWS($K$2:K312)),"")</f>
        <v>31.000007589999999</v>
      </c>
      <c r="M312" s="4">
        <f t="shared" si="11"/>
        <v>759</v>
      </c>
    </row>
    <row r="313" spans="5:13">
      <c r="E313" s="2"/>
      <c r="G313" s="2"/>
      <c r="H313"/>
      <c r="J313" s="4">
        <f>IF(AND((Table1[[#This Row],[Sales stage]]&lt;&gt;"Won"),OR($B$2=1,(Table1[[#This Row],[Country]]=INDEX($E$1:$E$11,$B$2)))),Table1[[#This Row],[Close Date/Expected Close Date]]-DATE(2015,3,31),"")</f>
        <v>31</v>
      </c>
      <c r="K313" s="32">
        <f>IFERROR(IF(J313&lt;&gt;"",J313+ROWS($J$2:J313)/100000000,""),"")</f>
        <v>31.000003119999999</v>
      </c>
      <c r="L313" s="33">
        <f>IFERROR(SMALL($K$2:$K$996,ROWS($K$2:K313)),"")</f>
        <v>31.000008579999999</v>
      </c>
      <c r="M313" s="4">
        <f t="shared" si="11"/>
        <v>858</v>
      </c>
    </row>
    <row r="314" spans="5:13">
      <c r="E314" s="2"/>
      <c r="G314" s="2"/>
      <c r="H314"/>
      <c r="J314" s="4">
        <f>IF(AND((Table1[[#This Row],[Sales stage]]&lt;&gt;"Won"),OR($B$2=1,(Table1[[#This Row],[Country]]=INDEX($E$1:$E$11,$B$2)))),Table1[[#This Row],[Close Date/Expected Close Date]]-DATE(2015,3,31),"")</f>
        <v>65</v>
      </c>
      <c r="K314" s="32">
        <f>IFERROR(IF(J314&lt;&gt;"",J314+ROWS($J$2:J314)/100000000,""),"")</f>
        <v>65.000003129999996</v>
      </c>
      <c r="L314" s="33">
        <f>IFERROR(SMALL($K$2:$K$996,ROWS($K$2:K314)),"")</f>
        <v>32.000001019999999</v>
      </c>
      <c r="M314" s="4">
        <f t="shared" si="11"/>
        <v>102</v>
      </c>
    </row>
    <row r="315" spans="5:13">
      <c r="E315" s="2"/>
      <c r="G315" s="2"/>
      <c r="H315"/>
      <c r="J315" s="4">
        <f>IF(AND((Table1[[#This Row],[Sales stage]]&lt;&gt;"Won"),OR($B$2=1,(Table1[[#This Row],[Country]]=INDEX($E$1:$E$11,$B$2)))),Table1[[#This Row],[Close Date/Expected Close Date]]-DATE(2015,3,31),"")</f>
        <v>88</v>
      </c>
      <c r="K315" s="32">
        <f>IFERROR(IF(J315&lt;&gt;"",J315+ROWS($J$2:J315)/100000000,""),"")</f>
        <v>88.000003140000004</v>
      </c>
      <c r="L315" s="33">
        <f>IFERROR(SMALL($K$2:$K$996,ROWS($K$2:K315)),"")</f>
        <v>32.000001269999998</v>
      </c>
      <c r="M315" s="4">
        <f t="shared" si="11"/>
        <v>127</v>
      </c>
    </row>
    <row r="316" spans="5:13">
      <c r="E316" s="2"/>
      <c r="G316" s="2"/>
      <c r="H316"/>
      <c r="J316" s="4">
        <f>IF(AND((Table1[[#This Row],[Sales stage]]&lt;&gt;"Won"),OR($B$2=1,(Table1[[#This Row],[Country]]=INDEX($E$1:$E$11,$B$2)))),Table1[[#This Row],[Close Date/Expected Close Date]]-DATE(2015,3,31),"")</f>
        <v>30</v>
      </c>
      <c r="K316" s="32">
        <f>IFERROR(IF(J316&lt;&gt;"",J316+ROWS($J$2:J316)/100000000,""),"")</f>
        <v>30.000003150000001</v>
      </c>
      <c r="L316" s="33">
        <f>IFERROR(SMALL($K$2:$K$996,ROWS($K$2:K316)),"")</f>
        <v>32.000002680000001</v>
      </c>
      <c r="M316" s="4">
        <f t="shared" si="11"/>
        <v>268</v>
      </c>
    </row>
    <row r="317" spans="5:13">
      <c r="E317" s="2"/>
      <c r="G317" s="2"/>
      <c r="H317"/>
      <c r="J317" s="4">
        <f>IF(AND((Table1[[#This Row],[Sales stage]]&lt;&gt;"Won"),OR($B$2=1,(Table1[[#This Row],[Country]]=INDEX($E$1:$E$11,$B$2)))),Table1[[#This Row],[Close Date/Expected Close Date]]-DATE(2015,3,31),"")</f>
        <v>71</v>
      </c>
      <c r="K317" s="32">
        <f>IFERROR(IF(J317&lt;&gt;"",J317+ROWS($J$2:J317)/100000000,""),"")</f>
        <v>71.000003160000006</v>
      </c>
      <c r="L317" s="33">
        <f>IFERROR(SMALL($K$2:$K$996,ROWS($K$2:K317)),"")</f>
        <v>32.000004509999997</v>
      </c>
      <c r="M317" s="4">
        <f t="shared" si="11"/>
        <v>451</v>
      </c>
    </row>
    <row r="318" spans="5:13">
      <c r="E318" s="2"/>
      <c r="G318" s="2"/>
      <c r="H318"/>
      <c r="J318" s="4">
        <f>IF(AND((Table1[[#This Row],[Sales stage]]&lt;&gt;"Won"),OR($B$2=1,(Table1[[#This Row],[Country]]=INDEX($E$1:$E$11,$B$2)))),Table1[[#This Row],[Close Date/Expected Close Date]]-DATE(2015,3,31),"")</f>
        <v>41</v>
      </c>
      <c r="K318" s="32">
        <f>IFERROR(IF(J318&lt;&gt;"",J318+ROWS($J$2:J318)/100000000,""),"")</f>
        <v>41.000003169999999</v>
      </c>
      <c r="L318" s="33">
        <f>IFERROR(SMALL($K$2:$K$996,ROWS($K$2:K318)),"")</f>
        <v>32.000004590000003</v>
      </c>
      <c r="M318" s="4">
        <f t="shared" si="11"/>
        <v>459</v>
      </c>
    </row>
    <row r="319" spans="5:13">
      <c r="E319" s="2"/>
      <c r="G319" s="2"/>
      <c r="H319"/>
      <c r="J319" s="4">
        <f>IF(AND((Table1[[#This Row],[Sales stage]]&lt;&gt;"Won"),OR($B$2=1,(Table1[[#This Row],[Country]]=INDEX($E$1:$E$11,$B$2)))),Table1[[#This Row],[Close Date/Expected Close Date]]-DATE(2015,3,31),"")</f>
        <v>26</v>
      </c>
      <c r="K319" s="32">
        <f>IFERROR(IF(J319&lt;&gt;"",J319+ROWS($J$2:J319)/100000000,""),"")</f>
        <v>26.00000318</v>
      </c>
      <c r="L319" s="33">
        <f>IFERROR(SMALL($K$2:$K$996,ROWS($K$2:K319)),"")</f>
        <v>32.000007310000001</v>
      </c>
      <c r="M319" s="4">
        <f t="shared" si="11"/>
        <v>731</v>
      </c>
    </row>
    <row r="320" spans="5:13">
      <c r="E320" s="2"/>
      <c r="G320" s="2"/>
      <c r="H320"/>
      <c r="J320" s="4">
        <f>IF(AND((Table1[[#This Row],[Sales stage]]&lt;&gt;"Won"),OR($B$2=1,(Table1[[#This Row],[Country]]=INDEX($E$1:$E$11,$B$2)))),Table1[[#This Row],[Close Date/Expected Close Date]]-DATE(2015,3,31),"")</f>
        <v>2</v>
      </c>
      <c r="K320" s="32">
        <f>IFERROR(IF(J320&lt;&gt;"",J320+ROWS($J$2:J320)/100000000,""),"")</f>
        <v>2.0000031900000002</v>
      </c>
      <c r="L320" s="33">
        <f>IFERROR(SMALL($K$2:$K$996,ROWS($K$2:K320)),"")</f>
        <v>32.00000764</v>
      </c>
      <c r="M320" s="4">
        <f t="shared" si="11"/>
        <v>764</v>
      </c>
    </row>
    <row r="321" spans="5:13">
      <c r="E321" s="2"/>
      <c r="G321" s="2"/>
      <c r="H321"/>
      <c r="J321" s="4">
        <f>IF(AND((Table1[[#This Row],[Sales stage]]&lt;&gt;"Won"),OR($B$2=1,(Table1[[#This Row],[Country]]=INDEX($E$1:$E$11,$B$2)))),Table1[[#This Row],[Close Date/Expected Close Date]]-DATE(2015,3,31),"")</f>
        <v>35</v>
      </c>
      <c r="K321" s="32">
        <f>IFERROR(IF(J321&lt;&gt;"",J321+ROWS($J$2:J321)/100000000,""),"")</f>
        <v>35.000003200000002</v>
      </c>
      <c r="L321" s="33">
        <f>IFERROR(SMALL($K$2:$K$996,ROWS($K$2:K321)),"")</f>
        <v>32.000009489999997</v>
      </c>
      <c r="M321" s="4">
        <f t="shared" si="11"/>
        <v>949</v>
      </c>
    </row>
    <row r="322" spans="5:13">
      <c r="E322" s="2"/>
      <c r="G322" s="2"/>
      <c r="H322"/>
      <c r="J322" s="4">
        <f>IF(AND((Table1[[#This Row],[Sales stage]]&lt;&gt;"Won"),OR($B$2=1,(Table1[[#This Row],[Country]]=INDEX($E$1:$E$11,$B$2)))),Table1[[#This Row],[Close Date/Expected Close Date]]-DATE(2015,3,31),"")</f>
        <v>86</v>
      </c>
      <c r="K322" s="32">
        <f>IFERROR(IF(J322&lt;&gt;"",J322+ROWS($J$2:J322)/100000000,""),"")</f>
        <v>86.000003210000003</v>
      </c>
      <c r="L322" s="33">
        <f>IFERROR(SMALL($K$2:$K$996,ROWS($K$2:K322)),"")</f>
        <v>32.000009929999997</v>
      </c>
      <c r="M322" s="4">
        <f t="shared" si="11"/>
        <v>993</v>
      </c>
    </row>
    <row r="323" spans="5:13">
      <c r="E323" s="2"/>
      <c r="G323" s="2"/>
      <c r="H323"/>
      <c r="J323" s="4">
        <f>IF(AND((Table1[[#This Row],[Sales stage]]&lt;&gt;"Won"),OR($B$2=1,(Table1[[#This Row],[Country]]=INDEX($E$1:$E$11,$B$2)))),Table1[[#This Row],[Close Date/Expected Close Date]]-DATE(2015,3,31),"")</f>
        <v>42</v>
      </c>
      <c r="K323" s="32">
        <f>IFERROR(IF(J323&lt;&gt;"",J323+ROWS($J$2:J323)/100000000,""),"")</f>
        <v>42.000003220000004</v>
      </c>
      <c r="L323" s="33">
        <f>IFERROR(SMALL($K$2:$K$996,ROWS($K$2:K323)),"")</f>
        <v>33.000001240000003</v>
      </c>
      <c r="M323" s="4">
        <f t="shared" ref="M323:M386" si="12">IF(L323&lt;&gt;"",MATCH(L323,$K$2:$K$996,0),"")</f>
        <v>124</v>
      </c>
    </row>
    <row r="324" spans="5:13">
      <c r="E324" s="2"/>
      <c r="G324" s="2"/>
      <c r="H324"/>
      <c r="J324" s="4">
        <f>IF(AND((Table1[[#This Row],[Sales stage]]&lt;&gt;"Won"),OR($B$2=1,(Table1[[#This Row],[Country]]=INDEX($E$1:$E$11,$B$2)))),Table1[[#This Row],[Close Date/Expected Close Date]]-DATE(2015,3,31),"")</f>
        <v>74</v>
      </c>
      <c r="K324" s="32">
        <f>IFERROR(IF(J324&lt;&gt;"",J324+ROWS($J$2:J324)/100000000,""),"")</f>
        <v>74.000003230000004</v>
      </c>
      <c r="L324" s="33">
        <f>IFERROR(SMALL($K$2:$K$996,ROWS($K$2:K324)),"")</f>
        <v>33.000002840000001</v>
      </c>
      <c r="M324" s="4">
        <f t="shared" si="12"/>
        <v>284</v>
      </c>
    </row>
    <row r="325" spans="5:13">
      <c r="E325" s="2"/>
      <c r="G325" s="2"/>
      <c r="H325"/>
      <c r="J325" s="4">
        <f>IF(AND((Table1[[#This Row],[Sales stage]]&lt;&gt;"Won"),OR($B$2=1,(Table1[[#This Row],[Country]]=INDEX($E$1:$E$11,$B$2)))),Table1[[#This Row],[Close Date/Expected Close Date]]-DATE(2015,3,31),"")</f>
        <v>57</v>
      </c>
      <c r="K325" s="32">
        <f>IFERROR(IF(J325&lt;&gt;"",J325+ROWS($J$2:J325)/100000000,""),"")</f>
        <v>57.000003239999998</v>
      </c>
      <c r="L325" s="33">
        <f>IFERROR(SMALL($K$2:$K$996,ROWS($K$2:K325)),"")</f>
        <v>33.000004259999997</v>
      </c>
      <c r="M325" s="4">
        <f t="shared" si="12"/>
        <v>426</v>
      </c>
    </row>
    <row r="326" spans="5:13">
      <c r="E326" s="2"/>
      <c r="G326" s="2"/>
      <c r="H326"/>
      <c r="J326" s="4">
        <f>IF(AND((Table1[[#This Row],[Sales stage]]&lt;&gt;"Won"),OR($B$2=1,(Table1[[#This Row],[Country]]=INDEX($E$1:$E$11,$B$2)))),Table1[[#This Row],[Close Date/Expected Close Date]]-DATE(2015,3,31),"")</f>
        <v>88</v>
      </c>
      <c r="K326" s="32">
        <f>IFERROR(IF(J326&lt;&gt;"",J326+ROWS($J$2:J326)/100000000,""),"")</f>
        <v>88.000003250000006</v>
      </c>
      <c r="L326" s="33">
        <f>IFERROR(SMALL($K$2:$K$996,ROWS($K$2:K326)),"")</f>
        <v>33.00000447</v>
      </c>
      <c r="M326" s="4">
        <f t="shared" si="12"/>
        <v>447</v>
      </c>
    </row>
    <row r="327" spans="5:13">
      <c r="E327" s="2"/>
      <c r="G327" s="2"/>
      <c r="H327"/>
      <c r="J327" s="4">
        <f>IF(AND((Table1[[#This Row],[Sales stage]]&lt;&gt;"Won"),OR($B$2=1,(Table1[[#This Row],[Country]]=INDEX($E$1:$E$11,$B$2)))),Table1[[#This Row],[Close Date/Expected Close Date]]-DATE(2015,3,31),"")</f>
        <v>38</v>
      </c>
      <c r="K327" s="32">
        <f>IFERROR(IF(J327&lt;&gt;"",J327+ROWS($J$2:J327)/100000000,""),"")</f>
        <v>38.00000326</v>
      </c>
      <c r="L327" s="33">
        <f>IFERROR(SMALL($K$2:$K$996,ROWS($K$2:K327)),"")</f>
        <v>33.0000055</v>
      </c>
      <c r="M327" s="4">
        <f t="shared" si="12"/>
        <v>550</v>
      </c>
    </row>
    <row r="328" spans="5:13">
      <c r="E328" s="2"/>
      <c r="G328" s="2"/>
      <c r="H328"/>
      <c r="J328" s="4">
        <f>IF(AND((Table1[[#This Row],[Sales stage]]&lt;&gt;"Won"),OR($B$2=1,(Table1[[#This Row],[Country]]=INDEX($E$1:$E$11,$B$2)))),Table1[[#This Row],[Close Date/Expected Close Date]]-DATE(2015,3,31),"")</f>
        <v>19</v>
      </c>
      <c r="K328" s="32">
        <f>IFERROR(IF(J328&lt;&gt;"",J328+ROWS($J$2:J328)/100000000,""),"")</f>
        <v>19.000003270000001</v>
      </c>
      <c r="L328" s="33">
        <f>IFERROR(SMALL($K$2:$K$996,ROWS($K$2:K328)),"")</f>
        <v>33.000006210000002</v>
      </c>
      <c r="M328" s="4">
        <f t="shared" si="12"/>
        <v>621</v>
      </c>
    </row>
    <row r="329" spans="5:13">
      <c r="E329" s="2"/>
      <c r="G329" s="2"/>
      <c r="H329"/>
      <c r="J329" s="4">
        <f>IF(AND((Table1[[#This Row],[Sales stage]]&lt;&gt;"Won"),OR($B$2=1,(Table1[[#This Row],[Country]]=INDEX($E$1:$E$11,$B$2)))),Table1[[#This Row],[Close Date/Expected Close Date]]-DATE(2015,3,31),"")</f>
        <v>40</v>
      </c>
      <c r="K329" s="32">
        <f>IFERROR(IF(J329&lt;&gt;"",J329+ROWS($J$2:J329)/100000000,""),"")</f>
        <v>40.000003280000001</v>
      </c>
      <c r="L329" s="33">
        <f>IFERROR(SMALL($K$2:$K$996,ROWS($K$2:K329)),"")</f>
        <v>33.000006370000001</v>
      </c>
      <c r="M329" s="4">
        <f t="shared" si="12"/>
        <v>637</v>
      </c>
    </row>
    <row r="330" spans="5:13">
      <c r="E330" s="2"/>
      <c r="G330" s="2"/>
      <c r="H330"/>
      <c r="J330" s="4">
        <f>IF(AND((Table1[[#This Row],[Sales stage]]&lt;&gt;"Won"),OR($B$2=1,(Table1[[#This Row],[Country]]=INDEX($E$1:$E$11,$B$2)))),Table1[[#This Row],[Close Date/Expected Close Date]]-DATE(2015,3,31),"")</f>
        <v>47</v>
      </c>
      <c r="K330" s="32">
        <f>IFERROR(IF(J330&lt;&gt;"",J330+ROWS($J$2:J330)/100000000,""),"")</f>
        <v>47.000003290000002</v>
      </c>
      <c r="L330" s="33">
        <f>IFERROR(SMALL($K$2:$K$996,ROWS($K$2:K330)),"")</f>
        <v>33.000006640000002</v>
      </c>
      <c r="M330" s="4">
        <f t="shared" si="12"/>
        <v>664</v>
      </c>
    </row>
    <row r="331" spans="5:13">
      <c r="E331" s="2"/>
      <c r="G331" s="2"/>
      <c r="H331"/>
      <c r="J331" s="4">
        <f>IF(AND((Table1[[#This Row],[Sales stage]]&lt;&gt;"Won"),OR($B$2=1,(Table1[[#This Row],[Country]]=INDEX($E$1:$E$11,$B$2)))),Table1[[#This Row],[Close Date/Expected Close Date]]-DATE(2015,3,31),"")</f>
        <v>87</v>
      </c>
      <c r="K331" s="32">
        <f>IFERROR(IF(J331&lt;&gt;"",J331+ROWS($J$2:J331)/100000000,""),"")</f>
        <v>87.000003300000003</v>
      </c>
      <c r="L331" s="33">
        <f>IFERROR(SMALL($K$2:$K$996,ROWS($K$2:K331)),"")</f>
        <v>33.000007259999997</v>
      </c>
      <c r="M331" s="4">
        <f t="shared" si="12"/>
        <v>726</v>
      </c>
    </row>
    <row r="332" spans="5:13">
      <c r="E332" s="2"/>
      <c r="G332" s="2"/>
      <c r="H332"/>
      <c r="J332" s="4">
        <f>IF(AND((Table1[[#This Row],[Sales stage]]&lt;&gt;"Won"),OR($B$2=1,(Table1[[#This Row],[Country]]=INDEX($E$1:$E$11,$B$2)))),Table1[[#This Row],[Close Date/Expected Close Date]]-DATE(2015,3,31),"")</f>
        <v>41</v>
      </c>
      <c r="K332" s="32">
        <f>IFERROR(IF(J332&lt;&gt;"",J332+ROWS($J$2:J332)/100000000,""),"")</f>
        <v>41.000003309999997</v>
      </c>
      <c r="L332" s="33">
        <f>IFERROR(SMALL($K$2:$K$996,ROWS($K$2:K332)),"")</f>
        <v>33.000009720000001</v>
      </c>
      <c r="M332" s="4">
        <f t="shared" si="12"/>
        <v>972</v>
      </c>
    </row>
    <row r="333" spans="5:13">
      <c r="E333" s="2"/>
      <c r="G333" s="2"/>
      <c r="H333"/>
      <c r="J333" s="4">
        <f>IF(AND((Table1[[#This Row],[Sales stage]]&lt;&gt;"Won"),OR($B$2=1,(Table1[[#This Row],[Country]]=INDEX($E$1:$E$11,$B$2)))),Table1[[#This Row],[Close Date/Expected Close Date]]-DATE(2015,3,31),"")</f>
        <v>19</v>
      </c>
      <c r="K333" s="32">
        <f>IFERROR(IF(J333&lt;&gt;"",J333+ROWS($J$2:J333)/100000000,""),"")</f>
        <v>19.000003320000001</v>
      </c>
      <c r="L333" s="33">
        <f>IFERROR(SMALL($K$2:$K$996,ROWS($K$2:K333)),"")</f>
        <v>34.000000040000003</v>
      </c>
      <c r="M333" s="4">
        <f t="shared" si="12"/>
        <v>4</v>
      </c>
    </row>
    <row r="334" spans="5:13">
      <c r="E334" s="2"/>
      <c r="G334" s="2"/>
      <c r="H334"/>
      <c r="J334" s="4">
        <f>IF(AND((Table1[[#This Row],[Sales stage]]&lt;&gt;"Won"),OR($B$2=1,(Table1[[#This Row],[Country]]=INDEX($E$1:$E$11,$B$2)))),Table1[[#This Row],[Close Date/Expected Close Date]]-DATE(2015,3,31),"")</f>
        <v>56</v>
      </c>
      <c r="K334" s="32">
        <f>IFERROR(IF(J334&lt;&gt;"",J334+ROWS($J$2:J334)/100000000,""),"")</f>
        <v>56.000003329999998</v>
      </c>
      <c r="L334" s="33">
        <f>IFERROR(SMALL($K$2:$K$996,ROWS($K$2:K334)),"")</f>
        <v>34.000000849999999</v>
      </c>
      <c r="M334" s="4">
        <f t="shared" si="12"/>
        <v>85</v>
      </c>
    </row>
    <row r="335" spans="5:13">
      <c r="E335" s="2"/>
      <c r="G335" s="2"/>
      <c r="H335"/>
      <c r="J335" s="4">
        <f>IF(AND((Table1[[#This Row],[Sales stage]]&lt;&gt;"Won"),OR($B$2=1,(Table1[[#This Row],[Country]]=INDEX($E$1:$E$11,$B$2)))),Table1[[#This Row],[Close Date/Expected Close Date]]-DATE(2015,3,31),"")</f>
        <v>76</v>
      </c>
      <c r="K335" s="32">
        <f>IFERROR(IF(J335&lt;&gt;"",J335+ROWS($J$2:J335)/100000000,""),"")</f>
        <v>76.000003340000006</v>
      </c>
      <c r="L335" s="33">
        <f>IFERROR(SMALL($K$2:$K$996,ROWS($K$2:K335)),"")</f>
        <v>34.000002129999999</v>
      </c>
      <c r="M335" s="4">
        <f t="shared" si="12"/>
        <v>213</v>
      </c>
    </row>
    <row r="336" spans="5:13">
      <c r="E336" s="2"/>
      <c r="G336" s="2"/>
      <c r="H336"/>
      <c r="J336" s="4">
        <f>IF(AND((Table1[[#This Row],[Sales stage]]&lt;&gt;"Won"),OR($B$2=1,(Table1[[#This Row],[Country]]=INDEX($E$1:$E$11,$B$2)))),Table1[[#This Row],[Close Date/Expected Close Date]]-DATE(2015,3,31),"")</f>
        <v>28</v>
      </c>
      <c r="K336" s="32">
        <f>IFERROR(IF(J336&lt;&gt;"",J336+ROWS($J$2:J336)/100000000,""),"")</f>
        <v>28.00000335</v>
      </c>
      <c r="L336" s="33">
        <f>IFERROR(SMALL($K$2:$K$996,ROWS($K$2:K336)),"")</f>
        <v>34.00000241</v>
      </c>
      <c r="M336" s="4">
        <f t="shared" si="12"/>
        <v>241</v>
      </c>
    </row>
    <row r="337" spans="5:13">
      <c r="E337" s="2"/>
      <c r="G337" s="2"/>
      <c r="H337"/>
      <c r="J337" s="4">
        <f>IF(AND((Table1[[#This Row],[Sales stage]]&lt;&gt;"Won"),OR($B$2=1,(Table1[[#This Row],[Country]]=INDEX($E$1:$E$11,$B$2)))),Table1[[#This Row],[Close Date/Expected Close Date]]-DATE(2015,3,31),"")</f>
        <v>71</v>
      </c>
      <c r="K337" s="32">
        <f>IFERROR(IF(J337&lt;&gt;"",J337+ROWS($J$2:J337)/100000000,""),"")</f>
        <v>71.000003359999994</v>
      </c>
      <c r="L337" s="33">
        <f>IFERROR(SMALL($K$2:$K$996,ROWS($K$2:K337)),"")</f>
        <v>34.000002430000002</v>
      </c>
      <c r="M337" s="4">
        <f t="shared" si="12"/>
        <v>243</v>
      </c>
    </row>
    <row r="338" spans="5:13">
      <c r="E338" s="2"/>
      <c r="G338" s="2"/>
      <c r="H338"/>
      <c r="J338" s="4">
        <f>IF(AND((Table1[[#This Row],[Sales stage]]&lt;&gt;"Won"),OR($B$2=1,(Table1[[#This Row],[Country]]=INDEX($E$1:$E$11,$B$2)))),Table1[[#This Row],[Close Date/Expected Close Date]]-DATE(2015,3,31),"")</f>
        <v>27</v>
      </c>
      <c r="K338" s="32">
        <f>IFERROR(IF(J338&lt;&gt;"",J338+ROWS($J$2:J338)/100000000,""),"")</f>
        <v>27.000003370000002</v>
      </c>
      <c r="L338" s="33">
        <f>IFERROR(SMALL($K$2:$K$996,ROWS($K$2:K338)),"")</f>
        <v>34.000002569999999</v>
      </c>
      <c r="M338" s="4">
        <f t="shared" si="12"/>
        <v>257</v>
      </c>
    </row>
    <row r="339" spans="5:13">
      <c r="E339" s="2"/>
      <c r="G339" s="2"/>
      <c r="H339"/>
      <c r="J339" s="4">
        <f>IF(AND((Table1[[#This Row],[Sales stage]]&lt;&gt;"Won"),OR($B$2=1,(Table1[[#This Row],[Country]]=INDEX($E$1:$E$11,$B$2)))),Table1[[#This Row],[Close Date/Expected Close Date]]-DATE(2015,3,31),"")</f>
        <v>36</v>
      </c>
      <c r="K339" s="32">
        <f>IFERROR(IF(J339&lt;&gt;"",J339+ROWS($J$2:J339)/100000000,""),"")</f>
        <v>36.000003380000003</v>
      </c>
      <c r="L339" s="33">
        <f>IFERROR(SMALL($K$2:$K$996,ROWS($K$2:K339)),"")</f>
        <v>34.00000352</v>
      </c>
      <c r="M339" s="4">
        <f t="shared" si="12"/>
        <v>352</v>
      </c>
    </row>
    <row r="340" spans="5:13">
      <c r="E340" s="2"/>
      <c r="G340" s="2"/>
      <c r="H340"/>
      <c r="J340" s="4">
        <f>IF(AND((Table1[[#This Row],[Sales stage]]&lt;&gt;"Won"),OR($B$2=1,(Table1[[#This Row],[Country]]=INDEX($E$1:$E$11,$B$2)))),Table1[[#This Row],[Close Date/Expected Close Date]]-DATE(2015,3,31),"")</f>
        <v>89</v>
      </c>
      <c r="K340" s="32">
        <f>IFERROR(IF(J340&lt;&gt;"",J340+ROWS($J$2:J340)/100000000,""),"")</f>
        <v>89.000003390000003</v>
      </c>
      <c r="L340" s="33">
        <f>IFERROR(SMALL($K$2:$K$996,ROWS($K$2:K340)),"")</f>
        <v>34.000003999999997</v>
      </c>
      <c r="M340" s="4">
        <f t="shared" si="12"/>
        <v>400</v>
      </c>
    </row>
    <row r="341" spans="5:13">
      <c r="E341" s="2"/>
      <c r="G341" s="2"/>
      <c r="H341"/>
      <c r="J341" s="4">
        <f>IF(AND((Table1[[#This Row],[Sales stage]]&lt;&gt;"Won"),OR($B$2=1,(Table1[[#This Row],[Country]]=INDEX($E$1:$E$11,$B$2)))),Table1[[#This Row],[Close Date/Expected Close Date]]-DATE(2015,3,31),"")</f>
        <v>26</v>
      </c>
      <c r="K341" s="32">
        <f>IFERROR(IF(J341&lt;&gt;"",J341+ROWS($J$2:J341)/100000000,""),"")</f>
        <v>26.000003400000001</v>
      </c>
      <c r="L341" s="33">
        <f>IFERROR(SMALL($K$2:$K$996,ROWS($K$2:K341)),"")</f>
        <v>34.000004109999999</v>
      </c>
      <c r="M341" s="4">
        <f t="shared" si="12"/>
        <v>411</v>
      </c>
    </row>
    <row r="342" spans="5:13">
      <c r="E342" s="2"/>
      <c r="G342" s="2"/>
      <c r="H342"/>
      <c r="J342" s="4">
        <f>IF(AND((Table1[[#This Row],[Sales stage]]&lt;&gt;"Won"),OR($B$2=1,(Table1[[#This Row],[Country]]=INDEX($E$1:$E$11,$B$2)))),Table1[[#This Row],[Close Date/Expected Close Date]]-DATE(2015,3,31),"")</f>
        <v>74</v>
      </c>
      <c r="K342" s="32">
        <f>IFERROR(IF(J342&lt;&gt;"",J342+ROWS($J$2:J342)/100000000,""),"")</f>
        <v>74.000003410000005</v>
      </c>
      <c r="L342" s="33">
        <f>IFERROR(SMALL($K$2:$K$996,ROWS($K$2:K342)),"")</f>
        <v>34.00000412</v>
      </c>
      <c r="M342" s="4">
        <f t="shared" si="12"/>
        <v>412</v>
      </c>
    </row>
    <row r="343" spans="5:13">
      <c r="E343" s="2"/>
      <c r="G343" s="2"/>
      <c r="H343"/>
      <c r="J343" s="4">
        <f>IF(AND((Table1[[#This Row],[Sales stage]]&lt;&gt;"Won"),OR($B$2=1,(Table1[[#This Row],[Country]]=INDEX($E$1:$E$11,$B$2)))),Table1[[#This Row],[Close Date/Expected Close Date]]-DATE(2015,3,31),"")</f>
        <v>44</v>
      </c>
      <c r="K343" s="32">
        <f>IFERROR(IF(J343&lt;&gt;"",J343+ROWS($J$2:J343)/100000000,""),"")</f>
        <v>44.000003419999999</v>
      </c>
      <c r="L343" s="33">
        <f>IFERROR(SMALL($K$2:$K$996,ROWS($K$2:K343)),"")</f>
        <v>34.000005090000002</v>
      </c>
      <c r="M343" s="4">
        <f t="shared" si="12"/>
        <v>509</v>
      </c>
    </row>
    <row r="344" spans="5:13">
      <c r="E344" s="2"/>
      <c r="G344" s="2"/>
      <c r="H344"/>
      <c r="J344" s="4">
        <f>IF(AND((Table1[[#This Row],[Sales stage]]&lt;&gt;"Won"),OR($B$2=1,(Table1[[#This Row],[Country]]=INDEX($E$1:$E$11,$B$2)))),Table1[[#This Row],[Close Date/Expected Close Date]]-DATE(2015,3,31),"")</f>
        <v>70</v>
      </c>
      <c r="K344" s="32">
        <f>IFERROR(IF(J344&lt;&gt;"",J344+ROWS($J$2:J344)/100000000,""),"")</f>
        <v>70.000003430000007</v>
      </c>
      <c r="L344" s="33">
        <f>IFERROR(SMALL($K$2:$K$996,ROWS($K$2:K344)),"")</f>
        <v>34.00000627</v>
      </c>
      <c r="M344" s="4">
        <f t="shared" si="12"/>
        <v>627</v>
      </c>
    </row>
    <row r="345" spans="5:13">
      <c r="E345" s="2"/>
      <c r="G345" s="2"/>
      <c r="H345"/>
      <c r="J345" s="4">
        <f>IF(AND((Table1[[#This Row],[Sales stage]]&lt;&gt;"Won"),OR($B$2=1,(Table1[[#This Row],[Country]]=INDEX($E$1:$E$11,$B$2)))),Table1[[#This Row],[Close Date/Expected Close Date]]-DATE(2015,3,31),"")</f>
        <v>60</v>
      </c>
      <c r="K345" s="32">
        <f>IFERROR(IF(J345&lt;&gt;"",J345+ROWS($J$2:J345)/100000000,""),"")</f>
        <v>60.00000344</v>
      </c>
      <c r="L345" s="33">
        <f>IFERROR(SMALL($K$2:$K$996,ROWS($K$2:K345)),"")</f>
        <v>34.000006319999997</v>
      </c>
      <c r="M345" s="4">
        <f t="shared" si="12"/>
        <v>632</v>
      </c>
    </row>
    <row r="346" spans="5:13">
      <c r="E346" s="2"/>
      <c r="G346" s="2"/>
      <c r="H346"/>
      <c r="J346" s="4">
        <f>IF(AND((Table1[[#This Row],[Sales stage]]&lt;&gt;"Won"),OR($B$2=1,(Table1[[#This Row],[Country]]=INDEX($E$1:$E$11,$B$2)))),Table1[[#This Row],[Close Date/Expected Close Date]]-DATE(2015,3,31),"")</f>
        <v>75</v>
      </c>
      <c r="K346" s="32">
        <f>IFERROR(IF(J346&lt;&gt;"",J346+ROWS($J$2:J346)/100000000,""),"")</f>
        <v>75.000003449999994</v>
      </c>
      <c r="L346" s="33">
        <f>IFERROR(SMALL($K$2:$K$996,ROWS($K$2:K346)),"")</f>
        <v>34.000006720000002</v>
      </c>
      <c r="M346" s="4">
        <f t="shared" si="12"/>
        <v>672</v>
      </c>
    </row>
    <row r="347" spans="5:13">
      <c r="E347" s="2"/>
      <c r="G347" s="2"/>
      <c r="H347"/>
      <c r="J347" s="4">
        <f>IF(AND((Table1[[#This Row],[Sales stage]]&lt;&gt;"Won"),OR($B$2=1,(Table1[[#This Row],[Country]]=INDEX($E$1:$E$11,$B$2)))),Table1[[#This Row],[Close Date/Expected Close Date]]-DATE(2015,3,31),"")</f>
        <v>15</v>
      </c>
      <c r="K347" s="32">
        <f>IFERROR(IF(J347&lt;&gt;"",J347+ROWS($J$2:J347)/100000000,""),"")</f>
        <v>15.00000346</v>
      </c>
      <c r="L347" s="33">
        <f>IFERROR(SMALL($K$2:$K$996,ROWS($K$2:K347)),"")</f>
        <v>34.000007119999999</v>
      </c>
      <c r="M347" s="4">
        <f t="shared" si="12"/>
        <v>712</v>
      </c>
    </row>
    <row r="348" spans="5:13">
      <c r="E348" s="2"/>
      <c r="G348" s="2"/>
      <c r="H348"/>
      <c r="J348" s="4">
        <f>IF(AND((Table1[[#This Row],[Sales stage]]&lt;&gt;"Won"),OR($B$2=1,(Table1[[#This Row],[Country]]=INDEX($E$1:$E$11,$B$2)))),Table1[[#This Row],[Close Date/Expected Close Date]]-DATE(2015,3,31),"")</f>
        <v>63</v>
      </c>
      <c r="K348" s="32">
        <f>IFERROR(IF(J348&lt;&gt;"",J348+ROWS($J$2:J348)/100000000,""),"")</f>
        <v>63.000003470000003</v>
      </c>
      <c r="L348" s="33">
        <f>IFERROR(SMALL($K$2:$K$996,ROWS($K$2:K348)),"")</f>
        <v>34.000008100000002</v>
      </c>
      <c r="M348" s="4">
        <f t="shared" si="12"/>
        <v>810</v>
      </c>
    </row>
    <row r="349" spans="5:13">
      <c r="E349" s="2"/>
      <c r="G349" s="2"/>
      <c r="H349"/>
      <c r="J349" s="4">
        <f>IF(AND((Table1[[#This Row],[Sales stage]]&lt;&gt;"Won"),OR($B$2=1,(Table1[[#This Row],[Country]]=INDEX($E$1:$E$11,$B$2)))),Table1[[#This Row],[Close Date/Expected Close Date]]-DATE(2015,3,31),"")</f>
        <v>13</v>
      </c>
      <c r="K349" s="32">
        <f>IFERROR(IF(J349&lt;&gt;"",J349+ROWS($J$2:J349)/100000000,""),"")</f>
        <v>13.00000348</v>
      </c>
      <c r="L349" s="33">
        <f>IFERROR(SMALL($K$2:$K$996,ROWS($K$2:K349)),"")</f>
        <v>34.00000867</v>
      </c>
      <c r="M349" s="4">
        <f t="shared" si="12"/>
        <v>867</v>
      </c>
    </row>
    <row r="350" spans="5:13">
      <c r="E350" s="2"/>
      <c r="G350" s="2"/>
      <c r="H350"/>
      <c r="J350" s="4" t="str">
        <f>IF(AND((Table1[[#This Row],[Sales stage]]&lt;&gt;"Won"),OR($B$2=1,(Table1[[#This Row],[Country]]=INDEX($E$1:$E$11,$B$2)))),Table1[[#This Row],[Close Date/Expected Close Date]]-DATE(2015,3,31),"")</f>
        <v/>
      </c>
      <c r="K350" s="32" t="str">
        <f>IFERROR(IF(J350&lt;&gt;"",J350+ROWS($J$2:J350)/100000000,""),"")</f>
        <v/>
      </c>
      <c r="L350" s="33">
        <f>IFERROR(SMALL($K$2:$K$996,ROWS($K$2:K350)),"")</f>
        <v>34.000008780000002</v>
      </c>
      <c r="M350" s="4">
        <f t="shared" si="12"/>
        <v>878</v>
      </c>
    </row>
    <row r="351" spans="5:13">
      <c r="E351" s="2"/>
      <c r="G351" s="2"/>
      <c r="H351"/>
      <c r="J351" s="4">
        <f>IF(AND((Table1[[#This Row],[Sales stage]]&lt;&gt;"Won"),OR($B$2=1,(Table1[[#This Row],[Country]]=INDEX($E$1:$E$11,$B$2)))),Table1[[#This Row],[Close Date/Expected Close Date]]-DATE(2015,3,31),"")</f>
        <v>39</v>
      </c>
      <c r="K351" s="32">
        <f>IFERROR(IF(J351&lt;&gt;"",J351+ROWS($J$2:J351)/100000000,""),"")</f>
        <v>39.000003499999998</v>
      </c>
      <c r="L351" s="33">
        <f>IFERROR(SMALL($K$2:$K$996,ROWS($K$2:K351)),"")</f>
        <v>34.000008999999999</v>
      </c>
      <c r="M351" s="4">
        <f t="shared" si="12"/>
        <v>900</v>
      </c>
    </row>
    <row r="352" spans="5:13">
      <c r="E352" s="2"/>
      <c r="G352" s="2"/>
      <c r="H352"/>
      <c r="J352" s="4">
        <f>IF(AND((Table1[[#This Row],[Sales stage]]&lt;&gt;"Won"),OR($B$2=1,(Table1[[#This Row],[Country]]=INDEX($E$1:$E$11,$B$2)))),Table1[[#This Row],[Close Date/Expected Close Date]]-DATE(2015,3,31),"")</f>
        <v>72</v>
      </c>
      <c r="K352" s="32">
        <f>IFERROR(IF(J352&lt;&gt;"",J352+ROWS($J$2:J352)/100000000,""),"")</f>
        <v>72.000003509999999</v>
      </c>
      <c r="L352" s="33">
        <f>IFERROR(SMALL($K$2:$K$996,ROWS($K$2:K352)),"")</f>
        <v>34.000009759999998</v>
      </c>
      <c r="M352" s="4">
        <f t="shared" si="12"/>
        <v>976</v>
      </c>
    </row>
    <row r="353" spans="5:13">
      <c r="E353" s="2"/>
      <c r="G353" s="2"/>
      <c r="H353"/>
      <c r="J353" s="4">
        <f>IF(AND((Table1[[#This Row],[Sales stage]]&lt;&gt;"Won"),OR($B$2=1,(Table1[[#This Row],[Country]]=INDEX($E$1:$E$11,$B$2)))),Table1[[#This Row],[Close Date/Expected Close Date]]-DATE(2015,3,31),"")</f>
        <v>34</v>
      </c>
      <c r="K353" s="32">
        <f>IFERROR(IF(J353&lt;&gt;"",J353+ROWS($J$2:J353)/100000000,""),"")</f>
        <v>34.00000352</v>
      </c>
      <c r="L353" s="33">
        <f>IFERROR(SMALL($K$2:$K$996,ROWS($K$2:K353)),"")</f>
        <v>35.00000034</v>
      </c>
      <c r="M353" s="4">
        <f t="shared" si="12"/>
        <v>34</v>
      </c>
    </row>
    <row r="354" spans="5:13">
      <c r="E354" s="2"/>
      <c r="G354" s="2"/>
      <c r="H354"/>
      <c r="J354" s="4">
        <f>IF(AND((Table1[[#This Row],[Sales stage]]&lt;&gt;"Won"),OR($B$2=1,(Table1[[#This Row],[Country]]=INDEX($E$1:$E$11,$B$2)))),Table1[[#This Row],[Close Date/Expected Close Date]]-DATE(2015,3,31),"")</f>
        <v>19</v>
      </c>
      <c r="K354" s="32">
        <f>IFERROR(IF(J354&lt;&gt;"",J354+ROWS($J$2:J354)/100000000,""),"")</f>
        <v>19.000003530000001</v>
      </c>
      <c r="L354" s="33">
        <f>IFERROR(SMALL($K$2:$K$996,ROWS($K$2:K354)),"")</f>
        <v>35.000000810000003</v>
      </c>
      <c r="M354" s="4">
        <f t="shared" si="12"/>
        <v>81</v>
      </c>
    </row>
    <row r="355" spans="5:13">
      <c r="E355" s="2"/>
      <c r="G355" s="2"/>
      <c r="H355"/>
      <c r="J355" s="4">
        <f>IF(AND((Table1[[#This Row],[Sales stage]]&lt;&gt;"Won"),OR($B$2=1,(Table1[[#This Row],[Country]]=INDEX($E$1:$E$11,$B$2)))),Table1[[#This Row],[Close Date/Expected Close Date]]-DATE(2015,3,31),"")</f>
        <v>22</v>
      </c>
      <c r="K355" s="32">
        <f>IFERROR(IF(J355&lt;&gt;"",J355+ROWS($J$2:J355)/100000000,""),"")</f>
        <v>22.000003540000002</v>
      </c>
      <c r="L355" s="33">
        <f>IFERROR(SMALL($K$2:$K$996,ROWS($K$2:K355)),"")</f>
        <v>35.000001490000002</v>
      </c>
      <c r="M355" s="4">
        <f t="shared" si="12"/>
        <v>149</v>
      </c>
    </row>
    <row r="356" spans="5:13">
      <c r="E356" s="2"/>
      <c r="G356" s="2"/>
      <c r="H356"/>
      <c r="J356" s="4">
        <f>IF(AND((Table1[[#This Row],[Sales stage]]&lt;&gt;"Won"),OR($B$2=1,(Table1[[#This Row],[Country]]=INDEX($E$1:$E$11,$B$2)))),Table1[[#This Row],[Close Date/Expected Close Date]]-DATE(2015,3,31),"")</f>
        <v>17</v>
      </c>
      <c r="K356" s="32">
        <f>IFERROR(IF(J356&lt;&gt;"",J356+ROWS($J$2:J356)/100000000,""),"")</f>
        <v>17.000003549999999</v>
      </c>
      <c r="L356" s="33">
        <f>IFERROR(SMALL($K$2:$K$996,ROWS($K$2:K356)),"")</f>
        <v>35.000001810000001</v>
      </c>
      <c r="M356" s="4">
        <f t="shared" si="12"/>
        <v>181</v>
      </c>
    </row>
    <row r="357" spans="5:13">
      <c r="E357" s="2"/>
      <c r="G357" s="2"/>
      <c r="H357"/>
      <c r="J357" s="4">
        <f>IF(AND((Table1[[#This Row],[Sales stage]]&lt;&gt;"Won"),OR($B$2=1,(Table1[[#This Row],[Country]]=INDEX($E$1:$E$11,$B$2)))),Table1[[#This Row],[Close Date/Expected Close Date]]-DATE(2015,3,31),"")</f>
        <v>7</v>
      </c>
      <c r="K357" s="32">
        <f>IFERROR(IF(J357&lt;&gt;"",J357+ROWS($J$2:J357)/100000000,""),"")</f>
        <v>7.0000035599999997</v>
      </c>
      <c r="L357" s="33">
        <f>IFERROR(SMALL($K$2:$K$996,ROWS($K$2:K357)),"")</f>
        <v>35.00000198</v>
      </c>
      <c r="M357" s="4">
        <f t="shared" si="12"/>
        <v>198</v>
      </c>
    </row>
    <row r="358" spans="5:13">
      <c r="E358" s="2"/>
      <c r="G358" s="2"/>
      <c r="H358"/>
      <c r="J358" s="4" t="str">
        <f>IF(AND((Table1[[#This Row],[Sales stage]]&lt;&gt;"Won"),OR($B$2=1,(Table1[[#This Row],[Country]]=INDEX($E$1:$E$11,$B$2)))),Table1[[#This Row],[Close Date/Expected Close Date]]-DATE(2015,3,31),"")</f>
        <v/>
      </c>
      <c r="K358" s="32" t="str">
        <f>IFERROR(IF(J358&lt;&gt;"",J358+ROWS($J$2:J358)/100000000,""),"")</f>
        <v/>
      </c>
      <c r="L358" s="33">
        <f>IFERROR(SMALL($K$2:$K$996,ROWS($K$2:K358)),"")</f>
        <v>35.000002350000003</v>
      </c>
      <c r="M358" s="4">
        <f t="shared" si="12"/>
        <v>235</v>
      </c>
    </row>
    <row r="359" spans="5:13">
      <c r="E359" s="2"/>
      <c r="G359" s="2"/>
      <c r="H359"/>
      <c r="J359" s="4">
        <f>IF(AND((Table1[[#This Row],[Sales stage]]&lt;&gt;"Won"),OR($B$2=1,(Table1[[#This Row],[Country]]=INDEX($E$1:$E$11,$B$2)))),Table1[[#This Row],[Close Date/Expected Close Date]]-DATE(2015,3,31),"")</f>
        <v>5</v>
      </c>
      <c r="K359" s="32">
        <f>IFERROR(IF(J359&lt;&gt;"",J359+ROWS($J$2:J359)/100000000,""),"")</f>
        <v>5.0000035799999996</v>
      </c>
      <c r="L359" s="33">
        <f>IFERROR(SMALL($K$2:$K$996,ROWS($K$2:K359)),"")</f>
        <v>35.000002799999997</v>
      </c>
      <c r="M359" s="4">
        <f t="shared" si="12"/>
        <v>280</v>
      </c>
    </row>
    <row r="360" spans="5:13">
      <c r="E360" s="2"/>
      <c r="G360" s="2"/>
      <c r="H360"/>
      <c r="J360" s="4">
        <f>IF(AND((Table1[[#This Row],[Sales stage]]&lt;&gt;"Won"),OR($B$2=1,(Table1[[#This Row],[Country]]=INDEX($E$1:$E$11,$B$2)))),Table1[[#This Row],[Close Date/Expected Close Date]]-DATE(2015,3,31),"")</f>
        <v>58</v>
      </c>
      <c r="K360" s="32">
        <f>IFERROR(IF(J360&lt;&gt;"",J360+ROWS($J$2:J360)/100000000,""),"")</f>
        <v>58.000003589999999</v>
      </c>
      <c r="L360" s="33">
        <f>IFERROR(SMALL($K$2:$K$996,ROWS($K$2:K360)),"")</f>
        <v>35.000002819999999</v>
      </c>
      <c r="M360" s="4">
        <f t="shared" si="12"/>
        <v>282</v>
      </c>
    </row>
    <row r="361" spans="5:13">
      <c r="E361" s="2"/>
      <c r="G361" s="2"/>
      <c r="H361"/>
      <c r="J361" s="4" t="str">
        <f>IF(AND((Table1[[#This Row],[Sales stage]]&lt;&gt;"Won"),OR($B$2=1,(Table1[[#This Row],[Country]]=INDEX($E$1:$E$11,$B$2)))),Table1[[#This Row],[Close Date/Expected Close Date]]-DATE(2015,3,31),"")</f>
        <v/>
      </c>
      <c r="K361" s="32" t="str">
        <f>IFERROR(IF(J361&lt;&gt;"",J361+ROWS($J$2:J361)/100000000,""),"")</f>
        <v/>
      </c>
      <c r="L361" s="33">
        <f>IFERROR(SMALL($K$2:$K$996,ROWS($K$2:K361)),"")</f>
        <v>35.000003200000002</v>
      </c>
      <c r="M361" s="4">
        <f t="shared" si="12"/>
        <v>320</v>
      </c>
    </row>
    <row r="362" spans="5:13">
      <c r="E362" s="2"/>
      <c r="G362" s="2"/>
      <c r="H362"/>
      <c r="J362" s="4">
        <f>IF(AND((Table1[[#This Row],[Sales stage]]&lt;&gt;"Won"),OR($B$2=1,(Table1[[#This Row],[Country]]=INDEX($E$1:$E$11,$B$2)))),Table1[[#This Row],[Close Date/Expected Close Date]]-DATE(2015,3,31),"")</f>
        <v>12</v>
      </c>
      <c r="K362" s="32">
        <f>IFERROR(IF(J362&lt;&gt;"",J362+ROWS($J$2:J362)/100000000,""),"")</f>
        <v>12.00000361</v>
      </c>
      <c r="L362" s="33">
        <f>IFERROR(SMALL($K$2:$K$996,ROWS($K$2:K362)),"")</f>
        <v>35.000003939999999</v>
      </c>
      <c r="M362" s="4">
        <f t="shared" si="12"/>
        <v>394</v>
      </c>
    </row>
    <row r="363" spans="5:13">
      <c r="E363" s="2"/>
      <c r="G363" s="2"/>
      <c r="H363"/>
      <c r="J363" s="4">
        <f>IF(AND((Table1[[#This Row],[Sales stage]]&lt;&gt;"Won"),OR($B$2=1,(Table1[[#This Row],[Country]]=INDEX($E$1:$E$11,$B$2)))),Table1[[#This Row],[Close Date/Expected Close Date]]-DATE(2015,3,31),"")</f>
        <v>73</v>
      </c>
      <c r="K363" s="32">
        <f>IFERROR(IF(J363&lt;&gt;"",J363+ROWS($J$2:J363)/100000000,""),"")</f>
        <v>73.000003620000001</v>
      </c>
      <c r="L363" s="33">
        <f>IFERROR(SMALL($K$2:$K$996,ROWS($K$2:K363)),"")</f>
        <v>35.000004560000001</v>
      </c>
      <c r="M363" s="4">
        <f t="shared" si="12"/>
        <v>456</v>
      </c>
    </row>
    <row r="364" spans="5:13">
      <c r="E364" s="2"/>
      <c r="G364" s="2"/>
      <c r="H364"/>
      <c r="J364" s="4">
        <f>IF(AND((Table1[[#This Row],[Sales stage]]&lt;&gt;"Won"),OR($B$2=1,(Table1[[#This Row],[Country]]=INDEX($E$1:$E$11,$B$2)))),Table1[[#This Row],[Close Date/Expected Close Date]]-DATE(2015,3,31),"")</f>
        <v>72</v>
      </c>
      <c r="K364" s="32">
        <f>IFERROR(IF(J364&lt;&gt;"",J364+ROWS($J$2:J364)/100000000,""),"")</f>
        <v>72.000003629999995</v>
      </c>
      <c r="L364" s="33">
        <f>IFERROR(SMALL($K$2:$K$996,ROWS($K$2:K364)),"")</f>
        <v>35.000007529999998</v>
      </c>
      <c r="M364" s="4">
        <f t="shared" si="12"/>
        <v>753</v>
      </c>
    </row>
    <row r="365" spans="5:13">
      <c r="E365" s="2"/>
      <c r="G365" s="2"/>
      <c r="H365"/>
      <c r="J365" s="4">
        <f>IF(AND((Table1[[#This Row],[Sales stage]]&lt;&gt;"Won"),OR($B$2=1,(Table1[[#This Row],[Country]]=INDEX($E$1:$E$11,$B$2)))),Table1[[#This Row],[Close Date/Expected Close Date]]-DATE(2015,3,31),"")</f>
        <v>22</v>
      </c>
      <c r="K365" s="32">
        <f>IFERROR(IF(J365&lt;&gt;"",J365+ROWS($J$2:J365)/100000000,""),"")</f>
        <v>22.000003639999999</v>
      </c>
      <c r="L365" s="33">
        <f>IFERROR(SMALL($K$2:$K$996,ROWS($K$2:K365)),"")</f>
        <v>35.000008630000004</v>
      </c>
      <c r="M365" s="4">
        <f t="shared" si="12"/>
        <v>863</v>
      </c>
    </row>
    <row r="366" spans="5:13">
      <c r="E366" s="2"/>
      <c r="G366" s="2"/>
      <c r="H366"/>
      <c r="J366" s="4">
        <f>IF(AND((Table1[[#This Row],[Sales stage]]&lt;&gt;"Won"),OR($B$2=1,(Table1[[#This Row],[Country]]=INDEX($E$1:$E$11,$B$2)))),Table1[[#This Row],[Close Date/Expected Close Date]]-DATE(2015,3,31),"")</f>
        <v>19</v>
      </c>
      <c r="K366" s="32">
        <f>IFERROR(IF(J366&lt;&gt;"",J366+ROWS($J$2:J366)/100000000,""),"")</f>
        <v>19.00000365</v>
      </c>
      <c r="L366" s="33">
        <f>IFERROR(SMALL($K$2:$K$996,ROWS($K$2:K366)),"")</f>
        <v>35.000009919999997</v>
      </c>
      <c r="M366" s="4">
        <f t="shared" si="12"/>
        <v>992</v>
      </c>
    </row>
    <row r="367" spans="5:13">
      <c r="E367" s="2"/>
      <c r="G367" s="2"/>
      <c r="H367"/>
      <c r="J367" s="4">
        <f>IF(AND((Table1[[#This Row],[Sales stage]]&lt;&gt;"Won"),OR($B$2=1,(Table1[[#This Row],[Country]]=INDEX($E$1:$E$11,$B$2)))),Table1[[#This Row],[Close Date/Expected Close Date]]-DATE(2015,3,31),"")</f>
        <v>84</v>
      </c>
      <c r="K367" s="32">
        <f>IFERROR(IF(J367&lt;&gt;"",J367+ROWS($J$2:J367)/100000000,""),"")</f>
        <v>84.000003660000004</v>
      </c>
      <c r="L367" s="33">
        <f>IFERROR(SMALL($K$2:$K$996,ROWS($K$2:K367)),"")</f>
        <v>36.000001959999999</v>
      </c>
      <c r="M367" s="4">
        <f t="shared" si="12"/>
        <v>196</v>
      </c>
    </row>
    <row r="368" spans="5:13">
      <c r="E368" s="2"/>
      <c r="G368" s="2"/>
      <c r="H368"/>
      <c r="J368" s="4">
        <f>IF(AND((Table1[[#This Row],[Sales stage]]&lt;&gt;"Won"),OR($B$2=1,(Table1[[#This Row],[Country]]=INDEX($E$1:$E$11,$B$2)))),Table1[[#This Row],[Close Date/Expected Close Date]]-DATE(2015,3,31),"")</f>
        <v>26</v>
      </c>
      <c r="K368" s="32">
        <f>IFERROR(IF(J368&lt;&gt;"",J368+ROWS($J$2:J368)/100000000,""),"")</f>
        <v>26.000003670000002</v>
      </c>
      <c r="L368" s="33">
        <f>IFERROR(SMALL($K$2:$K$996,ROWS($K$2:K368)),"")</f>
        <v>36.000002180000003</v>
      </c>
      <c r="M368" s="4">
        <f t="shared" si="12"/>
        <v>218</v>
      </c>
    </row>
    <row r="369" spans="5:13">
      <c r="E369" s="2"/>
      <c r="G369" s="2"/>
      <c r="H369"/>
      <c r="J369" s="4">
        <f>IF(AND((Table1[[#This Row],[Sales stage]]&lt;&gt;"Won"),OR($B$2=1,(Table1[[#This Row],[Country]]=INDEX($E$1:$E$11,$B$2)))),Table1[[#This Row],[Close Date/Expected Close Date]]-DATE(2015,3,31),"")</f>
        <v>36</v>
      </c>
      <c r="K369" s="32">
        <f>IFERROR(IF(J369&lt;&gt;"",J369+ROWS($J$2:J369)/100000000,""),"")</f>
        <v>36.000003679999999</v>
      </c>
      <c r="L369" s="33">
        <f>IFERROR(SMALL($K$2:$K$996,ROWS($K$2:K369)),"")</f>
        <v>36.000002189999996</v>
      </c>
      <c r="M369" s="4">
        <f t="shared" si="12"/>
        <v>219</v>
      </c>
    </row>
    <row r="370" spans="5:13">
      <c r="E370" s="2"/>
      <c r="G370" s="2"/>
      <c r="H370"/>
      <c r="J370" s="4">
        <f>IF(AND((Table1[[#This Row],[Sales stage]]&lt;&gt;"Won"),OR($B$2=1,(Table1[[#This Row],[Country]]=INDEX($E$1:$E$11,$B$2)))),Table1[[#This Row],[Close Date/Expected Close Date]]-DATE(2015,3,31),"")</f>
        <v>69</v>
      </c>
      <c r="K370" s="32">
        <f>IFERROR(IF(J370&lt;&gt;"",J370+ROWS($J$2:J370)/100000000,""),"")</f>
        <v>69.00000369</v>
      </c>
      <c r="L370" s="33">
        <f>IFERROR(SMALL($K$2:$K$996,ROWS($K$2:K370)),"")</f>
        <v>36.000002330000001</v>
      </c>
      <c r="M370" s="4">
        <f t="shared" si="12"/>
        <v>233</v>
      </c>
    </row>
    <row r="371" spans="5:13">
      <c r="E371" s="2"/>
      <c r="G371" s="2"/>
      <c r="H371"/>
      <c r="J371" s="4">
        <f>IF(AND((Table1[[#This Row],[Sales stage]]&lt;&gt;"Won"),OR($B$2=1,(Table1[[#This Row],[Country]]=INDEX($E$1:$E$11,$B$2)))),Table1[[#This Row],[Close Date/Expected Close Date]]-DATE(2015,3,31),"")</f>
        <v>12</v>
      </c>
      <c r="K371" s="32">
        <f>IFERROR(IF(J371&lt;&gt;"",J371+ROWS($J$2:J371)/100000000,""),"")</f>
        <v>12.000003700000001</v>
      </c>
      <c r="L371" s="33">
        <f>IFERROR(SMALL($K$2:$K$996,ROWS($K$2:K371)),"")</f>
        <v>36.000003380000003</v>
      </c>
      <c r="M371" s="4">
        <f t="shared" si="12"/>
        <v>338</v>
      </c>
    </row>
    <row r="372" spans="5:13">
      <c r="E372" s="2"/>
      <c r="G372" s="2"/>
      <c r="H372"/>
      <c r="J372" s="4">
        <f>IF(AND((Table1[[#This Row],[Sales stage]]&lt;&gt;"Won"),OR($B$2=1,(Table1[[#This Row],[Country]]=INDEX($E$1:$E$11,$B$2)))),Table1[[#This Row],[Close Date/Expected Close Date]]-DATE(2015,3,31),"")</f>
        <v>51</v>
      </c>
      <c r="K372" s="32">
        <f>IFERROR(IF(J372&lt;&gt;"",J372+ROWS($J$2:J372)/100000000,""),"")</f>
        <v>51.000003710000001</v>
      </c>
      <c r="L372" s="33">
        <f>IFERROR(SMALL($K$2:$K$996,ROWS($K$2:K372)),"")</f>
        <v>36.000003679999999</v>
      </c>
      <c r="M372" s="4">
        <f t="shared" si="12"/>
        <v>368</v>
      </c>
    </row>
    <row r="373" spans="5:13">
      <c r="E373" s="2"/>
      <c r="G373" s="2"/>
      <c r="H373"/>
      <c r="J373" s="4">
        <f>IF(AND((Table1[[#This Row],[Sales stage]]&lt;&gt;"Won"),OR($B$2=1,(Table1[[#This Row],[Country]]=INDEX($E$1:$E$11,$B$2)))),Table1[[#This Row],[Close Date/Expected Close Date]]-DATE(2015,3,31),"")</f>
        <v>6</v>
      </c>
      <c r="K373" s="32">
        <f>IFERROR(IF(J373&lt;&gt;"",J373+ROWS($J$2:J373)/100000000,""),"")</f>
        <v>6.0000037199999996</v>
      </c>
      <c r="L373" s="33">
        <f>IFERROR(SMALL($K$2:$K$996,ROWS($K$2:K373)),"")</f>
        <v>36.000004089999997</v>
      </c>
      <c r="M373" s="4">
        <f t="shared" si="12"/>
        <v>409</v>
      </c>
    </row>
    <row r="374" spans="5:13">
      <c r="E374" s="2"/>
      <c r="G374" s="2"/>
      <c r="H374"/>
      <c r="J374" s="4">
        <f>IF(AND((Table1[[#This Row],[Sales stage]]&lt;&gt;"Won"),OR($B$2=1,(Table1[[#This Row],[Country]]=INDEX($E$1:$E$11,$B$2)))),Table1[[#This Row],[Close Date/Expected Close Date]]-DATE(2015,3,31),"")</f>
        <v>55</v>
      </c>
      <c r="K374" s="32">
        <f>IFERROR(IF(J374&lt;&gt;"",J374+ROWS($J$2:J374)/100000000,""),"")</f>
        <v>55.000003730000003</v>
      </c>
      <c r="L374" s="33">
        <f>IFERROR(SMALL($K$2:$K$996,ROWS($K$2:K374)),"")</f>
        <v>36.000005369999997</v>
      </c>
      <c r="M374" s="4">
        <f t="shared" si="12"/>
        <v>537</v>
      </c>
    </row>
    <row r="375" spans="5:13">
      <c r="E375" s="2"/>
      <c r="G375" s="2"/>
      <c r="H375"/>
      <c r="J375" s="4">
        <f>IF(AND((Table1[[#This Row],[Sales stage]]&lt;&gt;"Won"),OR($B$2=1,(Table1[[#This Row],[Country]]=INDEX($E$1:$E$11,$B$2)))),Table1[[#This Row],[Close Date/Expected Close Date]]-DATE(2015,3,31),"")</f>
        <v>88</v>
      </c>
      <c r="K375" s="32">
        <f>IFERROR(IF(J375&lt;&gt;"",J375+ROWS($J$2:J375)/100000000,""),"")</f>
        <v>88.000003739999997</v>
      </c>
      <c r="L375" s="33">
        <f>IFERROR(SMALL($K$2:$K$996,ROWS($K$2:K375)),"")</f>
        <v>36.000006220000003</v>
      </c>
      <c r="M375" s="4">
        <f t="shared" si="12"/>
        <v>622</v>
      </c>
    </row>
    <row r="376" spans="5:13">
      <c r="E376" s="2"/>
      <c r="G376" s="2"/>
      <c r="H376"/>
      <c r="J376" s="4">
        <f>IF(AND((Table1[[#This Row],[Sales stage]]&lt;&gt;"Won"),OR($B$2=1,(Table1[[#This Row],[Country]]=INDEX($E$1:$E$11,$B$2)))),Table1[[#This Row],[Close Date/Expected Close Date]]-DATE(2015,3,31),"")</f>
        <v>12</v>
      </c>
      <c r="K376" s="32">
        <f>IFERROR(IF(J376&lt;&gt;"",J376+ROWS($J$2:J376)/100000000,""),"")</f>
        <v>12.000003749999999</v>
      </c>
      <c r="L376" s="33">
        <f>IFERROR(SMALL($K$2:$K$996,ROWS($K$2:K376)),"")</f>
        <v>36.000007009999997</v>
      </c>
      <c r="M376" s="4">
        <f t="shared" si="12"/>
        <v>701</v>
      </c>
    </row>
    <row r="377" spans="5:13">
      <c r="E377" s="2"/>
      <c r="G377" s="2"/>
      <c r="H377"/>
      <c r="J377" s="4">
        <f>IF(AND((Table1[[#This Row],[Sales stage]]&lt;&gt;"Won"),OR($B$2=1,(Table1[[#This Row],[Country]]=INDEX($E$1:$E$11,$B$2)))),Table1[[#This Row],[Close Date/Expected Close Date]]-DATE(2015,3,31),"")</f>
        <v>21</v>
      </c>
      <c r="K377" s="32">
        <f>IFERROR(IF(J377&lt;&gt;"",J377+ROWS($J$2:J377)/100000000,""),"")</f>
        <v>21.000003759999998</v>
      </c>
      <c r="L377" s="33">
        <f>IFERROR(SMALL($K$2:$K$996,ROWS($K$2:K377)),"")</f>
        <v>36.000007170000003</v>
      </c>
      <c r="M377" s="4">
        <f t="shared" si="12"/>
        <v>717</v>
      </c>
    </row>
    <row r="378" spans="5:13">
      <c r="E378" s="2"/>
      <c r="G378" s="2"/>
      <c r="H378"/>
      <c r="J378" s="4">
        <f>IF(AND((Table1[[#This Row],[Sales stage]]&lt;&gt;"Won"),OR($B$2=1,(Table1[[#This Row],[Country]]=INDEX($E$1:$E$11,$B$2)))),Table1[[#This Row],[Close Date/Expected Close Date]]-DATE(2015,3,31),"")</f>
        <v>58</v>
      </c>
      <c r="K378" s="32">
        <f>IFERROR(IF(J378&lt;&gt;"",J378+ROWS($J$2:J378)/100000000,""),"")</f>
        <v>58.000003769999999</v>
      </c>
      <c r="L378" s="33">
        <f>IFERROR(SMALL($K$2:$K$996,ROWS($K$2:K378)),"")</f>
        <v>36.000009380000002</v>
      </c>
      <c r="M378" s="4">
        <f t="shared" si="12"/>
        <v>938</v>
      </c>
    </row>
    <row r="379" spans="5:13">
      <c r="E379" s="2"/>
      <c r="G379" s="2"/>
      <c r="H379"/>
      <c r="J379" s="4">
        <f>IF(AND((Table1[[#This Row],[Sales stage]]&lt;&gt;"Won"),OR($B$2=1,(Table1[[#This Row],[Country]]=INDEX($E$1:$E$11,$B$2)))),Table1[[#This Row],[Close Date/Expected Close Date]]-DATE(2015,3,31),"")</f>
        <v>39</v>
      </c>
      <c r="K379" s="32">
        <f>IFERROR(IF(J379&lt;&gt;"",J379+ROWS($J$2:J379)/100000000,""),"")</f>
        <v>39.00000378</v>
      </c>
      <c r="L379" s="33">
        <f>IFERROR(SMALL($K$2:$K$996,ROWS($K$2:K379)),"")</f>
        <v>37.000001529999999</v>
      </c>
      <c r="M379" s="4">
        <f t="shared" si="12"/>
        <v>153</v>
      </c>
    </row>
    <row r="380" spans="5:13">
      <c r="E380" s="2"/>
      <c r="G380" s="2"/>
      <c r="H380"/>
      <c r="J380" s="4">
        <f>IF(AND((Table1[[#This Row],[Sales stage]]&lt;&gt;"Won"),OR($B$2=1,(Table1[[#This Row],[Country]]=INDEX($E$1:$E$11,$B$2)))),Table1[[#This Row],[Close Date/Expected Close Date]]-DATE(2015,3,31),"")</f>
        <v>54</v>
      </c>
      <c r="K380" s="32">
        <f>IFERROR(IF(J380&lt;&gt;"",J380+ROWS($J$2:J380)/100000000,""),"")</f>
        <v>54.000003790000001</v>
      </c>
      <c r="L380" s="33">
        <f>IFERROR(SMALL($K$2:$K$996,ROWS($K$2:K380)),"")</f>
        <v>37.00000249</v>
      </c>
      <c r="M380" s="4">
        <f t="shared" si="12"/>
        <v>249</v>
      </c>
    </row>
    <row r="381" spans="5:13">
      <c r="E381" s="2"/>
      <c r="G381" s="2"/>
      <c r="H381"/>
      <c r="J381" s="4">
        <f>IF(AND((Table1[[#This Row],[Sales stage]]&lt;&gt;"Won"),OR($B$2=1,(Table1[[#This Row],[Country]]=INDEX($E$1:$E$11,$B$2)))),Table1[[#This Row],[Close Date/Expected Close Date]]-DATE(2015,3,31),"")</f>
        <v>81</v>
      </c>
      <c r="K381" s="32">
        <f>IFERROR(IF(J381&lt;&gt;"",J381+ROWS($J$2:J381)/100000000,""),"")</f>
        <v>81.000003800000002</v>
      </c>
      <c r="L381" s="33">
        <f>IFERROR(SMALL($K$2:$K$996,ROWS($K$2:K381)),"")</f>
        <v>37.000004480000001</v>
      </c>
      <c r="M381" s="4">
        <f t="shared" si="12"/>
        <v>448</v>
      </c>
    </row>
    <row r="382" spans="5:13">
      <c r="E382" s="2"/>
      <c r="G382" s="2"/>
      <c r="H382"/>
      <c r="J382" s="4">
        <f>IF(AND((Table1[[#This Row],[Sales stage]]&lt;&gt;"Won"),OR($B$2=1,(Table1[[#This Row],[Country]]=INDEX($E$1:$E$11,$B$2)))),Table1[[#This Row],[Close Date/Expected Close Date]]-DATE(2015,3,31),"")</f>
        <v>53</v>
      </c>
      <c r="K382" s="32">
        <f>IFERROR(IF(J382&lt;&gt;"",J382+ROWS($J$2:J382)/100000000,""),"")</f>
        <v>53.000003810000003</v>
      </c>
      <c r="L382" s="33">
        <f>IFERROR(SMALL($K$2:$K$996,ROWS($K$2:K382)),"")</f>
        <v>37.000006399999997</v>
      </c>
      <c r="M382" s="4">
        <f t="shared" si="12"/>
        <v>640</v>
      </c>
    </row>
    <row r="383" spans="5:13">
      <c r="E383" s="2"/>
      <c r="G383" s="2"/>
      <c r="H383"/>
      <c r="J383" s="4">
        <f>IF(AND((Table1[[#This Row],[Sales stage]]&lt;&gt;"Won"),OR($B$2=1,(Table1[[#This Row],[Country]]=INDEX($E$1:$E$11,$B$2)))),Table1[[#This Row],[Close Date/Expected Close Date]]-DATE(2015,3,31),"")</f>
        <v>77</v>
      </c>
      <c r="K383" s="32">
        <f>IFERROR(IF(J383&lt;&gt;"",J383+ROWS($J$2:J383)/100000000,""),"")</f>
        <v>77.000003820000003</v>
      </c>
      <c r="L383" s="33">
        <f>IFERROR(SMALL($K$2:$K$996,ROWS($K$2:K383)),"")</f>
        <v>37.000007480000001</v>
      </c>
      <c r="M383" s="4">
        <f t="shared" si="12"/>
        <v>748</v>
      </c>
    </row>
    <row r="384" spans="5:13">
      <c r="E384" s="2"/>
      <c r="G384" s="2"/>
      <c r="H384"/>
      <c r="J384" s="4">
        <f>IF(AND((Table1[[#This Row],[Sales stage]]&lt;&gt;"Won"),OR($B$2=1,(Table1[[#This Row],[Country]]=INDEX($E$1:$E$11,$B$2)))),Table1[[#This Row],[Close Date/Expected Close Date]]-DATE(2015,3,31),"")</f>
        <v>58</v>
      </c>
      <c r="K384" s="32">
        <f>IFERROR(IF(J384&lt;&gt;"",J384+ROWS($J$2:J384)/100000000,""),"")</f>
        <v>58.000003829999997</v>
      </c>
      <c r="L384" s="33">
        <f>IFERROR(SMALL($K$2:$K$996,ROWS($K$2:K384)),"")</f>
        <v>37.000009149999997</v>
      </c>
      <c r="M384" s="4">
        <f t="shared" si="12"/>
        <v>915</v>
      </c>
    </row>
    <row r="385" spans="5:13">
      <c r="E385" s="2"/>
      <c r="G385" s="2"/>
      <c r="H385"/>
      <c r="J385" s="4" t="str">
        <f>IF(AND((Table1[[#This Row],[Sales stage]]&lt;&gt;"Won"),OR($B$2=1,(Table1[[#This Row],[Country]]=INDEX($E$1:$E$11,$B$2)))),Table1[[#This Row],[Close Date/Expected Close Date]]-DATE(2015,3,31),"")</f>
        <v/>
      </c>
      <c r="K385" s="32" t="str">
        <f>IFERROR(IF(J385&lt;&gt;"",J385+ROWS($J$2:J385)/100000000,""),"")</f>
        <v/>
      </c>
      <c r="L385" s="33">
        <f>IFERROR(SMALL($K$2:$K$996,ROWS($K$2:K385)),"")</f>
        <v>37.000009800000001</v>
      </c>
      <c r="M385" s="4">
        <f t="shared" si="12"/>
        <v>980</v>
      </c>
    </row>
    <row r="386" spans="5:13">
      <c r="E386" s="2"/>
      <c r="G386" s="2"/>
      <c r="H386"/>
      <c r="J386" s="4" t="str">
        <f>IF(AND((Table1[[#This Row],[Sales stage]]&lt;&gt;"Won"),OR($B$2=1,(Table1[[#This Row],[Country]]=INDEX($E$1:$E$11,$B$2)))),Table1[[#This Row],[Close Date/Expected Close Date]]-DATE(2015,3,31),"")</f>
        <v/>
      </c>
      <c r="K386" s="32" t="str">
        <f>IFERROR(IF(J386&lt;&gt;"",J386+ROWS($J$2:J386)/100000000,""),"")</f>
        <v/>
      </c>
      <c r="L386" s="33">
        <f>IFERROR(SMALL($K$2:$K$996,ROWS($K$2:K386)),"")</f>
        <v>37.000009900000002</v>
      </c>
      <c r="M386" s="4">
        <f t="shared" si="12"/>
        <v>990</v>
      </c>
    </row>
    <row r="387" spans="5:13">
      <c r="E387" s="2"/>
      <c r="G387" s="2"/>
      <c r="H387"/>
      <c r="J387" s="4">
        <f>IF(AND((Table1[[#This Row],[Sales stage]]&lt;&gt;"Won"),OR($B$2=1,(Table1[[#This Row],[Country]]=INDEX($E$1:$E$11,$B$2)))),Table1[[#This Row],[Close Date/Expected Close Date]]-DATE(2015,3,31),"")</f>
        <v>40</v>
      </c>
      <c r="K387" s="32">
        <f>IFERROR(IF(J387&lt;&gt;"",J387+ROWS($J$2:J387)/100000000,""),"")</f>
        <v>40.00000386</v>
      </c>
      <c r="L387" s="33">
        <f>IFERROR(SMALL($K$2:$K$996,ROWS($K$2:K387)),"")</f>
        <v>38.000000540000002</v>
      </c>
      <c r="M387" s="4">
        <f t="shared" ref="M387:M450" si="13">IF(L387&lt;&gt;"",MATCH(L387,$K$2:$K$996,0),"")</f>
        <v>54</v>
      </c>
    </row>
    <row r="388" spans="5:13">
      <c r="E388" s="2"/>
      <c r="G388" s="2"/>
      <c r="H388"/>
      <c r="J388" s="4" t="str">
        <f>IF(AND((Table1[[#This Row],[Sales stage]]&lt;&gt;"Won"),OR($B$2=1,(Table1[[#This Row],[Country]]=INDEX($E$1:$E$11,$B$2)))),Table1[[#This Row],[Close Date/Expected Close Date]]-DATE(2015,3,31),"")</f>
        <v/>
      </c>
      <c r="K388" s="32" t="str">
        <f>IFERROR(IF(J388&lt;&gt;"",J388+ROWS($J$2:J388)/100000000,""),"")</f>
        <v/>
      </c>
      <c r="L388" s="33">
        <f>IFERROR(SMALL($K$2:$K$996,ROWS($K$2:K388)),"")</f>
        <v>38.000000829999998</v>
      </c>
      <c r="M388" s="4">
        <f t="shared" si="13"/>
        <v>83</v>
      </c>
    </row>
    <row r="389" spans="5:13">
      <c r="E389" s="2"/>
      <c r="G389" s="2"/>
      <c r="H389"/>
      <c r="J389" s="4">
        <f>IF(AND((Table1[[#This Row],[Sales stage]]&lt;&gt;"Won"),OR($B$2=1,(Table1[[#This Row],[Country]]=INDEX($E$1:$E$11,$B$2)))),Table1[[#This Row],[Close Date/Expected Close Date]]-DATE(2015,3,31),"")</f>
        <v>39</v>
      </c>
      <c r="K389" s="32">
        <f>IFERROR(IF(J389&lt;&gt;"",J389+ROWS($J$2:J389)/100000000,""),"")</f>
        <v>39.000003880000001</v>
      </c>
      <c r="L389" s="33">
        <f>IFERROR(SMALL($K$2:$K$996,ROWS($K$2:K389)),"")</f>
        <v>38.000001560000001</v>
      </c>
      <c r="M389" s="4">
        <f t="shared" si="13"/>
        <v>156</v>
      </c>
    </row>
    <row r="390" spans="5:13">
      <c r="E390" s="2"/>
      <c r="G390" s="2"/>
      <c r="H390"/>
      <c r="J390" s="4">
        <f>IF(AND((Table1[[#This Row],[Sales stage]]&lt;&gt;"Won"),OR($B$2=1,(Table1[[#This Row],[Country]]=INDEX($E$1:$E$11,$B$2)))),Table1[[#This Row],[Close Date/Expected Close Date]]-DATE(2015,3,31),"")</f>
        <v>88</v>
      </c>
      <c r="K390" s="32">
        <f>IFERROR(IF(J390&lt;&gt;"",J390+ROWS($J$2:J390)/100000000,""),"")</f>
        <v>88.000003890000002</v>
      </c>
      <c r="L390" s="33">
        <f>IFERROR(SMALL($K$2:$K$996,ROWS($K$2:K390)),"")</f>
        <v>38.00000223</v>
      </c>
      <c r="M390" s="4">
        <f t="shared" si="13"/>
        <v>223</v>
      </c>
    </row>
    <row r="391" spans="5:13">
      <c r="E391" s="2"/>
      <c r="G391" s="2"/>
      <c r="H391"/>
      <c r="J391" s="4">
        <f>IF(AND((Table1[[#This Row],[Sales stage]]&lt;&gt;"Won"),OR($B$2=1,(Table1[[#This Row],[Country]]=INDEX($E$1:$E$11,$B$2)))),Table1[[#This Row],[Close Date/Expected Close Date]]-DATE(2015,3,31),"")</f>
        <v>17</v>
      </c>
      <c r="K391" s="32">
        <f>IFERROR(IF(J391&lt;&gt;"",J391+ROWS($J$2:J391)/100000000,""),"")</f>
        <v>17.000003899999999</v>
      </c>
      <c r="L391" s="33">
        <f>IFERROR(SMALL($K$2:$K$996,ROWS($K$2:K391)),"")</f>
        <v>38.000002989999999</v>
      </c>
      <c r="M391" s="4">
        <f t="shared" si="13"/>
        <v>299</v>
      </c>
    </row>
    <row r="392" spans="5:13">
      <c r="E392" s="2"/>
      <c r="G392" s="2"/>
      <c r="H392"/>
      <c r="J392" s="4">
        <f>IF(AND((Table1[[#This Row],[Sales stage]]&lt;&gt;"Won"),OR($B$2=1,(Table1[[#This Row],[Country]]=INDEX($E$1:$E$11,$B$2)))),Table1[[#This Row],[Close Date/Expected Close Date]]-DATE(2015,3,31),"")</f>
        <v>53</v>
      </c>
      <c r="K392" s="32">
        <f>IFERROR(IF(J392&lt;&gt;"",J392+ROWS($J$2:J392)/100000000,""),"")</f>
        <v>53.000003909999997</v>
      </c>
      <c r="L392" s="33">
        <f>IFERROR(SMALL($K$2:$K$996,ROWS($K$2:K392)),"")</f>
        <v>38.00000326</v>
      </c>
      <c r="M392" s="4">
        <f t="shared" si="13"/>
        <v>326</v>
      </c>
    </row>
    <row r="393" spans="5:13">
      <c r="E393" s="2"/>
      <c r="G393" s="2"/>
      <c r="H393"/>
      <c r="J393" s="4">
        <f>IF(AND((Table1[[#This Row],[Sales stage]]&lt;&gt;"Won"),OR($B$2=1,(Table1[[#This Row],[Country]]=INDEX($E$1:$E$11,$B$2)))),Table1[[#This Row],[Close Date/Expected Close Date]]-DATE(2015,3,31),"")</f>
        <v>59</v>
      </c>
      <c r="K393" s="32">
        <f>IFERROR(IF(J393&lt;&gt;"",J393+ROWS($J$2:J393)/100000000,""),"")</f>
        <v>59.000003919999997</v>
      </c>
      <c r="L393" s="33">
        <f>IFERROR(SMALL($K$2:$K$996,ROWS($K$2:K393)),"")</f>
        <v>38.000005969999997</v>
      </c>
      <c r="M393" s="4">
        <f t="shared" si="13"/>
        <v>597</v>
      </c>
    </row>
    <row r="394" spans="5:13">
      <c r="E394" s="2"/>
      <c r="G394" s="2"/>
      <c r="H394"/>
      <c r="J394" s="4">
        <f>IF(AND((Table1[[#This Row],[Sales stage]]&lt;&gt;"Won"),OR($B$2=1,(Table1[[#This Row],[Country]]=INDEX($E$1:$E$11,$B$2)))),Table1[[#This Row],[Close Date/Expected Close Date]]-DATE(2015,3,31),"")</f>
        <v>88</v>
      </c>
      <c r="K394" s="32">
        <f>IFERROR(IF(J394&lt;&gt;"",J394+ROWS($J$2:J394)/100000000,""),"")</f>
        <v>88.000003930000005</v>
      </c>
      <c r="L394" s="33">
        <f>IFERROR(SMALL($K$2:$K$996,ROWS($K$2:K394)),"")</f>
        <v>38.00000635</v>
      </c>
      <c r="M394" s="4">
        <f t="shared" si="13"/>
        <v>635</v>
      </c>
    </row>
    <row r="395" spans="5:13">
      <c r="E395" s="2"/>
      <c r="G395" s="2"/>
      <c r="H395"/>
      <c r="J395" s="4">
        <f>IF(AND((Table1[[#This Row],[Sales stage]]&lt;&gt;"Won"),OR($B$2=1,(Table1[[#This Row],[Country]]=INDEX($E$1:$E$11,$B$2)))),Table1[[#This Row],[Close Date/Expected Close Date]]-DATE(2015,3,31),"")</f>
        <v>35</v>
      </c>
      <c r="K395" s="32">
        <f>IFERROR(IF(J395&lt;&gt;"",J395+ROWS($J$2:J395)/100000000,""),"")</f>
        <v>35.000003939999999</v>
      </c>
      <c r="L395" s="33">
        <f>IFERROR(SMALL($K$2:$K$996,ROWS($K$2:K395)),"")</f>
        <v>38.000006409999997</v>
      </c>
      <c r="M395" s="4">
        <f t="shared" si="13"/>
        <v>641</v>
      </c>
    </row>
    <row r="396" spans="5:13">
      <c r="E396" s="2"/>
      <c r="G396" s="2"/>
      <c r="H396"/>
      <c r="J396" s="4">
        <f>IF(AND((Table1[[#This Row],[Sales stage]]&lt;&gt;"Won"),OR($B$2=1,(Table1[[#This Row],[Country]]=INDEX($E$1:$E$11,$B$2)))),Table1[[#This Row],[Close Date/Expected Close Date]]-DATE(2015,3,31),"")</f>
        <v>40</v>
      </c>
      <c r="K396" s="32">
        <f>IFERROR(IF(J396&lt;&gt;"",J396+ROWS($J$2:J396)/100000000,""),"")</f>
        <v>40.00000395</v>
      </c>
      <c r="L396" s="33">
        <f>IFERROR(SMALL($K$2:$K$996,ROWS($K$2:K396)),"")</f>
        <v>38.000007619999998</v>
      </c>
      <c r="M396" s="4">
        <f t="shared" si="13"/>
        <v>762</v>
      </c>
    </row>
    <row r="397" spans="5:13">
      <c r="E397" s="2"/>
      <c r="G397" s="2"/>
      <c r="H397"/>
      <c r="J397" s="4" t="str">
        <f>IF(AND((Table1[[#This Row],[Sales stage]]&lt;&gt;"Won"),OR($B$2=1,(Table1[[#This Row],[Country]]=INDEX($E$1:$E$11,$B$2)))),Table1[[#This Row],[Close Date/Expected Close Date]]-DATE(2015,3,31),"")</f>
        <v/>
      </c>
      <c r="K397" s="32" t="str">
        <f>IFERROR(IF(J397&lt;&gt;"",J397+ROWS($J$2:J397)/100000000,""),"")</f>
        <v/>
      </c>
      <c r="L397" s="33">
        <f>IFERROR(SMALL($K$2:$K$996,ROWS($K$2:K397)),"")</f>
        <v>38.000007709999998</v>
      </c>
      <c r="M397" s="4">
        <f t="shared" si="13"/>
        <v>771</v>
      </c>
    </row>
    <row r="398" spans="5:13">
      <c r="E398" s="2"/>
      <c r="G398" s="2"/>
      <c r="H398"/>
      <c r="J398" s="4">
        <f>IF(AND((Table1[[#This Row],[Sales stage]]&lt;&gt;"Won"),OR($B$2=1,(Table1[[#This Row],[Country]]=INDEX($E$1:$E$11,$B$2)))),Table1[[#This Row],[Close Date/Expected Close Date]]-DATE(2015,3,31),"")</f>
        <v>60</v>
      </c>
      <c r="K398" s="32">
        <f>IFERROR(IF(J398&lt;&gt;"",J398+ROWS($J$2:J398)/100000000,""),"")</f>
        <v>60.000003970000002</v>
      </c>
      <c r="L398" s="33">
        <f>IFERROR(SMALL($K$2:$K$996,ROWS($K$2:K398)),"")</f>
        <v>38.000008029999996</v>
      </c>
      <c r="M398" s="4">
        <f t="shared" si="13"/>
        <v>803</v>
      </c>
    </row>
    <row r="399" spans="5:13">
      <c r="E399" s="2"/>
      <c r="G399" s="2"/>
      <c r="H399"/>
      <c r="J399" s="4">
        <f>IF(AND((Table1[[#This Row],[Sales stage]]&lt;&gt;"Won"),OR($B$2=1,(Table1[[#This Row],[Country]]=INDEX($E$1:$E$11,$B$2)))),Table1[[#This Row],[Close Date/Expected Close Date]]-DATE(2015,3,31),"")</f>
        <v>48</v>
      </c>
      <c r="K399" s="32">
        <f>IFERROR(IF(J399&lt;&gt;"",J399+ROWS($J$2:J399)/100000000,""),"")</f>
        <v>48.000003980000002</v>
      </c>
      <c r="L399" s="33">
        <f>IFERROR(SMALL($K$2:$K$996,ROWS($K$2:K399)),"")</f>
        <v>38.000008729999998</v>
      </c>
      <c r="M399" s="4">
        <f t="shared" si="13"/>
        <v>873</v>
      </c>
    </row>
    <row r="400" spans="5:13">
      <c r="E400" s="2"/>
      <c r="G400" s="2"/>
      <c r="H400"/>
      <c r="J400" s="4">
        <f>IF(AND((Table1[[#This Row],[Sales stage]]&lt;&gt;"Won"),OR($B$2=1,(Table1[[#This Row],[Country]]=INDEX($E$1:$E$11,$B$2)))),Table1[[#This Row],[Close Date/Expected Close Date]]-DATE(2015,3,31),"")</f>
        <v>78</v>
      </c>
      <c r="K400" s="32">
        <f>IFERROR(IF(J400&lt;&gt;"",J400+ROWS($J$2:J400)/100000000,""),"")</f>
        <v>78.000003989999996</v>
      </c>
      <c r="L400" s="33">
        <f>IFERROR(SMALL($K$2:$K$996,ROWS($K$2:K400)),"")</f>
        <v>38.0000091</v>
      </c>
      <c r="M400" s="4">
        <f t="shared" si="13"/>
        <v>910</v>
      </c>
    </row>
    <row r="401" spans="5:13">
      <c r="E401" s="2"/>
      <c r="G401" s="2"/>
      <c r="H401"/>
      <c r="J401" s="4">
        <f>IF(AND((Table1[[#This Row],[Sales stage]]&lt;&gt;"Won"),OR($B$2=1,(Table1[[#This Row],[Country]]=INDEX($E$1:$E$11,$B$2)))),Table1[[#This Row],[Close Date/Expected Close Date]]-DATE(2015,3,31),"")</f>
        <v>34</v>
      </c>
      <c r="K401" s="32">
        <f>IFERROR(IF(J401&lt;&gt;"",J401+ROWS($J$2:J401)/100000000,""),"")</f>
        <v>34.000003999999997</v>
      </c>
      <c r="L401" s="33">
        <f>IFERROR(SMALL($K$2:$K$996,ROWS($K$2:K401)),"")</f>
        <v>38.000009400000003</v>
      </c>
      <c r="M401" s="4">
        <f t="shared" si="13"/>
        <v>940</v>
      </c>
    </row>
    <row r="402" spans="5:13">
      <c r="E402" s="2"/>
      <c r="G402" s="2"/>
      <c r="H402"/>
      <c r="J402" s="4">
        <f>IF(AND((Table1[[#This Row],[Sales stage]]&lt;&gt;"Won"),OR($B$2=1,(Table1[[#This Row],[Country]]=INDEX($E$1:$E$11,$B$2)))),Table1[[#This Row],[Close Date/Expected Close Date]]-DATE(2015,3,31),"")</f>
        <v>21</v>
      </c>
      <c r="K402" s="32">
        <f>IFERROR(IF(J402&lt;&gt;"",J402+ROWS($J$2:J402)/100000000,""),"")</f>
        <v>21.000004010000001</v>
      </c>
      <c r="L402" s="33">
        <f>IFERROR(SMALL($K$2:$K$996,ROWS($K$2:K402)),"")</f>
        <v>39.000000980000003</v>
      </c>
      <c r="M402" s="4">
        <f t="shared" si="13"/>
        <v>98</v>
      </c>
    </row>
    <row r="403" spans="5:13">
      <c r="E403" s="2"/>
      <c r="G403" s="2"/>
      <c r="H403"/>
      <c r="J403" s="4">
        <f>IF(AND((Table1[[#This Row],[Sales stage]]&lt;&gt;"Won"),OR($B$2=1,(Table1[[#This Row],[Country]]=INDEX($E$1:$E$11,$B$2)))),Table1[[#This Row],[Close Date/Expected Close Date]]-DATE(2015,3,31),"")</f>
        <v>76</v>
      </c>
      <c r="K403" s="32">
        <f>IFERROR(IF(J403&lt;&gt;"",J403+ROWS($J$2:J403)/100000000,""),"")</f>
        <v>76.000004020000006</v>
      </c>
      <c r="L403" s="33">
        <f>IFERROR(SMALL($K$2:$K$996,ROWS($K$2:K403)),"")</f>
        <v>39.000001189999999</v>
      </c>
      <c r="M403" s="4">
        <f t="shared" si="13"/>
        <v>119</v>
      </c>
    </row>
    <row r="404" spans="5:13">
      <c r="E404" s="2"/>
      <c r="G404" s="2"/>
      <c r="H404"/>
      <c r="J404" s="4">
        <f>IF(AND((Table1[[#This Row],[Sales stage]]&lt;&gt;"Won"),OR($B$2=1,(Table1[[#This Row],[Country]]=INDEX($E$1:$E$11,$B$2)))),Table1[[#This Row],[Close Date/Expected Close Date]]-DATE(2015,3,31),"")</f>
        <v>79</v>
      </c>
      <c r="K404" s="32">
        <f>IFERROR(IF(J404&lt;&gt;"",J404+ROWS($J$2:J404)/100000000,""),"")</f>
        <v>79.000004029999999</v>
      </c>
      <c r="L404" s="33">
        <f>IFERROR(SMALL($K$2:$K$996,ROWS($K$2:K404)),"")</f>
        <v>39.000001259999998</v>
      </c>
      <c r="M404" s="4">
        <f t="shared" si="13"/>
        <v>126</v>
      </c>
    </row>
    <row r="405" spans="5:13">
      <c r="E405" s="2"/>
      <c r="G405" s="2"/>
      <c r="H405"/>
      <c r="J405" s="4">
        <f>IF(AND((Table1[[#This Row],[Sales stage]]&lt;&gt;"Won"),OR($B$2=1,(Table1[[#This Row],[Country]]=INDEX($E$1:$E$11,$B$2)))),Table1[[#This Row],[Close Date/Expected Close Date]]-DATE(2015,3,31),"")</f>
        <v>54</v>
      </c>
      <c r="K405" s="32">
        <f>IFERROR(IF(J405&lt;&gt;"",J405+ROWS($J$2:J405)/100000000,""),"")</f>
        <v>54.00000404</v>
      </c>
      <c r="L405" s="33">
        <f>IFERROR(SMALL($K$2:$K$996,ROWS($K$2:K405)),"")</f>
        <v>39.00000163</v>
      </c>
      <c r="M405" s="4">
        <f t="shared" si="13"/>
        <v>163</v>
      </c>
    </row>
    <row r="406" spans="5:13">
      <c r="E406" s="2"/>
      <c r="G406" s="2"/>
      <c r="H406"/>
      <c r="J406" s="4">
        <f>IF(AND((Table1[[#This Row],[Sales stage]]&lt;&gt;"Won"),OR($B$2=1,(Table1[[#This Row],[Country]]=INDEX($E$1:$E$11,$B$2)))),Table1[[#This Row],[Close Date/Expected Close Date]]-DATE(2015,3,31),"")</f>
        <v>64</v>
      </c>
      <c r="K406" s="32">
        <f>IFERROR(IF(J406&lt;&gt;"",J406+ROWS($J$2:J406)/100000000,""),"")</f>
        <v>64.000004050000001</v>
      </c>
      <c r="L406" s="33">
        <f>IFERROR(SMALL($K$2:$K$996,ROWS($K$2:K406)),"")</f>
        <v>39.000002969999997</v>
      </c>
      <c r="M406" s="4">
        <f t="shared" si="13"/>
        <v>297</v>
      </c>
    </row>
    <row r="407" spans="5:13">
      <c r="E407" s="2"/>
      <c r="G407" s="2"/>
      <c r="H407"/>
      <c r="J407" s="4">
        <f>IF(AND((Table1[[#This Row],[Sales stage]]&lt;&gt;"Won"),OR($B$2=1,(Table1[[#This Row],[Country]]=INDEX($E$1:$E$11,$B$2)))),Table1[[#This Row],[Close Date/Expected Close Date]]-DATE(2015,3,31),"")</f>
        <v>45</v>
      </c>
      <c r="K407" s="32">
        <f>IFERROR(IF(J407&lt;&gt;"",J407+ROWS($J$2:J407)/100000000,""),"")</f>
        <v>45.000004060000002</v>
      </c>
      <c r="L407" s="33">
        <f>IFERROR(SMALL($K$2:$K$996,ROWS($K$2:K407)),"")</f>
        <v>39.000003499999998</v>
      </c>
      <c r="M407" s="4">
        <f t="shared" si="13"/>
        <v>350</v>
      </c>
    </row>
    <row r="408" spans="5:13">
      <c r="E408" s="2"/>
      <c r="G408" s="2"/>
      <c r="H408"/>
      <c r="J408" s="4">
        <f>IF(AND((Table1[[#This Row],[Sales stage]]&lt;&gt;"Won"),OR($B$2=1,(Table1[[#This Row],[Country]]=INDEX($E$1:$E$11,$B$2)))),Table1[[#This Row],[Close Date/Expected Close Date]]-DATE(2015,3,31),"")</f>
        <v>63</v>
      </c>
      <c r="K408" s="32">
        <f>IFERROR(IF(J408&lt;&gt;"",J408+ROWS($J$2:J408)/100000000,""),"")</f>
        <v>63.000004070000003</v>
      </c>
      <c r="L408" s="33">
        <f>IFERROR(SMALL($K$2:$K$996,ROWS($K$2:K408)),"")</f>
        <v>39.00000378</v>
      </c>
      <c r="M408" s="4">
        <f t="shared" si="13"/>
        <v>378</v>
      </c>
    </row>
    <row r="409" spans="5:13">
      <c r="E409" s="2"/>
      <c r="G409" s="2"/>
      <c r="H409"/>
      <c r="J409" s="4">
        <f>IF(AND((Table1[[#This Row],[Sales stage]]&lt;&gt;"Won"),OR($B$2=1,(Table1[[#This Row],[Country]]=INDEX($E$1:$E$11,$B$2)))),Table1[[#This Row],[Close Date/Expected Close Date]]-DATE(2015,3,31),"")</f>
        <v>16</v>
      </c>
      <c r="K409" s="32">
        <f>IFERROR(IF(J409&lt;&gt;"",J409+ROWS($J$2:J409)/100000000,""),"")</f>
        <v>16.00000408</v>
      </c>
      <c r="L409" s="33">
        <f>IFERROR(SMALL($K$2:$K$996,ROWS($K$2:K409)),"")</f>
        <v>39.000003880000001</v>
      </c>
      <c r="M409" s="4">
        <f t="shared" si="13"/>
        <v>388</v>
      </c>
    </row>
    <row r="410" spans="5:13">
      <c r="E410" s="2"/>
      <c r="G410" s="2"/>
      <c r="H410"/>
      <c r="J410" s="4">
        <f>IF(AND((Table1[[#This Row],[Sales stage]]&lt;&gt;"Won"),OR($B$2=1,(Table1[[#This Row],[Country]]=INDEX($E$1:$E$11,$B$2)))),Table1[[#This Row],[Close Date/Expected Close Date]]-DATE(2015,3,31),"")</f>
        <v>36</v>
      </c>
      <c r="K410" s="32">
        <f>IFERROR(IF(J410&lt;&gt;"",J410+ROWS($J$2:J410)/100000000,""),"")</f>
        <v>36.000004089999997</v>
      </c>
      <c r="L410" s="33">
        <f>IFERROR(SMALL($K$2:$K$996,ROWS($K$2:K410)),"")</f>
        <v>39.000004390000001</v>
      </c>
      <c r="M410" s="4">
        <f t="shared" si="13"/>
        <v>439</v>
      </c>
    </row>
    <row r="411" spans="5:13">
      <c r="E411" s="2"/>
      <c r="G411" s="2"/>
      <c r="H411"/>
      <c r="J411" s="4">
        <f>IF(AND((Table1[[#This Row],[Sales stage]]&lt;&gt;"Won"),OR($B$2=1,(Table1[[#This Row],[Country]]=INDEX($E$1:$E$11,$B$2)))),Table1[[#This Row],[Close Date/Expected Close Date]]-DATE(2015,3,31),"")</f>
        <v>29</v>
      </c>
      <c r="K411" s="32">
        <f>IFERROR(IF(J411&lt;&gt;"",J411+ROWS($J$2:J411)/100000000,""),"")</f>
        <v>29.000004100000002</v>
      </c>
      <c r="L411" s="33">
        <f>IFERROR(SMALL($K$2:$K$996,ROWS($K$2:K411)),"")</f>
        <v>39.000004420000003</v>
      </c>
      <c r="M411" s="4">
        <f t="shared" si="13"/>
        <v>442</v>
      </c>
    </row>
    <row r="412" spans="5:13">
      <c r="E412" s="2"/>
      <c r="G412" s="2"/>
      <c r="H412"/>
      <c r="J412" s="4">
        <f>IF(AND((Table1[[#This Row],[Sales stage]]&lt;&gt;"Won"),OR($B$2=1,(Table1[[#This Row],[Country]]=INDEX($E$1:$E$11,$B$2)))),Table1[[#This Row],[Close Date/Expected Close Date]]-DATE(2015,3,31),"")</f>
        <v>34</v>
      </c>
      <c r="K412" s="32">
        <f>IFERROR(IF(J412&lt;&gt;"",J412+ROWS($J$2:J412)/100000000,""),"")</f>
        <v>34.000004109999999</v>
      </c>
      <c r="L412" s="33">
        <f>IFERROR(SMALL($K$2:$K$996,ROWS($K$2:K412)),"")</f>
        <v>39.00000713</v>
      </c>
      <c r="M412" s="4">
        <f t="shared" si="13"/>
        <v>713</v>
      </c>
    </row>
    <row r="413" spans="5:13">
      <c r="E413" s="2"/>
      <c r="G413" s="2"/>
      <c r="H413"/>
      <c r="J413" s="4">
        <f>IF(AND((Table1[[#This Row],[Sales stage]]&lt;&gt;"Won"),OR($B$2=1,(Table1[[#This Row],[Country]]=INDEX($E$1:$E$11,$B$2)))),Table1[[#This Row],[Close Date/Expected Close Date]]-DATE(2015,3,31),"")</f>
        <v>34</v>
      </c>
      <c r="K413" s="32">
        <f>IFERROR(IF(J413&lt;&gt;"",J413+ROWS($J$2:J413)/100000000,""),"")</f>
        <v>34.00000412</v>
      </c>
      <c r="L413" s="33">
        <f>IFERROR(SMALL($K$2:$K$996,ROWS($K$2:K413)),"")</f>
        <v>39.000007420000003</v>
      </c>
      <c r="M413" s="4">
        <f t="shared" si="13"/>
        <v>742</v>
      </c>
    </row>
    <row r="414" spans="5:13">
      <c r="E414" s="2"/>
      <c r="G414" s="2"/>
      <c r="H414"/>
      <c r="J414" s="4">
        <f>IF(AND((Table1[[#This Row],[Sales stage]]&lt;&gt;"Won"),OR($B$2=1,(Table1[[#This Row],[Country]]=INDEX($E$1:$E$11,$B$2)))),Table1[[#This Row],[Close Date/Expected Close Date]]-DATE(2015,3,31),"")</f>
        <v>12</v>
      </c>
      <c r="K414" s="32">
        <f>IFERROR(IF(J414&lt;&gt;"",J414+ROWS($J$2:J414)/100000000,""),"")</f>
        <v>12.000004130000001</v>
      </c>
      <c r="L414" s="33">
        <f>IFERROR(SMALL($K$2:$K$996,ROWS($K$2:K414)),"")</f>
        <v>39.00000807</v>
      </c>
      <c r="M414" s="4">
        <f t="shared" si="13"/>
        <v>807</v>
      </c>
    </row>
    <row r="415" spans="5:13">
      <c r="E415" s="2"/>
      <c r="G415" s="2"/>
      <c r="H415"/>
      <c r="J415" s="4">
        <f>IF(AND((Table1[[#This Row],[Sales stage]]&lt;&gt;"Won"),OR($B$2=1,(Table1[[#This Row],[Country]]=INDEX($E$1:$E$11,$B$2)))),Table1[[#This Row],[Close Date/Expected Close Date]]-DATE(2015,3,31),"")</f>
        <v>66</v>
      </c>
      <c r="K415" s="32">
        <f>IFERROR(IF(J415&lt;&gt;"",J415+ROWS($J$2:J415)/100000000,""),"")</f>
        <v>66.000004140000001</v>
      </c>
      <c r="L415" s="33">
        <f>IFERROR(SMALL($K$2:$K$996,ROWS($K$2:K415)),"")</f>
        <v>40.000000139999997</v>
      </c>
      <c r="M415" s="4">
        <f t="shared" si="13"/>
        <v>14</v>
      </c>
    </row>
    <row r="416" spans="5:13">
      <c r="E416" s="2"/>
      <c r="G416" s="2"/>
      <c r="H416"/>
      <c r="J416" s="4">
        <f>IF(AND((Table1[[#This Row],[Sales stage]]&lt;&gt;"Won"),OR($B$2=1,(Table1[[#This Row],[Country]]=INDEX($E$1:$E$11,$B$2)))),Table1[[#This Row],[Close Date/Expected Close Date]]-DATE(2015,3,31),"")</f>
        <v>11</v>
      </c>
      <c r="K416" s="32">
        <f>IFERROR(IF(J416&lt;&gt;"",J416+ROWS($J$2:J416)/100000000,""),"")</f>
        <v>11.000004150000001</v>
      </c>
      <c r="L416" s="33">
        <f>IFERROR(SMALL($K$2:$K$996,ROWS($K$2:K416)),"")</f>
        <v>40.00000017</v>
      </c>
      <c r="M416" s="4">
        <f t="shared" si="13"/>
        <v>17</v>
      </c>
    </row>
    <row r="417" spans="5:13">
      <c r="E417" s="2"/>
      <c r="G417" s="2"/>
      <c r="H417"/>
      <c r="J417" s="4">
        <f>IF(AND((Table1[[#This Row],[Sales stage]]&lt;&gt;"Won"),OR($B$2=1,(Table1[[#This Row],[Country]]=INDEX($E$1:$E$11,$B$2)))),Table1[[#This Row],[Close Date/Expected Close Date]]-DATE(2015,3,31),"")</f>
        <v>6</v>
      </c>
      <c r="K417" s="32">
        <f>IFERROR(IF(J417&lt;&gt;"",J417+ROWS($J$2:J417)/100000000,""),"")</f>
        <v>6.0000041599999996</v>
      </c>
      <c r="L417" s="33">
        <f>IFERROR(SMALL($K$2:$K$996,ROWS($K$2:K417)),"")</f>
        <v>40.000003280000001</v>
      </c>
      <c r="M417" s="4">
        <f t="shared" si="13"/>
        <v>328</v>
      </c>
    </row>
    <row r="418" spans="5:13">
      <c r="E418" s="2"/>
      <c r="G418" s="2"/>
      <c r="H418"/>
      <c r="J418" s="4">
        <f>IF(AND((Table1[[#This Row],[Sales stage]]&lt;&gt;"Won"),OR($B$2=1,(Table1[[#This Row],[Country]]=INDEX($E$1:$E$11,$B$2)))),Table1[[#This Row],[Close Date/Expected Close Date]]-DATE(2015,3,31),"")</f>
        <v>28</v>
      </c>
      <c r="K418" s="32">
        <f>IFERROR(IF(J418&lt;&gt;"",J418+ROWS($J$2:J418)/100000000,""),"")</f>
        <v>28.00000417</v>
      </c>
      <c r="L418" s="33">
        <f>IFERROR(SMALL($K$2:$K$996,ROWS($K$2:K418)),"")</f>
        <v>40.00000386</v>
      </c>
      <c r="M418" s="4">
        <f t="shared" si="13"/>
        <v>386</v>
      </c>
    </row>
    <row r="419" spans="5:13">
      <c r="E419" s="2"/>
      <c r="G419" s="2"/>
      <c r="H419"/>
      <c r="J419" s="4">
        <f>IF(AND((Table1[[#This Row],[Sales stage]]&lt;&gt;"Won"),OR($B$2=1,(Table1[[#This Row],[Country]]=INDEX($E$1:$E$11,$B$2)))),Table1[[#This Row],[Close Date/Expected Close Date]]-DATE(2015,3,31),"")</f>
        <v>88</v>
      </c>
      <c r="K419" s="32">
        <f>IFERROR(IF(J419&lt;&gt;"",J419+ROWS($J$2:J419)/100000000,""),"")</f>
        <v>88.000004180000005</v>
      </c>
      <c r="L419" s="33">
        <f>IFERROR(SMALL($K$2:$K$996,ROWS($K$2:K419)),"")</f>
        <v>40.00000395</v>
      </c>
      <c r="M419" s="4">
        <f t="shared" si="13"/>
        <v>395</v>
      </c>
    </row>
    <row r="420" spans="5:13">
      <c r="E420" s="2"/>
      <c r="G420" s="2"/>
      <c r="H420"/>
      <c r="J420" s="4" t="str">
        <f>IF(AND((Table1[[#This Row],[Sales stage]]&lt;&gt;"Won"),OR($B$2=1,(Table1[[#This Row],[Country]]=INDEX($E$1:$E$11,$B$2)))),Table1[[#This Row],[Close Date/Expected Close Date]]-DATE(2015,3,31),"")</f>
        <v/>
      </c>
      <c r="K420" s="32" t="str">
        <f>IFERROR(IF(J420&lt;&gt;"",J420+ROWS($J$2:J420)/100000000,""),"")</f>
        <v/>
      </c>
      <c r="L420" s="33">
        <f>IFERROR(SMALL($K$2:$K$996,ROWS($K$2:K420)),"")</f>
        <v>40.000004339999997</v>
      </c>
      <c r="M420" s="4">
        <f t="shared" si="13"/>
        <v>434</v>
      </c>
    </row>
    <row r="421" spans="5:13">
      <c r="E421" s="2"/>
      <c r="G421" s="2"/>
      <c r="H421"/>
      <c r="J421" s="4">
        <f>IF(AND((Table1[[#This Row],[Sales stage]]&lt;&gt;"Won"),OR($B$2=1,(Table1[[#This Row],[Country]]=INDEX($E$1:$E$11,$B$2)))),Table1[[#This Row],[Close Date/Expected Close Date]]-DATE(2015,3,31),"")</f>
        <v>74</v>
      </c>
      <c r="K421" s="32">
        <f>IFERROR(IF(J421&lt;&gt;"",J421+ROWS($J$2:J421)/100000000,""),"")</f>
        <v>74.000004200000006</v>
      </c>
      <c r="L421" s="33">
        <f>IFERROR(SMALL($K$2:$K$996,ROWS($K$2:K421)),"")</f>
        <v>40.000005270000003</v>
      </c>
      <c r="M421" s="4">
        <f t="shared" si="13"/>
        <v>527</v>
      </c>
    </row>
    <row r="422" spans="5:13">
      <c r="E422" s="2"/>
      <c r="G422" s="2"/>
      <c r="H422"/>
      <c r="J422" s="4">
        <f>IF(AND((Table1[[#This Row],[Sales stage]]&lt;&gt;"Won"),OR($B$2=1,(Table1[[#This Row],[Country]]=INDEX($E$1:$E$11,$B$2)))),Table1[[#This Row],[Close Date/Expected Close Date]]-DATE(2015,3,31),"")</f>
        <v>22</v>
      </c>
      <c r="K422" s="32">
        <f>IFERROR(IF(J422&lt;&gt;"",J422+ROWS($J$2:J422)/100000000,""),"")</f>
        <v>22.00000421</v>
      </c>
      <c r="L422" s="33">
        <f>IFERROR(SMALL($K$2:$K$996,ROWS($K$2:K422)),"")</f>
        <v>40.000006470000002</v>
      </c>
      <c r="M422" s="4">
        <f t="shared" si="13"/>
        <v>647</v>
      </c>
    </row>
    <row r="423" spans="5:13">
      <c r="E423" s="2"/>
      <c r="G423" s="2"/>
      <c r="H423"/>
      <c r="J423" s="4">
        <f>IF(AND((Table1[[#This Row],[Sales stage]]&lt;&gt;"Won"),OR($B$2=1,(Table1[[#This Row],[Country]]=INDEX($E$1:$E$11,$B$2)))),Table1[[#This Row],[Close Date/Expected Close Date]]-DATE(2015,3,31),"")</f>
        <v>51</v>
      </c>
      <c r="K423" s="32">
        <f>IFERROR(IF(J423&lt;&gt;"",J423+ROWS($J$2:J423)/100000000,""),"")</f>
        <v>51.000004220000001</v>
      </c>
      <c r="L423" s="33">
        <f>IFERROR(SMALL($K$2:$K$996,ROWS($K$2:K423)),"")</f>
        <v>40.000007500000002</v>
      </c>
      <c r="M423" s="4">
        <f t="shared" si="13"/>
        <v>750</v>
      </c>
    </row>
    <row r="424" spans="5:13">
      <c r="E424" s="2"/>
      <c r="G424" s="2"/>
      <c r="H424"/>
      <c r="J424" s="4">
        <f>IF(AND((Table1[[#This Row],[Sales stage]]&lt;&gt;"Won"),OR($B$2=1,(Table1[[#This Row],[Country]]=INDEX($E$1:$E$11,$B$2)))),Table1[[#This Row],[Close Date/Expected Close Date]]-DATE(2015,3,31),"")</f>
        <v>81</v>
      </c>
      <c r="K424" s="32">
        <f>IFERROR(IF(J424&lt;&gt;"",J424+ROWS($J$2:J424)/100000000,""),"")</f>
        <v>81.000004230000002</v>
      </c>
      <c r="L424" s="33">
        <f>IFERROR(SMALL($K$2:$K$996,ROWS($K$2:K424)),"")</f>
        <v>40.000008510000001</v>
      </c>
      <c r="M424" s="4">
        <f t="shared" si="13"/>
        <v>851</v>
      </c>
    </row>
    <row r="425" spans="5:13">
      <c r="E425" s="2"/>
      <c r="G425" s="2"/>
      <c r="H425"/>
      <c r="J425" s="4">
        <f>IF(AND((Table1[[#This Row],[Sales stage]]&lt;&gt;"Won"),OR($B$2=1,(Table1[[#This Row],[Country]]=INDEX($E$1:$E$11,$B$2)))),Table1[[#This Row],[Close Date/Expected Close Date]]-DATE(2015,3,31),"")</f>
        <v>69</v>
      </c>
      <c r="K425" s="32">
        <f>IFERROR(IF(J425&lt;&gt;"",J425+ROWS($J$2:J425)/100000000,""),"")</f>
        <v>69.000004239999996</v>
      </c>
      <c r="L425" s="33">
        <f>IFERROR(SMALL($K$2:$K$996,ROWS($K$2:K425)),"")</f>
        <v>40.000008989999998</v>
      </c>
      <c r="M425" s="4">
        <f t="shared" si="13"/>
        <v>899</v>
      </c>
    </row>
    <row r="426" spans="5:13">
      <c r="E426" s="2"/>
      <c r="G426" s="2"/>
      <c r="H426"/>
      <c r="J426" s="4">
        <f>IF(AND((Table1[[#This Row],[Sales stage]]&lt;&gt;"Won"),OR($B$2=1,(Table1[[#This Row],[Country]]=INDEX($E$1:$E$11,$B$2)))),Table1[[#This Row],[Close Date/Expected Close Date]]-DATE(2015,3,31),"")</f>
        <v>41</v>
      </c>
      <c r="K426" s="32">
        <f>IFERROR(IF(J426&lt;&gt;"",J426+ROWS($J$2:J426)/100000000,""),"")</f>
        <v>41.000004250000003</v>
      </c>
      <c r="L426" s="33">
        <f>IFERROR(SMALL($K$2:$K$996,ROWS($K$2:K426)),"")</f>
        <v>40.000009059999996</v>
      </c>
      <c r="M426" s="4">
        <f t="shared" si="13"/>
        <v>906</v>
      </c>
    </row>
    <row r="427" spans="5:13">
      <c r="E427" s="2"/>
      <c r="G427" s="2"/>
      <c r="H427"/>
      <c r="J427" s="4">
        <f>IF(AND((Table1[[#This Row],[Sales stage]]&lt;&gt;"Won"),OR($B$2=1,(Table1[[#This Row],[Country]]=INDEX($E$1:$E$11,$B$2)))),Table1[[#This Row],[Close Date/Expected Close Date]]-DATE(2015,3,31),"")</f>
        <v>33</v>
      </c>
      <c r="K427" s="32">
        <f>IFERROR(IF(J427&lt;&gt;"",J427+ROWS($J$2:J427)/100000000,""),"")</f>
        <v>33.000004259999997</v>
      </c>
      <c r="L427" s="33">
        <f>IFERROR(SMALL($K$2:$K$996,ROWS($K$2:K427)),"")</f>
        <v>41.000000720000003</v>
      </c>
      <c r="M427" s="4">
        <f t="shared" si="13"/>
        <v>72</v>
      </c>
    </row>
    <row r="428" spans="5:13">
      <c r="E428" s="2"/>
      <c r="G428" s="2"/>
      <c r="H428"/>
      <c r="J428" s="4">
        <f>IF(AND((Table1[[#This Row],[Sales stage]]&lt;&gt;"Won"),OR($B$2=1,(Table1[[#This Row],[Country]]=INDEX($E$1:$E$11,$B$2)))),Table1[[#This Row],[Close Date/Expected Close Date]]-DATE(2015,3,31),"")</f>
        <v>9</v>
      </c>
      <c r="K428" s="32">
        <f>IFERROR(IF(J428&lt;&gt;"",J428+ROWS($J$2:J428)/100000000,""),"")</f>
        <v>9.0000042699999998</v>
      </c>
      <c r="L428" s="33">
        <f>IFERROR(SMALL($K$2:$K$996,ROWS($K$2:K428)),"")</f>
        <v>41.000001570000002</v>
      </c>
      <c r="M428" s="4">
        <f t="shared" si="13"/>
        <v>157</v>
      </c>
    </row>
    <row r="429" spans="5:13">
      <c r="E429" s="2"/>
      <c r="G429" s="2"/>
      <c r="H429"/>
      <c r="J429" s="4">
        <f>IF(AND((Table1[[#This Row],[Sales stage]]&lt;&gt;"Won"),OR($B$2=1,(Table1[[#This Row],[Country]]=INDEX($E$1:$E$11,$B$2)))),Table1[[#This Row],[Close Date/Expected Close Date]]-DATE(2015,3,31),"")</f>
        <v>82</v>
      </c>
      <c r="K429" s="32">
        <f>IFERROR(IF(J429&lt;&gt;"",J429+ROWS($J$2:J429)/100000000,""),"")</f>
        <v>82.000004279999999</v>
      </c>
      <c r="L429" s="33">
        <f>IFERROR(SMALL($K$2:$K$996,ROWS($K$2:K429)),"")</f>
        <v>41.000002049999999</v>
      </c>
      <c r="M429" s="4">
        <f t="shared" si="13"/>
        <v>205</v>
      </c>
    </row>
    <row r="430" spans="5:13">
      <c r="E430" s="2"/>
      <c r="G430" s="2"/>
      <c r="H430"/>
      <c r="J430" s="4">
        <f>IF(AND((Table1[[#This Row],[Sales stage]]&lt;&gt;"Won"),OR($B$2=1,(Table1[[#This Row],[Country]]=INDEX($E$1:$E$11,$B$2)))),Table1[[#This Row],[Close Date/Expected Close Date]]-DATE(2015,3,31),"")</f>
        <v>86</v>
      </c>
      <c r="K430" s="32">
        <f>IFERROR(IF(J430&lt;&gt;"",J430+ROWS($J$2:J430)/100000000,""),"")</f>
        <v>86.000004290000007</v>
      </c>
      <c r="L430" s="33">
        <f>IFERROR(SMALL($K$2:$K$996,ROWS($K$2:K430)),"")</f>
        <v>41.000002590000001</v>
      </c>
      <c r="M430" s="4">
        <f t="shared" si="13"/>
        <v>259</v>
      </c>
    </row>
    <row r="431" spans="5:13">
      <c r="E431" s="2"/>
      <c r="G431" s="2"/>
      <c r="H431"/>
      <c r="J431" s="4">
        <f>IF(AND((Table1[[#This Row],[Sales stage]]&lt;&gt;"Won"),OR($B$2=1,(Table1[[#This Row],[Country]]=INDEX($E$1:$E$11,$B$2)))),Table1[[#This Row],[Close Date/Expected Close Date]]-DATE(2015,3,31),"")</f>
        <v>68</v>
      </c>
      <c r="K431" s="32">
        <f>IFERROR(IF(J431&lt;&gt;"",J431+ROWS($J$2:J431)/100000000,""),"")</f>
        <v>68.000004300000001</v>
      </c>
      <c r="L431" s="33">
        <f>IFERROR(SMALL($K$2:$K$996,ROWS($K$2:K431)),"")</f>
        <v>41.000003169999999</v>
      </c>
      <c r="M431" s="4">
        <f t="shared" si="13"/>
        <v>317</v>
      </c>
    </row>
    <row r="432" spans="5:13">
      <c r="E432" s="2"/>
      <c r="G432" s="2"/>
      <c r="H432"/>
      <c r="J432" s="4">
        <f>IF(AND((Table1[[#This Row],[Sales stage]]&lt;&gt;"Won"),OR($B$2=1,(Table1[[#This Row],[Country]]=INDEX($E$1:$E$11,$B$2)))),Table1[[#This Row],[Close Date/Expected Close Date]]-DATE(2015,3,31),"")</f>
        <v>62</v>
      </c>
      <c r="K432" s="32">
        <f>IFERROR(IF(J432&lt;&gt;"",J432+ROWS($J$2:J432)/100000000,""),"")</f>
        <v>62.000004310000001</v>
      </c>
      <c r="L432" s="33">
        <f>IFERROR(SMALL($K$2:$K$996,ROWS($K$2:K432)),"")</f>
        <v>41.000003309999997</v>
      </c>
      <c r="M432" s="4">
        <f t="shared" si="13"/>
        <v>331</v>
      </c>
    </row>
    <row r="433" spans="5:13">
      <c r="E433" s="2"/>
      <c r="G433" s="2"/>
      <c r="H433"/>
      <c r="J433" s="4">
        <f>IF(AND((Table1[[#This Row],[Sales stage]]&lt;&gt;"Won"),OR($B$2=1,(Table1[[#This Row],[Country]]=INDEX($E$1:$E$11,$B$2)))),Table1[[#This Row],[Close Date/Expected Close Date]]-DATE(2015,3,31),"")</f>
        <v>31</v>
      </c>
      <c r="K433" s="32">
        <f>IFERROR(IF(J433&lt;&gt;"",J433+ROWS($J$2:J433)/100000000,""),"")</f>
        <v>31.000004319999999</v>
      </c>
      <c r="L433" s="33">
        <f>IFERROR(SMALL($K$2:$K$996,ROWS($K$2:K433)),"")</f>
        <v>41.000004250000003</v>
      </c>
      <c r="M433" s="4">
        <f t="shared" si="13"/>
        <v>425</v>
      </c>
    </row>
    <row r="434" spans="5:13">
      <c r="E434" s="2"/>
      <c r="G434" s="2"/>
      <c r="H434"/>
      <c r="J434" s="4">
        <f>IF(AND((Table1[[#This Row],[Sales stage]]&lt;&gt;"Won"),OR($B$2=1,(Table1[[#This Row],[Country]]=INDEX($E$1:$E$11,$B$2)))),Table1[[#This Row],[Close Date/Expected Close Date]]-DATE(2015,3,31),"")</f>
        <v>65</v>
      </c>
      <c r="K434" s="32">
        <f>IFERROR(IF(J434&lt;&gt;"",J434+ROWS($J$2:J434)/100000000,""),"")</f>
        <v>65.000004329999996</v>
      </c>
      <c r="L434" s="33">
        <f>IFERROR(SMALL($K$2:$K$996,ROWS($K$2:K434)),"")</f>
        <v>41.000004519999997</v>
      </c>
      <c r="M434" s="4">
        <f t="shared" si="13"/>
        <v>452</v>
      </c>
    </row>
    <row r="435" spans="5:13">
      <c r="E435" s="2"/>
      <c r="G435" s="2"/>
      <c r="H435"/>
      <c r="J435" s="4">
        <f>IF(AND((Table1[[#This Row],[Sales stage]]&lt;&gt;"Won"),OR($B$2=1,(Table1[[#This Row],[Country]]=INDEX($E$1:$E$11,$B$2)))),Table1[[#This Row],[Close Date/Expected Close Date]]-DATE(2015,3,31),"")</f>
        <v>40</v>
      </c>
      <c r="K435" s="32">
        <f>IFERROR(IF(J435&lt;&gt;"",J435+ROWS($J$2:J435)/100000000,""),"")</f>
        <v>40.000004339999997</v>
      </c>
      <c r="L435" s="33">
        <f>IFERROR(SMALL($K$2:$K$996,ROWS($K$2:K435)),"")</f>
        <v>41.000005659999999</v>
      </c>
      <c r="M435" s="4">
        <f t="shared" si="13"/>
        <v>566</v>
      </c>
    </row>
    <row r="436" spans="5:13">
      <c r="E436" s="2"/>
      <c r="G436" s="2"/>
      <c r="H436"/>
      <c r="J436" s="4">
        <f>IF(AND((Table1[[#This Row],[Sales stage]]&lt;&gt;"Won"),OR($B$2=1,(Table1[[#This Row],[Country]]=INDEX($E$1:$E$11,$B$2)))),Table1[[#This Row],[Close Date/Expected Close Date]]-DATE(2015,3,31),"")</f>
        <v>16</v>
      </c>
      <c r="K436" s="32">
        <f>IFERROR(IF(J436&lt;&gt;"",J436+ROWS($J$2:J436)/100000000,""),"")</f>
        <v>16.000004350000001</v>
      </c>
      <c r="L436" s="33">
        <f>IFERROR(SMALL($K$2:$K$996,ROWS($K$2:K436)),"")</f>
        <v>41.000006130000003</v>
      </c>
      <c r="M436" s="4">
        <f t="shared" si="13"/>
        <v>613</v>
      </c>
    </row>
    <row r="437" spans="5:13">
      <c r="E437" s="2"/>
      <c r="G437" s="2"/>
      <c r="H437"/>
      <c r="J437" s="4">
        <f>IF(AND((Table1[[#This Row],[Sales stage]]&lt;&gt;"Won"),OR($B$2=1,(Table1[[#This Row],[Country]]=INDEX($E$1:$E$11,$B$2)))),Table1[[#This Row],[Close Date/Expected Close Date]]-DATE(2015,3,31),"")</f>
        <v>20</v>
      </c>
      <c r="K437" s="32">
        <f>IFERROR(IF(J437&lt;&gt;"",J437+ROWS($J$2:J437)/100000000,""),"")</f>
        <v>20.000004359999998</v>
      </c>
      <c r="L437" s="33">
        <f>IFERROR(SMALL($K$2:$K$996,ROWS($K$2:K437)),"")</f>
        <v>42.000000210000003</v>
      </c>
      <c r="M437" s="4">
        <f t="shared" si="13"/>
        <v>21</v>
      </c>
    </row>
    <row r="438" spans="5:13">
      <c r="E438" s="2"/>
      <c r="G438" s="2"/>
      <c r="H438"/>
      <c r="J438" s="4" t="str">
        <f>IF(AND((Table1[[#This Row],[Sales stage]]&lt;&gt;"Won"),OR($B$2=1,(Table1[[#This Row],[Country]]=INDEX($E$1:$E$11,$B$2)))),Table1[[#This Row],[Close Date/Expected Close Date]]-DATE(2015,3,31),"")</f>
        <v/>
      </c>
      <c r="K438" s="32" t="str">
        <f>IFERROR(IF(J438&lt;&gt;"",J438+ROWS($J$2:J438)/100000000,""),"")</f>
        <v/>
      </c>
      <c r="L438" s="33">
        <f>IFERROR(SMALL($K$2:$K$996,ROWS($K$2:K438)),"")</f>
        <v>42.000000929999999</v>
      </c>
      <c r="M438" s="4">
        <f t="shared" si="13"/>
        <v>93</v>
      </c>
    </row>
    <row r="439" spans="5:13">
      <c r="E439" s="2"/>
      <c r="G439" s="2"/>
      <c r="H439"/>
      <c r="J439" s="4">
        <f>IF(AND((Table1[[#This Row],[Sales stage]]&lt;&gt;"Won"),OR($B$2=1,(Table1[[#This Row],[Country]]=INDEX($E$1:$E$11,$B$2)))),Table1[[#This Row],[Close Date/Expected Close Date]]-DATE(2015,3,31),"")</f>
        <v>8</v>
      </c>
      <c r="K439" s="32">
        <f>IFERROR(IF(J439&lt;&gt;"",J439+ROWS($J$2:J439)/100000000,""),"")</f>
        <v>8.00000438</v>
      </c>
      <c r="L439" s="33">
        <f>IFERROR(SMALL($K$2:$K$996,ROWS($K$2:K439)),"")</f>
        <v>42.000001279999999</v>
      </c>
      <c r="M439" s="4">
        <f t="shared" si="13"/>
        <v>128</v>
      </c>
    </row>
    <row r="440" spans="5:13">
      <c r="E440" s="2"/>
      <c r="G440" s="2"/>
      <c r="H440"/>
      <c r="J440" s="4">
        <f>IF(AND((Table1[[#This Row],[Sales stage]]&lt;&gt;"Won"),OR($B$2=1,(Table1[[#This Row],[Country]]=INDEX($E$1:$E$11,$B$2)))),Table1[[#This Row],[Close Date/Expected Close Date]]-DATE(2015,3,31),"")</f>
        <v>39</v>
      </c>
      <c r="K440" s="32">
        <f>IFERROR(IF(J440&lt;&gt;"",J440+ROWS($J$2:J440)/100000000,""),"")</f>
        <v>39.000004390000001</v>
      </c>
      <c r="L440" s="33">
        <f>IFERROR(SMALL($K$2:$K$996,ROWS($K$2:K440)),"")</f>
        <v>42.000001599999997</v>
      </c>
      <c r="M440" s="4">
        <f t="shared" si="13"/>
        <v>160</v>
      </c>
    </row>
    <row r="441" spans="5:13">
      <c r="E441" s="2"/>
      <c r="G441" s="2"/>
      <c r="H441"/>
      <c r="J441" s="4">
        <f>IF(AND((Table1[[#This Row],[Sales stage]]&lt;&gt;"Won"),OR($B$2=1,(Table1[[#This Row],[Country]]=INDEX($E$1:$E$11,$B$2)))),Table1[[#This Row],[Close Date/Expected Close Date]]-DATE(2015,3,31),"")</f>
        <v>27</v>
      </c>
      <c r="K441" s="32">
        <f>IFERROR(IF(J441&lt;&gt;"",J441+ROWS($J$2:J441)/100000000,""),"")</f>
        <v>27.000004400000002</v>
      </c>
      <c r="L441" s="33">
        <f>IFERROR(SMALL($K$2:$K$996,ROWS($K$2:K441)),"")</f>
        <v>42.000001830000002</v>
      </c>
      <c r="M441" s="4">
        <f t="shared" si="13"/>
        <v>183</v>
      </c>
    </row>
    <row r="442" spans="5:13">
      <c r="E442" s="2"/>
      <c r="G442" s="2"/>
      <c r="H442"/>
      <c r="J442" s="4">
        <f>IF(AND((Table1[[#This Row],[Sales stage]]&lt;&gt;"Won"),OR($B$2=1,(Table1[[#This Row],[Country]]=INDEX($E$1:$E$11,$B$2)))),Table1[[#This Row],[Close Date/Expected Close Date]]-DATE(2015,3,31),"")</f>
        <v>45</v>
      </c>
      <c r="K442" s="32">
        <f>IFERROR(IF(J442&lt;&gt;"",J442+ROWS($J$2:J442)/100000000,""),"")</f>
        <v>45.000004410000003</v>
      </c>
      <c r="L442" s="33">
        <f>IFERROR(SMALL($K$2:$K$996,ROWS($K$2:K442)),"")</f>
        <v>42.000001859999998</v>
      </c>
      <c r="M442" s="4">
        <f t="shared" si="13"/>
        <v>186</v>
      </c>
    </row>
    <row r="443" spans="5:13">
      <c r="E443" s="2"/>
      <c r="G443" s="2"/>
      <c r="H443"/>
      <c r="J443" s="4">
        <f>IF(AND((Table1[[#This Row],[Sales stage]]&lt;&gt;"Won"),OR($B$2=1,(Table1[[#This Row],[Country]]=INDEX($E$1:$E$11,$B$2)))),Table1[[#This Row],[Close Date/Expected Close Date]]-DATE(2015,3,31),"")</f>
        <v>39</v>
      </c>
      <c r="K443" s="32">
        <f>IFERROR(IF(J443&lt;&gt;"",J443+ROWS($J$2:J443)/100000000,""),"")</f>
        <v>39.000004420000003</v>
      </c>
      <c r="L443" s="33">
        <f>IFERROR(SMALL($K$2:$K$996,ROWS($K$2:K443)),"")</f>
        <v>42.000002870000003</v>
      </c>
      <c r="M443" s="4">
        <f t="shared" si="13"/>
        <v>287</v>
      </c>
    </row>
    <row r="444" spans="5:13">
      <c r="E444" s="2"/>
      <c r="G444" s="2"/>
      <c r="H444"/>
      <c r="J444" s="4">
        <f>IF(AND((Table1[[#This Row],[Sales stage]]&lt;&gt;"Won"),OR($B$2=1,(Table1[[#This Row],[Country]]=INDEX($E$1:$E$11,$B$2)))),Table1[[#This Row],[Close Date/Expected Close Date]]-DATE(2015,3,31),"")</f>
        <v>45</v>
      </c>
      <c r="K444" s="32">
        <f>IFERROR(IF(J444&lt;&gt;"",J444+ROWS($J$2:J444)/100000000,""),"")</f>
        <v>45.000004429999997</v>
      </c>
      <c r="L444" s="33">
        <f>IFERROR(SMALL($K$2:$K$996,ROWS($K$2:K444)),"")</f>
        <v>42.000002940000002</v>
      </c>
      <c r="M444" s="4">
        <f t="shared" si="13"/>
        <v>294</v>
      </c>
    </row>
    <row r="445" spans="5:13">
      <c r="E445" s="2"/>
      <c r="G445" s="2"/>
      <c r="H445"/>
      <c r="J445" s="4">
        <f>IF(AND((Table1[[#This Row],[Sales stage]]&lt;&gt;"Won"),OR($B$2=1,(Table1[[#This Row],[Country]]=INDEX($E$1:$E$11,$B$2)))),Table1[[#This Row],[Close Date/Expected Close Date]]-DATE(2015,3,31),"")</f>
        <v>15</v>
      </c>
      <c r="K445" s="32">
        <f>IFERROR(IF(J445&lt;&gt;"",J445+ROWS($J$2:J445)/100000000,""),"")</f>
        <v>15.00000444</v>
      </c>
      <c r="L445" s="33">
        <f>IFERROR(SMALL($K$2:$K$996,ROWS($K$2:K445)),"")</f>
        <v>42.000003220000004</v>
      </c>
      <c r="M445" s="4">
        <f t="shared" si="13"/>
        <v>322</v>
      </c>
    </row>
    <row r="446" spans="5:13">
      <c r="E446" s="2"/>
      <c r="G446" s="2"/>
      <c r="H446"/>
      <c r="J446" s="4">
        <f>IF(AND((Table1[[#This Row],[Sales stage]]&lt;&gt;"Won"),OR($B$2=1,(Table1[[#This Row],[Country]]=INDEX($E$1:$E$11,$B$2)))),Table1[[#This Row],[Close Date/Expected Close Date]]-DATE(2015,3,31),"")</f>
        <v>12</v>
      </c>
      <c r="K446" s="32">
        <f>IFERROR(IF(J446&lt;&gt;"",J446+ROWS($J$2:J446)/100000000,""),"")</f>
        <v>12.00000445</v>
      </c>
      <c r="L446" s="33">
        <f>IFERROR(SMALL($K$2:$K$996,ROWS($K$2:K446)),"")</f>
        <v>42.000004650000001</v>
      </c>
      <c r="M446" s="4">
        <f t="shared" si="13"/>
        <v>465</v>
      </c>
    </row>
    <row r="447" spans="5:13">
      <c r="E447" s="2"/>
      <c r="G447" s="2"/>
      <c r="H447"/>
      <c r="J447" s="4">
        <f>IF(AND((Table1[[#This Row],[Sales stage]]&lt;&gt;"Won"),OR($B$2=1,(Table1[[#This Row],[Country]]=INDEX($E$1:$E$11,$B$2)))),Table1[[#This Row],[Close Date/Expected Close Date]]-DATE(2015,3,31),"")</f>
        <v>15</v>
      </c>
      <c r="K447" s="32">
        <f>IFERROR(IF(J447&lt;&gt;"",J447+ROWS($J$2:J447)/100000000,""),"")</f>
        <v>15.00000446</v>
      </c>
      <c r="L447" s="33">
        <f>IFERROR(SMALL($K$2:$K$996,ROWS($K$2:K447)),"")</f>
        <v>42.000005620000003</v>
      </c>
      <c r="M447" s="4">
        <f t="shared" si="13"/>
        <v>562</v>
      </c>
    </row>
    <row r="448" spans="5:13">
      <c r="E448" s="2"/>
      <c r="G448" s="2"/>
      <c r="H448"/>
      <c r="J448" s="4">
        <f>IF(AND((Table1[[#This Row],[Sales stage]]&lt;&gt;"Won"),OR($B$2=1,(Table1[[#This Row],[Country]]=INDEX($E$1:$E$11,$B$2)))),Table1[[#This Row],[Close Date/Expected Close Date]]-DATE(2015,3,31),"")</f>
        <v>33</v>
      </c>
      <c r="K448" s="32">
        <f>IFERROR(IF(J448&lt;&gt;"",J448+ROWS($J$2:J448)/100000000,""),"")</f>
        <v>33.00000447</v>
      </c>
      <c r="L448" s="33">
        <f>IFERROR(SMALL($K$2:$K$996,ROWS($K$2:K448)),"")</f>
        <v>42.000007650000001</v>
      </c>
      <c r="M448" s="4">
        <f t="shared" si="13"/>
        <v>765</v>
      </c>
    </row>
    <row r="449" spans="5:13">
      <c r="E449" s="2"/>
      <c r="G449" s="2"/>
      <c r="H449"/>
      <c r="J449" s="4">
        <f>IF(AND((Table1[[#This Row],[Sales stage]]&lt;&gt;"Won"),OR($B$2=1,(Table1[[#This Row],[Country]]=INDEX($E$1:$E$11,$B$2)))),Table1[[#This Row],[Close Date/Expected Close Date]]-DATE(2015,3,31),"")</f>
        <v>37</v>
      </c>
      <c r="K449" s="32">
        <f>IFERROR(IF(J449&lt;&gt;"",J449+ROWS($J$2:J449)/100000000,""),"")</f>
        <v>37.000004480000001</v>
      </c>
      <c r="L449" s="33">
        <f>IFERROR(SMALL($K$2:$K$996,ROWS($K$2:K449)),"")</f>
        <v>42.00000773</v>
      </c>
      <c r="M449" s="4">
        <f t="shared" si="13"/>
        <v>773</v>
      </c>
    </row>
    <row r="450" spans="5:13">
      <c r="E450" s="2"/>
      <c r="G450" s="2"/>
      <c r="H450"/>
      <c r="J450" s="4">
        <f>IF(AND((Table1[[#This Row],[Sales stage]]&lt;&gt;"Won"),OR($B$2=1,(Table1[[#This Row],[Country]]=INDEX($E$1:$E$11,$B$2)))),Table1[[#This Row],[Close Date/Expected Close Date]]-DATE(2015,3,31),"")</f>
        <v>65</v>
      </c>
      <c r="K450" s="32">
        <f>IFERROR(IF(J450&lt;&gt;"",J450+ROWS($J$2:J450)/100000000,""),"")</f>
        <v>65.000004489999995</v>
      </c>
      <c r="L450" s="33">
        <f>IFERROR(SMALL($K$2:$K$996,ROWS($K$2:K450)),"")</f>
        <v>43.000000219999997</v>
      </c>
      <c r="M450" s="4">
        <f t="shared" si="13"/>
        <v>22</v>
      </c>
    </row>
    <row r="451" spans="5:13">
      <c r="E451" s="2"/>
      <c r="G451" s="2"/>
      <c r="H451"/>
      <c r="J451" s="4">
        <f>IF(AND((Table1[[#This Row],[Sales stage]]&lt;&gt;"Won"),OR($B$2=1,(Table1[[#This Row],[Country]]=INDEX($E$1:$E$11,$B$2)))),Table1[[#This Row],[Close Date/Expected Close Date]]-DATE(2015,3,31),"")</f>
        <v>16</v>
      </c>
      <c r="K451" s="32">
        <f>IFERROR(IF(J451&lt;&gt;"",J451+ROWS($J$2:J451)/100000000,""),"")</f>
        <v>16.000004499999999</v>
      </c>
      <c r="L451" s="33">
        <f>IFERROR(SMALL($K$2:$K$996,ROWS($K$2:K451)),"")</f>
        <v>43.000001679999997</v>
      </c>
      <c r="M451" s="4">
        <f t="shared" ref="M451:M514" si="14">IF(L451&lt;&gt;"",MATCH(L451,$K$2:$K$996,0),"")</f>
        <v>168</v>
      </c>
    </row>
    <row r="452" spans="5:13">
      <c r="E452" s="2"/>
      <c r="G452" s="2"/>
      <c r="H452"/>
      <c r="J452" s="4">
        <f>IF(AND((Table1[[#This Row],[Sales stage]]&lt;&gt;"Won"),OR($B$2=1,(Table1[[#This Row],[Country]]=INDEX($E$1:$E$11,$B$2)))),Table1[[#This Row],[Close Date/Expected Close Date]]-DATE(2015,3,31),"")</f>
        <v>32</v>
      </c>
      <c r="K452" s="32">
        <f>IFERROR(IF(J452&lt;&gt;"",J452+ROWS($J$2:J452)/100000000,""),"")</f>
        <v>32.000004509999997</v>
      </c>
      <c r="L452" s="33">
        <f>IFERROR(SMALL($K$2:$K$996,ROWS($K$2:K452)),"")</f>
        <v>43.000002090000002</v>
      </c>
      <c r="M452" s="4">
        <f t="shared" si="14"/>
        <v>209</v>
      </c>
    </row>
    <row r="453" spans="5:13">
      <c r="E453" s="2"/>
      <c r="G453" s="2"/>
      <c r="H453"/>
      <c r="J453" s="4">
        <f>IF(AND((Table1[[#This Row],[Sales stage]]&lt;&gt;"Won"),OR($B$2=1,(Table1[[#This Row],[Country]]=INDEX($E$1:$E$11,$B$2)))),Table1[[#This Row],[Close Date/Expected Close Date]]-DATE(2015,3,31),"")</f>
        <v>41</v>
      </c>
      <c r="K453" s="32">
        <f>IFERROR(IF(J453&lt;&gt;"",J453+ROWS($J$2:J453)/100000000,""),"")</f>
        <v>41.000004519999997</v>
      </c>
      <c r="L453" s="33">
        <f>IFERROR(SMALL($K$2:$K$996,ROWS($K$2:K453)),"")</f>
        <v>43.0000024</v>
      </c>
      <c r="M453" s="4">
        <f t="shared" si="14"/>
        <v>240</v>
      </c>
    </row>
    <row r="454" spans="5:13">
      <c r="E454" s="2"/>
      <c r="G454" s="2"/>
      <c r="H454"/>
      <c r="J454" s="4">
        <f>IF(AND((Table1[[#This Row],[Sales stage]]&lt;&gt;"Won"),OR($B$2=1,(Table1[[#This Row],[Country]]=INDEX($E$1:$E$11,$B$2)))),Table1[[#This Row],[Close Date/Expected Close Date]]-DATE(2015,3,31),"")</f>
        <v>15</v>
      </c>
      <c r="K454" s="32">
        <f>IFERROR(IF(J454&lt;&gt;"",J454+ROWS($J$2:J454)/100000000,""),"")</f>
        <v>15.00000453</v>
      </c>
      <c r="L454" s="33">
        <f>IFERROR(SMALL($K$2:$K$996,ROWS($K$2:K454)),"")</f>
        <v>43.000002850000001</v>
      </c>
      <c r="M454" s="4">
        <f t="shared" si="14"/>
        <v>285</v>
      </c>
    </row>
    <row r="455" spans="5:13">
      <c r="E455" s="2"/>
      <c r="G455" s="2"/>
      <c r="H455"/>
      <c r="J455" s="4">
        <f>IF(AND((Table1[[#This Row],[Sales stage]]&lt;&gt;"Won"),OR($B$2=1,(Table1[[#This Row],[Country]]=INDEX($E$1:$E$11,$B$2)))),Table1[[#This Row],[Close Date/Expected Close Date]]-DATE(2015,3,31),"")</f>
        <v>72</v>
      </c>
      <c r="K455" s="32">
        <f>IFERROR(IF(J455&lt;&gt;"",J455+ROWS($J$2:J455)/100000000,""),"")</f>
        <v>72.000004540000006</v>
      </c>
      <c r="L455" s="33">
        <f>IFERROR(SMALL($K$2:$K$996,ROWS($K$2:K455)),"")</f>
        <v>43.000002879999997</v>
      </c>
      <c r="M455" s="4">
        <f t="shared" si="14"/>
        <v>288</v>
      </c>
    </row>
    <row r="456" spans="5:13">
      <c r="E456" s="2"/>
      <c r="G456" s="2"/>
      <c r="H456"/>
      <c r="J456" s="4">
        <f>IF(AND((Table1[[#This Row],[Sales stage]]&lt;&gt;"Won"),OR($B$2=1,(Table1[[#This Row],[Country]]=INDEX($E$1:$E$11,$B$2)))),Table1[[#This Row],[Close Date/Expected Close Date]]-DATE(2015,3,31),"")</f>
        <v>28</v>
      </c>
      <c r="K456" s="32">
        <f>IFERROR(IF(J456&lt;&gt;"",J456+ROWS($J$2:J456)/100000000,""),"")</f>
        <v>28.00000455</v>
      </c>
      <c r="L456" s="33">
        <f>IFERROR(SMALL($K$2:$K$996,ROWS($K$2:K456)),"")</f>
        <v>43.000007699999998</v>
      </c>
      <c r="M456" s="4">
        <f t="shared" si="14"/>
        <v>770</v>
      </c>
    </row>
    <row r="457" spans="5:13">
      <c r="E457" s="2"/>
      <c r="G457" s="2"/>
      <c r="H457"/>
      <c r="J457" s="4">
        <f>IF(AND((Table1[[#This Row],[Sales stage]]&lt;&gt;"Won"),OR($B$2=1,(Table1[[#This Row],[Country]]=INDEX($E$1:$E$11,$B$2)))),Table1[[#This Row],[Close Date/Expected Close Date]]-DATE(2015,3,31),"")</f>
        <v>35</v>
      </c>
      <c r="K457" s="32">
        <f>IFERROR(IF(J457&lt;&gt;"",J457+ROWS($J$2:J457)/100000000,""),"")</f>
        <v>35.000004560000001</v>
      </c>
      <c r="L457" s="33">
        <f>IFERROR(SMALL($K$2:$K$996,ROWS($K$2:K457)),"")</f>
        <v>43.000007949999997</v>
      </c>
      <c r="M457" s="4">
        <f t="shared" si="14"/>
        <v>795</v>
      </c>
    </row>
    <row r="458" spans="5:13">
      <c r="E458" s="2"/>
      <c r="G458" s="2"/>
      <c r="H458"/>
      <c r="J458" s="4" t="str">
        <f>IF(AND((Table1[[#This Row],[Sales stage]]&lt;&gt;"Won"),OR($B$2=1,(Table1[[#This Row],[Country]]=INDEX($E$1:$E$11,$B$2)))),Table1[[#This Row],[Close Date/Expected Close Date]]-DATE(2015,3,31),"")</f>
        <v/>
      </c>
      <c r="K458" s="32" t="str">
        <f>IFERROR(IF(J458&lt;&gt;"",J458+ROWS($J$2:J458)/100000000,""),"")</f>
        <v/>
      </c>
      <c r="L458" s="33">
        <f>IFERROR(SMALL($K$2:$K$996,ROWS($K$2:K458)),"")</f>
        <v>43.000008370000003</v>
      </c>
      <c r="M458" s="4">
        <f t="shared" si="14"/>
        <v>837</v>
      </c>
    </row>
    <row r="459" spans="5:13">
      <c r="E459" s="2"/>
      <c r="G459" s="2"/>
      <c r="H459"/>
      <c r="J459" s="4">
        <f>IF(AND((Table1[[#This Row],[Sales stage]]&lt;&gt;"Won"),OR($B$2=1,(Table1[[#This Row],[Country]]=INDEX($E$1:$E$11,$B$2)))),Table1[[#This Row],[Close Date/Expected Close Date]]-DATE(2015,3,31),"")</f>
        <v>28</v>
      </c>
      <c r="K459" s="32">
        <f>IFERROR(IF(J459&lt;&gt;"",J459+ROWS($J$2:J459)/100000000,""),"")</f>
        <v>28.000004579999999</v>
      </c>
      <c r="L459" s="33">
        <f>IFERROR(SMALL($K$2:$K$996,ROWS($K$2:K459)),"")</f>
        <v>43.000009319999997</v>
      </c>
      <c r="M459" s="4">
        <f t="shared" si="14"/>
        <v>932</v>
      </c>
    </row>
    <row r="460" spans="5:13">
      <c r="E460" s="2"/>
      <c r="G460" s="2"/>
      <c r="H460"/>
      <c r="J460" s="4">
        <f>IF(AND((Table1[[#This Row],[Sales stage]]&lt;&gt;"Won"),OR($B$2=1,(Table1[[#This Row],[Country]]=INDEX($E$1:$E$11,$B$2)))),Table1[[#This Row],[Close Date/Expected Close Date]]-DATE(2015,3,31),"")</f>
        <v>32</v>
      </c>
      <c r="K460" s="32">
        <f>IFERROR(IF(J460&lt;&gt;"",J460+ROWS($J$2:J460)/100000000,""),"")</f>
        <v>32.000004590000003</v>
      </c>
      <c r="L460" s="33">
        <f>IFERROR(SMALL($K$2:$K$996,ROWS($K$2:K460)),"")</f>
        <v>44.000000229999998</v>
      </c>
      <c r="M460" s="4">
        <f t="shared" si="14"/>
        <v>23</v>
      </c>
    </row>
    <row r="461" spans="5:13">
      <c r="E461" s="2"/>
      <c r="G461" s="2"/>
      <c r="H461"/>
      <c r="J461" s="4">
        <f>IF(AND((Table1[[#This Row],[Sales stage]]&lt;&gt;"Won"),OR($B$2=1,(Table1[[#This Row],[Country]]=INDEX($E$1:$E$11,$B$2)))),Table1[[#This Row],[Close Date/Expected Close Date]]-DATE(2015,3,31),"")</f>
        <v>13</v>
      </c>
      <c r="K461" s="32">
        <f>IFERROR(IF(J461&lt;&gt;"",J461+ROWS($J$2:J461)/100000000,""),"")</f>
        <v>13.0000046</v>
      </c>
      <c r="L461" s="33">
        <f>IFERROR(SMALL($K$2:$K$996,ROWS($K$2:K461)),"")</f>
        <v>44.000000999999997</v>
      </c>
      <c r="M461" s="4">
        <f t="shared" si="14"/>
        <v>100</v>
      </c>
    </row>
    <row r="462" spans="5:13">
      <c r="E462" s="2"/>
      <c r="G462" s="2"/>
      <c r="H462"/>
      <c r="J462" s="4">
        <f>IF(AND((Table1[[#This Row],[Sales stage]]&lt;&gt;"Won"),OR($B$2=1,(Table1[[#This Row],[Country]]=INDEX($E$1:$E$11,$B$2)))),Table1[[#This Row],[Close Date/Expected Close Date]]-DATE(2015,3,31),"")</f>
        <v>55</v>
      </c>
      <c r="K462" s="32">
        <f>IFERROR(IF(J462&lt;&gt;"",J462+ROWS($J$2:J462)/100000000,""),"")</f>
        <v>55.000004609999998</v>
      </c>
      <c r="L462" s="33">
        <f>IFERROR(SMALL($K$2:$K$996,ROWS($K$2:K462)),"")</f>
        <v>44.00000266</v>
      </c>
      <c r="M462" s="4">
        <f t="shared" si="14"/>
        <v>266</v>
      </c>
    </row>
    <row r="463" spans="5:13">
      <c r="E463" s="2"/>
      <c r="G463" s="2"/>
      <c r="H463"/>
      <c r="J463" s="4">
        <f>IF(AND((Table1[[#This Row],[Sales stage]]&lt;&gt;"Won"),OR($B$2=1,(Table1[[#This Row],[Country]]=INDEX($E$1:$E$11,$B$2)))),Table1[[#This Row],[Close Date/Expected Close Date]]-DATE(2015,3,31),"")</f>
        <v>75</v>
      </c>
      <c r="K463" s="32">
        <f>IFERROR(IF(J463&lt;&gt;"",J463+ROWS($J$2:J463)/100000000,""),"")</f>
        <v>75.000004619999999</v>
      </c>
      <c r="L463" s="33">
        <f>IFERROR(SMALL($K$2:$K$996,ROWS($K$2:K463)),"")</f>
        <v>44.000003419999999</v>
      </c>
      <c r="M463" s="4">
        <f t="shared" si="14"/>
        <v>342</v>
      </c>
    </row>
    <row r="464" spans="5:13">
      <c r="E464" s="2"/>
      <c r="G464" s="2"/>
      <c r="H464"/>
      <c r="J464" s="4">
        <f>IF(AND((Table1[[#This Row],[Sales stage]]&lt;&gt;"Won"),OR($B$2=1,(Table1[[#This Row],[Country]]=INDEX($E$1:$E$11,$B$2)))),Table1[[#This Row],[Close Date/Expected Close Date]]-DATE(2015,3,31),"")</f>
        <v>19</v>
      </c>
      <c r="K464" s="32">
        <f>IFERROR(IF(J464&lt;&gt;"",J464+ROWS($J$2:J464)/100000000,""),"")</f>
        <v>19.000004629999999</v>
      </c>
      <c r="L464" s="33">
        <f>IFERROR(SMALL($K$2:$K$996,ROWS($K$2:K464)),"")</f>
        <v>44.0000049</v>
      </c>
      <c r="M464" s="4">
        <f t="shared" si="14"/>
        <v>490</v>
      </c>
    </row>
    <row r="465" spans="5:13">
      <c r="E465" s="2"/>
      <c r="G465" s="2"/>
      <c r="H465"/>
      <c r="J465" s="4">
        <f>IF(AND((Table1[[#This Row],[Sales stage]]&lt;&gt;"Won"),OR($B$2=1,(Table1[[#This Row],[Country]]=INDEX($E$1:$E$11,$B$2)))),Table1[[#This Row],[Close Date/Expected Close Date]]-DATE(2015,3,31),"")</f>
        <v>74</v>
      </c>
      <c r="K465" s="32">
        <f>IFERROR(IF(J465&lt;&gt;"",J465+ROWS($J$2:J465)/100000000,""),"")</f>
        <v>74.00000464</v>
      </c>
      <c r="L465" s="33">
        <f>IFERROR(SMALL($K$2:$K$996,ROWS($K$2:K465)),"")</f>
        <v>44.000005819999998</v>
      </c>
      <c r="M465" s="4">
        <f t="shared" si="14"/>
        <v>582</v>
      </c>
    </row>
    <row r="466" spans="5:13">
      <c r="E466" s="2"/>
      <c r="G466" s="2"/>
      <c r="H466"/>
      <c r="J466" s="4">
        <f>IF(AND((Table1[[#This Row],[Sales stage]]&lt;&gt;"Won"),OR($B$2=1,(Table1[[#This Row],[Country]]=INDEX($E$1:$E$11,$B$2)))),Table1[[#This Row],[Close Date/Expected Close Date]]-DATE(2015,3,31),"")</f>
        <v>42</v>
      </c>
      <c r="K466" s="32">
        <f>IFERROR(IF(J466&lt;&gt;"",J466+ROWS($J$2:J466)/100000000,""),"")</f>
        <v>42.000004650000001</v>
      </c>
      <c r="L466" s="33">
        <f>IFERROR(SMALL($K$2:$K$996,ROWS($K$2:K466)),"")</f>
        <v>44.000008000000001</v>
      </c>
      <c r="M466" s="4">
        <f t="shared" si="14"/>
        <v>800</v>
      </c>
    </row>
    <row r="467" spans="5:13">
      <c r="E467" s="2"/>
      <c r="G467" s="2"/>
      <c r="H467"/>
      <c r="J467" s="4">
        <f>IF(AND((Table1[[#This Row],[Sales stage]]&lt;&gt;"Won"),OR($B$2=1,(Table1[[#This Row],[Country]]=INDEX($E$1:$E$11,$B$2)))),Table1[[#This Row],[Close Date/Expected Close Date]]-DATE(2015,3,31),"")</f>
        <v>88</v>
      </c>
      <c r="K467" s="32">
        <f>IFERROR(IF(J467&lt;&gt;"",J467+ROWS($J$2:J467)/100000000,""),"")</f>
        <v>88.000004660000002</v>
      </c>
      <c r="L467" s="33">
        <f>IFERROR(SMALL($K$2:$K$996,ROWS($K$2:K467)),"")</f>
        <v>44.000008010000002</v>
      </c>
      <c r="M467" s="4">
        <f t="shared" si="14"/>
        <v>801</v>
      </c>
    </row>
    <row r="468" spans="5:13">
      <c r="E468" s="2"/>
      <c r="G468" s="2"/>
      <c r="H468"/>
      <c r="J468" s="4" t="str">
        <f>IF(AND((Table1[[#This Row],[Sales stage]]&lt;&gt;"Won"),OR($B$2=1,(Table1[[#This Row],[Country]]=INDEX($E$1:$E$11,$B$2)))),Table1[[#This Row],[Close Date/Expected Close Date]]-DATE(2015,3,31),"")</f>
        <v/>
      </c>
      <c r="K468" s="32" t="str">
        <f>IFERROR(IF(J468&lt;&gt;"",J468+ROWS($J$2:J468)/100000000,""),"")</f>
        <v/>
      </c>
      <c r="L468" s="33">
        <f>IFERROR(SMALL($K$2:$K$996,ROWS($K$2:K468)),"")</f>
        <v>44.000008350000002</v>
      </c>
      <c r="M468" s="4">
        <f t="shared" si="14"/>
        <v>835</v>
      </c>
    </row>
    <row r="469" spans="5:13">
      <c r="E469" s="2"/>
      <c r="G469" s="2"/>
      <c r="H469"/>
      <c r="J469" s="4">
        <f>IF(AND((Table1[[#This Row],[Sales stage]]&lt;&gt;"Won"),OR($B$2=1,(Table1[[#This Row],[Country]]=INDEX($E$1:$E$11,$B$2)))),Table1[[#This Row],[Close Date/Expected Close Date]]-DATE(2015,3,31),"")</f>
        <v>83</v>
      </c>
      <c r="K469" s="32">
        <f>IFERROR(IF(J469&lt;&gt;"",J469+ROWS($J$2:J469)/100000000,""),"")</f>
        <v>83.000004680000004</v>
      </c>
      <c r="L469" s="33">
        <f>IFERROR(SMALL($K$2:$K$996,ROWS($K$2:K469)),"")</f>
        <v>44.000009339999998</v>
      </c>
      <c r="M469" s="4">
        <f t="shared" si="14"/>
        <v>934</v>
      </c>
    </row>
    <row r="470" spans="5:13">
      <c r="E470" s="2"/>
      <c r="G470" s="2"/>
      <c r="H470"/>
      <c r="J470" s="4">
        <f>IF(AND((Table1[[#This Row],[Sales stage]]&lt;&gt;"Won"),OR($B$2=1,(Table1[[#This Row],[Country]]=INDEX($E$1:$E$11,$B$2)))),Table1[[#This Row],[Close Date/Expected Close Date]]-DATE(2015,3,31),"")</f>
        <v>80</v>
      </c>
      <c r="K470" s="32">
        <f>IFERROR(IF(J470&lt;&gt;"",J470+ROWS($J$2:J470)/100000000,""),"")</f>
        <v>80.000004689999997</v>
      </c>
      <c r="L470" s="33">
        <f>IFERROR(SMALL($K$2:$K$996,ROWS($K$2:K470)),"")</f>
        <v>44.000009589999998</v>
      </c>
      <c r="M470" s="4">
        <f t="shared" si="14"/>
        <v>959</v>
      </c>
    </row>
    <row r="471" spans="5:13">
      <c r="E471" s="2"/>
      <c r="G471" s="2"/>
      <c r="H471"/>
      <c r="J471" s="4">
        <f>IF(AND((Table1[[#This Row],[Sales stage]]&lt;&gt;"Won"),OR($B$2=1,(Table1[[#This Row],[Country]]=INDEX($E$1:$E$11,$B$2)))),Table1[[#This Row],[Close Date/Expected Close Date]]-DATE(2015,3,31),"")</f>
        <v>27</v>
      </c>
      <c r="K471" s="32">
        <f>IFERROR(IF(J471&lt;&gt;"",J471+ROWS($J$2:J471)/100000000,""),"")</f>
        <v>27.000004700000002</v>
      </c>
      <c r="L471" s="33">
        <f>IFERROR(SMALL($K$2:$K$996,ROWS($K$2:K471)),"")</f>
        <v>45.000000190000002</v>
      </c>
      <c r="M471" s="4">
        <f t="shared" si="14"/>
        <v>19</v>
      </c>
    </row>
    <row r="472" spans="5:13">
      <c r="E472" s="2"/>
      <c r="G472" s="2"/>
      <c r="H472"/>
      <c r="J472" s="4">
        <f>IF(AND((Table1[[#This Row],[Sales stage]]&lt;&gt;"Won"),OR($B$2=1,(Table1[[#This Row],[Country]]=INDEX($E$1:$E$11,$B$2)))),Table1[[#This Row],[Close Date/Expected Close Date]]-DATE(2015,3,31),"")</f>
        <v>27</v>
      </c>
      <c r="K472" s="32">
        <f>IFERROR(IF(J472&lt;&gt;"",J472+ROWS($J$2:J472)/100000000,""),"")</f>
        <v>27.000004709999999</v>
      </c>
      <c r="L472" s="33">
        <f>IFERROR(SMALL($K$2:$K$996,ROWS($K$2:K472)),"")</f>
        <v>45.000000550000003</v>
      </c>
      <c r="M472" s="4">
        <f t="shared" si="14"/>
        <v>55</v>
      </c>
    </row>
    <row r="473" spans="5:13">
      <c r="E473" s="2"/>
      <c r="G473" s="2"/>
      <c r="H473"/>
      <c r="J473" s="4">
        <f>IF(AND((Table1[[#This Row],[Sales stage]]&lt;&gt;"Won"),OR($B$2=1,(Table1[[#This Row],[Country]]=INDEX($E$1:$E$11,$B$2)))),Table1[[#This Row],[Close Date/Expected Close Date]]-DATE(2015,3,31),"")</f>
        <v>86</v>
      </c>
      <c r="K473" s="32">
        <f>IFERROR(IF(J473&lt;&gt;"",J473+ROWS($J$2:J473)/100000000,""),"")</f>
        <v>86.000004720000007</v>
      </c>
      <c r="L473" s="33">
        <f>IFERROR(SMALL($K$2:$K$996,ROWS($K$2:K473)),"")</f>
        <v>45.000000659999998</v>
      </c>
      <c r="M473" s="4">
        <f t="shared" si="14"/>
        <v>66</v>
      </c>
    </row>
    <row r="474" spans="5:13">
      <c r="E474" s="2"/>
      <c r="G474" s="2"/>
      <c r="H474"/>
      <c r="J474" s="4">
        <f>IF(AND((Table1[[#This Row],[Sales stage]]&lt;&gt;"Won"),OR($B$2=1,(Table1[[#This Row],[Country]]=INDEX($E$1:$E$11,$B$2)))),Table1[[#This Row],[Close Date/Expected Close Date]]-DATE(2015,3,31),"")</f>
        <v>57</v>
      </c>
      <c r="K474" s="32">
        <f>IFERROR(IF(J474&lt;&gt;"",J474+ROWS($J$2:J474)/100000000,""),"")</f>
        <v>57.000004730000001</v>
      </c>
      <c r="L474" s="33">
        <f>IFERROR(SMALL($K$2:$K$996,ROWS($K$2:K474)),"")</f>
        <v>45.000001230000002</v>
      </c>
      <c r="M474" s="4">
        <f t="shared" si="14"/>
        <v>123</v>
      </c>
    </row>
    <row r="475" spans="5:13">
      <c r="E475" s="2"/>
      <c r="G475" s="2"/>
      <c r="H475"/>
      <c r="J475" s="4">
        <f>IF(AND((Table1[[#This Row],[Sales stage]]&lt;&gt;"Won"),OR($B$2=1,(Table1[[#This Row],[Country]]=INDEX($E$1:$E$11,$B$2)))),Table1[[#This Row],[Close Date/Expected Close Date]]-DATE(2015,3,31),"")</f>
        <v>49</v>
      </c>
      <c r="K475" s="32">
        <f>IFERROR(IF(J475&lt;&gt;"",J475+ROWS($J$2:J475)/100000000,""),"")</f>
        <v>49.000004740000001</v>
      </c>
      <c r="L475" s="33">
        <f>IFERROR(SMALL($K$2:$K$996,ROWS($K$2:K475)),"")</f>
        <v>45.000001519999998</v>
      </c>
      <c r="M475" s="4">
        <f t="shared" si="14"/>
        <v>152</v>
      </c>
    </row>
    <row r="476" spans="5:13">
      <c r="E476" s="2"/>
      <c r="G476" s="2"/>
      <c r="H476"/>
      <c r="J476" s="4">
        <f>IF(AND((Table1[[#This Row],[Sales stage]]&lt;&gt;"Won"),OR($B$2=1,(Table1[[#This Row],[Country]]=INDEX($E$1:$E$11,$B$2)))),Table1[[#This Row],[Close Date/Expected Close Date]]-DATE(2015,3,31),"")</f>
        <v>30</v>
      </c>
      <c r="K476" s="32">
        <f>IFERROR(IF(J476&lt;&gt;"",J476+ROWS($J$2:J476)/100000000,""),"")</f>
        <v>30.000004749999999</v>
      </c>
      <c r="L476" s="33">
        <f>IFERROR(SMALL($K$2:$K$996,ROWS($K$2:K476)),"")</f>
        <v>45.000002420000001</v>
      </c>
      <c r="M476" s="4">
        <f t="shared" si="14"/>
        <v>242</v>
      </c>
    </row>
    <row r="477" spans="5:13">
      <c r="E477" s="2"/>
      <c r="G477" s="2"/>
      <c r="H477"/>
      <c r="J477" s="4">
        <f>IF(AND((Table1[[#This Row],[Sales stage]]&lt;&gt;"Won"),OR($B$2=1,(Table1[[#This Row],[Country]]=INDEX($E$1:$E$11,$B$2)))),Table1[[#This Row],[Close Date/Expected Close Date]]-DATE(2015,3,31),"")</f>
        <v>70</v>
      </c>
      <c r="K477" s="32">
        <f>IFERROR(IF(J477&lt;&gt;"",J477+ROWS($J$2:J477)/100000000,""),"")</f>
        <v>70.000004759999996</v>
      </c>
      <c r="L477" s="33">
        <f>IFERROR(SMALL($K$2:$K$996,ROWS($K$2:K477)),"")</f>
        <v>45.000002690000002</v>
      </c>
      <c r="M477" s="4">
        <f t="shared" si="14"/>
        <v>269</v>
      </c>
    </row>
    <row r="478" spans="5:13">
      <c r="E478" s="2"/>
      <c r="G478" s="2"/>
      <c r="H478"/>
      <c r="J478" s="4">
        <f>IF(AND((Table1[[#This Row],[Sales stage]]&lt;&gt;"Won"),OR($B$2=1,(Table1[[#This Row],[Country]]=INDEX($E$1:$E$11,$B$2)))),Table1[[#This Row],[Close Date/Expected Close Date]]-DATE(2015,3,31),"")</f>
        <v>18</v>
      </c>
      <c r="K478" s="32">
        <f>IFERROR(IF(J478&lt;&gt;"",J478+ROWS($J$2:J478)/100000000,""),"")</f>
        <v>18.00000477</v>
      </c>
      <c r="L478" s="33">
        <f>IFERROR(SMALL($K$2:$K$996,ROWS($K$2:K478)),"")</f>
        <v>45.000004060000002</v>
      </c>
      <c r="M478" s="4">
        <f t="shared" si="14"/>
        <v>406</v>
      </c>
    </row>
    <row r="479" spans="5:13">
      <c r="E479" s="2"/>
      <c r="G479" s="2"/>
      <c r="H479"/>
      <c r="J479" s="4">
        <f>IF(AND((Table1[[#This Row],[Sales stage]]&lt;&gt;"Won"),OR($B$2=1,(Table1[[#This Row],[Country]]=INDEX($E$1:$E$11,$B$2)))),Table1[[#This Row],[Close Date/Expected Close Date]]-DATE(2015,3,31),"")</f>
        <v>77</v>
      </c>
      <c r="K479" s="32">
        <f>IFERROR(IF(J479&lt;&gt;"",J479+ROWS($J$2:J479)/100000000,""),"")</f>
        <v>77.000004779999998</v>
      </c>
      <c r="L479" s="33">
        <f>IFERROR(SMALL($K$2:$K$996,ROWS($K$2:K479)),"")</f>
        <v>45.000004410000003</v>
      </c>
      <c r="M479" s="4">
        <f t="shared" si="14"/>
        <v>441</v>
      </c>
    </row>
    <row r="480" spans="5:13">
      <c r="E480" s="2"/>
      <c r="G480" s="2"/>
      <c r="H480"/>
      <c r="J480" s="4">
        <f>IF(AND((Table1[[#This Row],[Sales stage]]&lt;&gt;"Won"),OR($B$2=1,(Table1[[#This Row],[Country]]=INDEX($E$1:$E$11,$B$2)))),Table1[[#This Row],[Close Date/Expected Close Date]]-DATE(2015,3,31),"")</f>
        <v>16</v>
      </c>
      <c r="K480" s="32">
        <f>IFERROR(IF(J480&lt;&gt;"",J480+ROWS($J$2:J480)/100000000,""),"")</f>
        <v>16.000004789999998</v>
      </c>
      <c r="L480" s="33">
        <f>IFERROR(SMALL($K$2:$K$996,ROWS($K$2:K480)),"")</f>
        <v>45.000004429999997</v>
      </c>
      <c r="M480" s="4">
        <f t="shared" si="14"/>
        <v>443</v>
      </c>
    </row>
    <row r="481" spans="5:13">
      <c r="E481" s="2"/>
      <c r="G481" s="2"/>
      <c r="H481"/>
      <c r="J481" s="4">
        <f>IF(AND((Table1[[#This Row],[Sales stage]]&lt;&gt;"Won"),OR($B$2=1,(Table1[[#This Row],[Country]]=INDEX($E$1:$E$11,$B$2)))),Table1[[#This Row],[Close Date/Expected Close Date]]-DATE(2015,3,31),"")</f>
        <v>76</v>
      </c>
      <c r="K481" s="32">
        <f>IFERROR(IF(J481&lt;&gt;"",J481+ROWS($J$2:J481)/100000000,""),"")</f>
        <v>76.000004799999999</v>
      </c>
      <c r="L481" s="33">
        <f>IFERROR(SMALL($K$2:$K$996,ROWS($K$2:K481)),"")</f>
        <v>45.000005420000001</v>
      </c>
      <c r="M481" s="4">
        <f t="shared" si="14"/>
        <v>542</v>
      </c>
    </row>
    <row r="482" spans="5:13">
      <c r="E482" s="2"/>
      <c r="G482" s="2"/>
      <c r="H482"/>
      <c r="J482" s="4">
        <f>IF(AND((Table1[[#This Row],[Sales stage]]&lt;&gt;"Won"),OR($B$2=1,(Table1[[#This Row],[Country]]=INDEX($E$1:$E$11,$B$2)))),Table1[[#This Row],[Close Date/Expected Close Date]]-DATE(2015,3,31),"")</f>
        <v>52</v>
      </c>
      <c r="K482" s="32">
        <f>IFERROR(IF(J482&lt;&gt;"",J482+ROWS($J$2:J482)/100000000,""),"")</f>
        <v>52.00000481</v>
      </c>
      <c r="L482" s="33">
        <f>IFERROR(SMALL($K$2:$K$996,ROWS($K$2:K482)),"")</f>
        <v>45.00000567</v>
      </c>
      <c r="M482" s="4">
        <f t="shared" si="14"/>
        <v>567</v>
      </c>
    </row>
    <row r="483" spans="5:13">
      <c r="E483" s="2"/>
      <c r="G483" s="2"/>
      <c r="H483"/>
      <c r="J483" s="4">
        <f>IF(AND((Table1[[#This Row],[Sales stage]]&lt;&gt;"Won"),OR($B$2=1,(Table1[[#This Row],[Country]]=INDEX($E$1:$E$11,$B$2)))),Table1[[#This Row],[Close Date/Expected Close Date]]-DATE(2015,3,31),"")</f>
        <v>76</v>
      </c>
      <c r="K483" s="32">
        <f>IFERROR(IF(J483&lt;&gt;"",J483+ROWS($J$2:J483)/100000000,""),"")</f>
        <v>76.000004820000001</v>
      </c>
      <c r="L483" s="33">
        <f>IFERROR(SMALL($K$2:$K$996,ROWS($K$2:K483)),"")</f>
        <v>45.000005710000003</v>
      </c>
      <c r="M483" s="4">
        <f t="shared" si="14"/>
        <v>571</v>
      </c>
    </row>
    <row r="484" spans="5:13">
      <c r="E484" s="2"/>
      <c r="G484" s="2"/>
      <c r="H484"/>
      <c r="J484" s="4" t="str">
        <f>IF(AND((Table1[[#This Row],[Sales stage]]&lt;&gt;"Won"),OR($B$2=1,(Table1[[#This Row],[Country]]=INDEX($E$1:$E$11,$B$2)))),Table1[[#This Row],[Close Date/Expected Close Date]]-DATE(2015,3,31),"")</f>
        <v/>
      </c>
      <c r="K484" s="32" t="str">
        <f>IFERROR(IF(J484&lt;&gt;"",J484+ROWS($J$2:J484)/100000000,""),"")</f>
        <v/>
      </c>
      <c r="L484" s="33">
        <f>IFERROR(SMALL($K$2:$K$996,ROWS($K$2:K484)),"")</f>
        <v>45.00000636</v>
      </c>
      <c r="M484" s="4">
        <f t="shared" si="14"/>
        <v>636</v>
      </c>
    </row>
    <row r="485" spans="5:13">
      <c r="E485" s="2"/>
      <c r="G485" s="2"/>
      <c r="H485"/>
      <c r="J485" s="4">
        <f>IF(AND((Table1[[#This Row],[Sales stage]]&lt;&gt;"Won"),OR($B$2=1,(Table1[[#This Row],[Country]]=INDEX($E$1:$E$11,$B$2)))),Table1[[#This Row],[Close Date/Expected Close Date]]-DATE(2015,3,31),"")</f>
        <v>7</v>
      </c>
      <c r="K485" s="32">
        <f>IFERROR(IF(J485&lt;&gt;"",J485+ROWS($J$2:J485)/100000000,""),"")</f>
        <v>7.0000048399999999</v>
      </c>
      <c r="L485" s="33">
        <f>IFERROR(SMALL($K$2:$K$996,ROWS($K$2:K485)),"")</f>
        <v>45.000006599999999</v>
      </c>
      <c r="M485" s="4">
        <f t="shared" si="14"/>
        <v>660</v>
      </c>
    </row>
    <row r="486" spans="5:13">
      <c r="E486" s="2"/>
      <c r="G486" s="2"/>
      <c r="H486"/>
      <c r="J486" s="4">
        <f>IF(AND((Table1[[#This Row],[Sales stage]]&lt;&gt;"Won"),OR($B$2=1,(Table1[[#This Row],[Country]]=INDEX($E$1:$E$11,$B$2)))),Table1[[#This Row],[Close Date/Expected Close Date]]-DATE(2015,3,31),"")</f>
        <v>7</v>
      </c>
      <c r="K486" s="32">
        <f>IFERROR(IF(J486&lt;&gt;"",J486+ROWS($J$2:J486)/100000000,""),"")</f>
        <v>7.0000048499999998</v>
      </c>
      <c r="L486" s="33">
        <f>IFERROR(SMALL($K$2:$K$996,ROWS($K$2:K486)),"")</f>
        <v>45.000007429999997</v>
      </c>
      <c r="M486" s="4">
        <f t="shared" si="14"/>
        <v>743</v>
      </c>
    </row>
    <row r="487" spans="5:13">
      <c r="E487" s="2"/>
      <c r="G487" s="2"/>
      <c r="H487"/>
      <c r="J487" s="4">
        <f>IF(AND((Table1[[#This Row],[Sales stage]]&lt;&gt;"Won"),OR($B$2=1,(Table1[[#This Row],[Country]]=INDEX($E$1:$E$11,$B$2)))),Table1[[#This Row],[Close Date/Expected Close Date]]-DATE(2015,3,31),"")</f>
        <v>8</v>
      </c>
      <c r="K487" s="32">
        <f>IFERROR(IF(J487&lt;&gt;"",J487+ROWS($J$2:J487)/100000000,""),"")</f>
        <v>8.0000048600000007</v>
      </c>
      <c r="L487" s="33">
        <f>IFERROR(SMALL($K$2:$K$996,ROWS($K$2:K487)),"")</f>
        <v>45.000007539999999</v>
      </c>
      <c r="M487" s="4">
        <f t="shared" si="14"/>
        <v>754</v>
      </c>
    </row>
    <row r="488" spans="5:13">
      <c r="E488" s="2"/>
      <c r="G488" s="2"/>
      <c r="H488"/>
      <c r="J488" s="4">
        <f>IF(AND((Table1[[#This Row],[Sales stage]]&lt;&gt;"Won"),OR($B$2=1,(Table1[[#This Row],[Country]]=INDEX($E$1:$E$11,$B$2)))),Table1[[#This Row],[Close Date/Expected Close Date]]-DATE(2015,3,31),"")</f>
        <v>86</v>
      </c>
      <c r="K488" s="32">
        <f>IFERROR(IF(J488&lt;&gt;"",J488+ROWS($J$2:J488)/100000000,""),"")</f>
        <v>86.000004869999998</v>
      </c>
      <c r="L488" s="33">
        <f>IFERROR(SMALL($K$2:$K$996,ROWS($K$2:K488)),"")</f>
        <v>45.000008139999998</v>
      </c>
      <c r="M488" s="4">
        <f t="shared" si="14"/>
        <v>814</v>
      </c>
    </row>
    <row r="489" spans="5:13">
      <c r="E489" s="2"/>
      <c r="G489" s="2"/>
      <c r="H489"/>
      <c r="J489" s="4" t="str">
        <f>IF(AND((Table1[[#This Row],[Sales stage]]&lt;&gt;"Won"),OR($B$2=1,(Table1[[#This Row],[Country]]=INDEX($E$1:$E$11,$B$2)))),Table1[[#This Row],[Close Date/Expected Close Date]]-DATE(2015,3,31),"")</f>
        <v/>
      </c>
      <c r="K489" s="32" t="str">
        <f>IFERROR(IF(J489&lt;&gt;"",J489+ROWS($J$2:J489)/100000000,""),"")</f>
        <v/>
      </c>
      <c r="L489" s="33">
        <f>IFERROR(SMALL($K$2:$K$996,ROWS($K$2:K489)),"")</f>
        <v>46.000002729999999</v>
      </c>
      <c r="M489" s="4">
        <f t="shared" si="14"/>
        <v>273</v>
      </c>
    </row>
    <row r="490" spans="5:13">
      <c r="E490" s="2"/>
      <c r="G490" s="2"/>
      <c r="H490"/>
      <c r="J490" s="4">
        <f>IF(AND((Table1[[#This Row],[Sales stage]]&lt;&gt;"Won"),OR($B$2=1,(Table1[[#This Row],[Country]]=INDEX($E$1:$E$11,$B$2)))),Table1[[#This Row],[Close Date/Expected Close Date]]-DATE(2015,3,31),"")</f>
        <v>72</v>
      </c>
      <c r="K490" s="32">
        <f>IFERROR(IF(J490&lt;&gt;"",J490+ROWS($J$2:J490)/100000000,""),"")</f>
        <v>72.00000489</v>
      </c>
      <c r="L490" s="33">
        <f>IFERROR(SMALL($K$2:$K$996,ROWS($K$2:K490)),"")</f>
        <v>46.000004990000001</v>
      </c>
      <c r="M490" s="4">
        <f t="shared" si="14"/>
        <v>499</v>
      </c>
    </row>
    <row r="491" spans="5:13">
      <c r="E491" s="2"/>
      <c r="G491" s="2"/>
      <c r="H491"/>
      <c r="J491" s="4">
        <f>IF(AND((Table1[[#This Row],[Sales stage]]&lt;&gt;"Won"),OR($B$2=1,(Table1[[#This Row],[Country]]=INDEX($E$1:$E$11,$B$2)))),Table1[[#This Row],[Close Date/Expected Close Date]]-DATE(2015,3,31),"")</f>
        <v>44</v>
      </c>
      <c r="K491" s="32">
        <f>IFERROR(IF(J491&lt;&gt;"",J491+ROWS($J$2:J491)/100000000,""),"")</f>
        <v>44.0000049</v>
      </c>
      <c r="L491" s="33">
        <f>IFERROR(SMALL($K$2:$K$996,ROWS($K$2:K491)),"")</f>
        <v>46.000005780000002</v>
      </c>
      <c r="M491" s="4">
        <f t="shared" si="14"/>
        <v>578</v>
      </c>
    </row>
    <row r="492" spans="5:13">
      <c r="E492" s="2"/>
      <c r="G492" s="2"/>
      <c r="H492"/>
      <c r="J492" s="4">
        <f>IF(AND((Table1[[#This Row],[Sales stage]]&lt;&gt;"Won"),OR($B$2=1,(Table1[[#This Row],[Country]]=INDEX($E$1:$E$11,$B$2)))),Table1[[#This Row],[Close Date/Expected Close Date]]-DATE(2015,3,31),"")</f>
        <v>29</v>
      </c>
      <c r="K492" s="32">
        <f>IFERROR(IF(J492&lt;&gt;"",J492+ROWS($J$2:J492)/100000000,""),"")</f>
        <v>29.000004910000001</v>
      </c>
      <c r="L492" s="33">
        <f>IFERROR(SMALL($K$2:$K$996,ROWS($K$2:K492)),"")</f>
        <v>46.0000097</v>
      </c>
      <c r="M492" s="4">
        <f t="shared" si="14"/>
        <v>970</v>
      </c>
    </row>
    <row r="493" spans="5:13">
      <c r="E493" s="2"/>
      <c r="G493" s="2"/>
      <c r="H493"/>
      <c r="J493" s="4">
        <f>IF(AND((Table1[[#This Row],[Sales stage]]&lt;&gt;"Won"),OR($B$2=1,(Table1[[#This Row],[Country]]=INDEX($E$1:$E$11,$B$2)))),Table1[[#This Row],[Close Date/Expected Close Date]]-DATE(2015,3,31),"")</f>
        <v>7</v>
      </c>
      <c r="K493" s="32">
        <f>IFERROR(IF(J493&lt;&gt;"",J493+ROWS($J$2:J493)/100000000,""),"")</f>
        <v>7.0000049200000003</v>
      </c>
      <c r="L493" s="33">
        <f>IFERROR(SMALL($K$2:$K$996,ROWS($K$2:K493)),"")</f>
        <v>47.000000470000003</v>
      </c>
      <c r="M493" s="4">
        <f t="shared" si="14"/>
        <v>47</v>
      </c>
    </row>
    <row r="494" spans="5:13">
      <c r="E494" s="2"/>
      <c r="G494" s="2"/>
      <c r="H494"/>
      <c r="J494" s="4">
        <f>IF(AND((Table1[[#This Row],[Sales stage]]&lt;&gt;"Won"),OR($B$2=1,(Table1[[#This Row],[Country]]=INDEX($E$1:$E$11,$B$2)))),Table1[[#This Row],[Close Date/Expected Close Date]]-DATE(2015,3,31),"")</f>
        <v>11</v>
      </c>
      <c r="K494" s="32">
        <f>IFERROR(IF(J494&lt;&gt;"",J494+ROWS($J$2:J494)/100000000,""),"")</f>
        <v>11.000004929999999</v>
      </c>
      <c r="L494" s="33">
        <f>IFERROR(SMALL($K$2:$K$996,ROWS($K$2:K494)),"")</f>
        <v>47.000000839999998</v>
      </c>
      <c r="M494" s="4">
        <f t="shared" si="14"/>
        <v>84</v>
      </c>
    </row>
    <row r="495" spans="5:13">
      <c r="E495" s="2"/>
      <c r="G495" s="2"/>
      <c r="H495"/>
      <c r="J495" s="4">
        <f>IF(AND((Table1[[#This Row],[Sales stage]]&lt;&gt;"Won"),OR($B$2=1,(Table1[[#This Row],[Country]]=INDEX($E$1:$E$11,$B$2)))),Table1[[#This Row],[Close Date/Expected Close Date]]-DATE(2015,3,31),"")</f>
        <v>23</v>
      </c>
      <c r="K495" s="32">
        <f>IFERROR(IF(J495&lt;&gt;"",J495+ROWS($J$2:J495)/100000000,""),"")</f>
        <v>23.00000494</v>
      </c>
      <c r="L495" s="33">
        <f>IFERROR(SMALL($K$2:$K$996,ROWS($K$2:K495)),"")</f>
        <v>47.000003290000002</v>
      </c>
      <c r="M495" s="4">
        <f t="shared" si="14"/>
        <v>329</v>
      </c>
    </row>
    <row r="496" spans="5:13">
      <c r="E496" s="2"/>
      <c r="G496" s="2"/>
      <c r="H496"/>
      <c r="J496" s="4">
        <f>IF(AND((Table1[[#This Row],[Sales stage]]&lt;&gt;"Won"),OR($B$2=1,(Table1[[#This Row],[Country]]=INDEX($E$1:$E$11,$B$2)))),Table1[[#This Row],[Close Date/Expected Close Date]]-DATE(2015,3,31),"")</f>
        <v>75</v>
      </c>
      <c r="K496" s="32">
        <f>IFERROR(IF(J496&lt;&gt;"",J496+ROWS($J$2:J496)/100000000,""),"")</f>
        <v>75.000004950000005</v>
      </c>
      <c r="L496" s="33">
        <f>IFERROR(SMALL($K$2:$K$996,ROWS($K$2:K496)),"")</f>
        <v>47.000005049999999</v>
      </c>
      <c r="M496" s="4">
        <f t="shared" si="14"/>
        <v>505</v>
      </c>
    </row>
    <row r="497" spans="5:13">
      <c r="E497" s="2"/>
      <c r="G497" s="2"/>
      <c r="H497"/>
      <c r="J497" s="4" t="str">
        <f>IF(AND((Table1[[#This Row],[Sales stage]]&lt;&gt;"Won"),OR($B$2=1,(Table1[[#This Row],[Country]]=INDEX($E$1:$E$11,$B$2)))),Table1[[#This Row],[Close Date/Expected Close Date]]-DATE(2015,3,31),"")</f>
        <v/>
      </c>
      <c r="K497" s="32" t="str">
        <f>IFERROR(IF(J497&lt;&gt;"",J497+ROWS($J$2:J497)/100000000,""),"")</f>
        <v/>
      </c>
      <c r="L497" s="33">
        <f>IFERROR(SMALL($K$2:$K$996,ROWS($K$2:K497)),"")</f>
        <v>47.000006020000001</v>
      </c>
      <c r="M497" s="4">
        <f t="shared" si="14"/>
        <v>602</v>
      </c>
    </row>
    <row r="498" spans="5:13">
      <c r="E498" s="2"/>
      <c r="G498" s="2"/>
      <c r="H498"/>
      <c r="J498" s="4">
        <f>IF(AND((Table1[[#This Row],[Sales stage]]&lt;&gt;"Won"),OR($B$2=1,(Table1[[#This Row],[Country]]=INDEX($E$1:$E$11,$B$2)))),Table1[[#This Row],[Close Date/Expected Close Date]]-DATE(2015,3,31),"")</f>
        <v>52</v>
      </c>
      <c r="K498" s="32">
        <f>IFERROR(IF(J498&lt;&gt;"",J498+ROWS($J$2:J498)/100000000,""),"")</f>
        <v>52.000004969999999</v>
      </c>
      <c r="L498" s="33">
        <f>IFERROR(SMALL($K$2:$K$996,ROWS($K$2:K498)),"")</f>
        <v>47.000006079999999</v>
      </c>
      <c r="M498" s="4">
        <f t="shared" si="14"/>
        <v>608</v>
      </c>
    </row>
    <row r="499" spans="5:13">
      <c r="E499" s="2"/>
      <c r="G499" s="2"/>
      <c r="H499"/>
      <c r="J499" s="4" t="str">
        <f>IF(AND((Table1[[#This Row],[Sales stage]]&lt;&gt;"Won"),OR($B$2=1,(Table1[[#This Row],[Country]]=INDEX($E$1:$E$11,$B$2)))),Table1[[#This Row],[Close Date/Expected Close Date]]-DATE(2015,3,31),"")</f>
        <v/>
      </c>
      <c r="K499" s="32" t="str">
        <f>IFERROR(IF(J499&lt;&gt;"",J499+ROWS($J$2:J499)/100000000,""),"")</f>
        <v/>
      </c>
      <c r="L499" s="33">
        <f>IFERROR(SMALL($K$2:$K$996,ROWS($K$2:K499)),"")</f>
        <v>47.000006239999998</v>
      </c>
      <c r="M499" s="4">
        <f t="shared" si="14"/>
        <v>624</v>
      </c>
    </row>
    <row r="500" spans="5:13">
      <c r="E500" s="2"/>
      <c r="G500" s="2"/>
      <c r="H500"/>
      <c r="J500" s="4">
        <f>IF(AND((Table1[[#This Row],[Sales stage]]&lt;&gt;"Won"),OR($B$2=1,(Table1[[#This Row],[Country]]=INDEX($E$1:$E$11,$B$2)))),Table1[[#This Row],[Close Date/Expected Close Date]]-DATE(2015,3,31),"")</f>
        <v>46</v>
      </c>
      <c r="K500" s="32">
        <f>IFERROR(IF(J500&lt;&gt;"",J500+ROWS($J$2:J500)/100000000,""),"")</f>
        <v>46.000004990000001</v>
      </c>
      <c r="L500" s="33">
        <f>IFERROR(SMALL($K$2:$K$996,ROWS($K$2:K500)),"")</f>
        <v>47.000006810000002</v>
      </c>
      <c r="M500" s="4">
        <f t="shared" si="14"/>
        <v>681</v>
      </c>
    </row>
    <row r="501" spans="5:13">
      <c r="E501" s="2"/>
      <c r="G501" s="2"/>
      <c r="H501"/>
      <c r="J501" s="4">
        <f>IF(AND((Table1[[#This Row],[Sales stage]]&lt;&gt;"Won"),OR($B$2=1,(Table1[[#This Row],[Country]]=INDEX($E$1:$E$11,$B$2)))),Table1[[#This Row],[Close Date/Expected Close Date]]-DATE(2015,3,31),"")</f>
        <v>81</v>
      </c>
      <c r="K501" s="32">
        <f>IFERROR(IF(J501&lt;&gt;"",J501+ROWS($J$2:J501)/100000000,""),"")</f>
        <v>81.000005000000002</v>
      </c>
      <c r="L501" s="33">
        <f>IFERROR(SMALL($K$2:$K$996,ROWS($K$2:K501)),"")</f>
        <v>47.00000696</v>
      </c>
      <c r="M501" s="4">
        <f t="shared" si="14"/>
        <v>696</v>
      </c>
    </row>
    <row r="502" spans="5:13">
      <c r="E502" s="2"/>
      <c r="G502" s="2"/>
      <c r="H502"/>
      <c r="J502" s="4">
        <f>IF(AND((Table1[[#This Row],[Sales stage]]&lt;&gt;"Won"),OR($B$2=1,(Table1[[#This Row],[Country]]=INDEX($E$1:$E$11,$B$2)))),Table1[[#This Row],[Close Date/Expected Close Date]]-DATE(2015,3,31),"")</f>
        <v>19</v>
      </c>
      <c r="K502" s="32">
        <f>IFERROR(IF(J502&lt;&gt;"",J502+ROWS($J$2:J502)/100000000,""),"")</f>
        <v>19.000005009999999</v>
      </c>
      <c r="L502" s="33">
        <f>IFERROR(SMALL($K$2:$K$996,ROWS($K$2:K502)),"")</f>
        <v>47.000007230000001</v>
      </c>
      <c r="M502" s="4">
        <f t="shared" si="14"/>
        <v>723</v>
      </c>
    </row>
    <row r="503" spans="5:13">
      <c r="E503" s="2"/>
      <c r="G503" s="2"/>
      <c r="H503"/>
      <c r="J503" s="4">
        <f>IF(AND((Table1[[#This Row],[Sales stage]]&lt;&gt;"Won"),OR($B$2=1,(Table1[[#This Row],[Country]]=INDEX($E$1:$E$11,$B$2)))),Table1[[#This Row],[Close Date/Expected Close Date]]-DATE(2015,3,31),"")</f>
        <v>7</v>
      </c>
      <c r="K503" s="32">
        <f>IFERROR(IF(J503&lt;&gt;"",J503+ROWS($J$2:J503)/100000000,""),"")</f>
        <v>7.0000050199999997</v>
      </c>
      <c r="L503" s="33">
        <f>IFERROR(SMALL($K$2:$K$996,ROWS($K$2:K503)),"")</f>
        <v>47.00000739</v>
      </c>
      <c r="M503" s="4">
        <f t="shared" si="14"/>
        <v>739</v>
      </c>
    </row>
    <row r="504" spans="5:13">
      <c r="E504" s="2"/>
      <c r="G504" s="2"/>
      <c r="H504"/>
      <c r="J504" s="4">
        <f>IF(AND((Table1[[#This Row],[Sales stage]]&lt;&gt;"Won"),OR($B$2=1,(Table1[[#This Row],[Country]]=INDEX($E$1:$E$11,$B$2)))),Table1[[#This Row],[Close Date/Expected Close Date]]-DATE(2015,3,31),"")</f>
        <v>31</v>
      </c>
      <c r="K504" s="32">
        <f>IFERROR(IF(J504&lt;&gt;"",J504+ROWS($J$2:J504)/100000000,""),"")</f>
        <v>31.000005030000001</v>
      </c>
      <c r="L504" s="33">
        <f>IFERROR(SMALL($K$2:$K$996,ROWS($K$2:K504)),"")</f>
        <v>47.000007660000001</v>
      </c>
      <c r="M504" s="4">
        <f t="shared" si="14"/>
        <v>766</v>
      </c>
    </row>
    <row r="505" spans="5:13">
      <c r="E505" s="2"/>
      <c r="G505" s="2"/>
      <c r="H505"/>
      <c r="J505" s="4">
        <f>IF(AND((Table1[[#This Row],[Sales stage]]&lt;&gt;"Won"),OR($B$2=1,(Table1[[#This Row],[Country]]=INDEX($E$1:$E$11,$B$2)))),Table1[[#This Row],[Close Date/Expected Close Date]]-DATE(2015,3,31),"")</f>
        <v>57</v>
      </c>
      <c r="K505" s="32">
        <f>IFERROR(IF(J505&lt;&gt;"",J505+ROWS($J$2:J505)/100000000,""),"")</f>
        <v>57.000005039999998</v>
      </c>
      <c r="L505" s="33">
        <f>IFERROR(SMALL($K$2:$K$996,ROWS($K$2:K505)),"")</f>
        <v>47.000009069999997</v>
      </c>
      <c r="M505" s="4">
        <f t="shared" si="14"/>
        <v>907</v>
      </c>
    </row>
    <row r="506" spans="5:13">
      <c r="E506" s="2"/>
      <c r="G506" s="2"/>
      <c r="H506"/>
      <c r="J506" s="4">
        <f>IF(AND((Table1[[#This Row],[Sales stage]]&lt;&gt;"Won"),OR($B$2=1,(Table1[[#This Row],[Country]]=INDEX($E$1:$E$11,$B$2)))),Table1[[#This Row],[Close Date/Expected Close Date]]-DATE(2015,3,31),"")</f>
        <v>47</v>
      </c>
      <c r="K506" s="32">
        <f>IFERROR(IF(J506&lt;&gt;"",J506+ROWS($J$2:J506)/100000000,""),"")</f>
        <v>47.000005049999999</v>
      </c>
      <c r="L506" s="33">
        <f>IFERROR(SMALL($K$2:$K$996,ROWS($K$2:K506)),"")</f>
        <v>48.000000499999999</v>
      </c>
      <c r="M506" s="4">
        <f t="shared" si="14"/>
        <v>50</v>
      </c>
    </row>
    <row r="507" spans="5:13">
      <c r="E507" s="2"/>
      <c r="G507" s="2"/>
      <c r="H507"/>
      <c r="J507" s="4">
        <f>IF(AND((Table1[[#This Row],[Sales stage]]&lt;&gt;"Won"),OR($B$2=1,(Table1[[#This Row],[Country]]=INDEX($E$1:$E$11,$B$2)))),Table1[[#This Row],[Close Date/Expected Close Date]]-DATE(2015,3,31),"")</f>
        <v>48</v>
      </c>
      <c r="K507" s="32">
        <f>IFERROR(IF(J507&lt;&gt;"",J507+ROWS($J$2:J507)/100000000,""),"")</f>
        <v>48.000005059999999</v>
      </c>
      <c r="L507" s="33">
        <f>IFERROR(SMALL($K$2:$K$996,ROWS($K$2:K507)),"")</f>
        <v>48.000001130000001</v>
      </c>
      <c r="M507" s="4">
        <f t="shared" si="14"/>
        <v>113</v>
      </c>
    </row>
    <row r="508" spans="5:13">
      <c r="E508" s="2"/>
      <c r="G508" s="2"/>
      <c r="H508"/>
      <c r="J508" s="4">
        <f>IF(AND((Table1[[#This Row],[Sales stage]]&lt;&gt;"Won"),OR($B$2=1,(Table1[[#This Row],[Country]]=INDEX($E$1:$E$11,$B$2)))),Table1[[#This Row],[Close Date/Expected Close Date]]-DATE(2015,3,31),"")</f>
        <v>62</v>
      </c>
      <c r="K508" s="32">
        <f>IFERROR(IF(J508&lt;&gt;"",J508+ROWS($J$2:J508)/100000000,""),"")</f>
        <v>62.00000507</v>
      </c>
      <c r="L508" s="33">
        <f>IFERROR(SMALL($K$2:$K$996,ROWS($K$2:K508)),"")</f>
        <v>48.000002160000001</v>
      </c>
      <c r="M508" s="4">
        <f t="shared" si="14"/>
        <v>216</v>
      </c>
    </row>
    <row r="509" spans="5:13">
      <c r="E509" s="2"/>
      <c r="G509" s="2"/>
      <c r="H509"/>
      <c r="J509" s="4">
        <f>IF(AND((Table1[[#This Row],[Sales stage]]&lt;&gt;"Won"),OR($B$2=1,(Table1[[#This Row],[Country]]=INDEX($E$1:$E$11,$B$2)))),Table1[[#This Row],[Close Date/Expected Close Date]]-DATE(2015,3,31),"")</f>
        <v>85</v>
      </c>
      <c r="K509" s="32">
        <f>IFERROR(IF(J509&lt;&gt;"",J509+ROWS($J$2:J509)/100000000,""),"")</f>
        <v>85.000005079999994</v>
      </c>
      <c r="L509" s="33">
        <f>IFERROR(SMALL($K$2:$K$996,ROWS($K$2:K509)),"")</f>
        <v>48.000002930000001</v>
      </c>
      <c r="M509" s="4">
        <f t="shared" si="14"/>
        <v>293</v>
      </c>
    </row>
    <row r="510" spans="5:13">
      <c r="E510" s="2"/>
      <c r="G510" s="2"/>
      <c r="H510"/>
      <c r="J510" s="4">
        <f>IF(AND((Table1[[#This Row],[Sales stage]]&lt;&gt;"Won"),OR($B$2=1,(Table1[[#This Row],[Country]]=INDEX($E$1:$E$11,$B$2)))),Table1[[#This Row],[Close Date/Expected Close Date]]-DATE(2015,3,31),"")</f>
        <v>34</v>
      </c>
      <c r="K510" s="32">
        <f>IFERROR(IF(J510&lt;&gt;"",J510+ROWS($J$2:J510)/100000000,""),"")</f>
        <v>34.000005090000002</v>
      </c>
      <c r="L510" s="33">
        <f>IFERROR(SMALL($K$2:$K$996,ROWS($K$2:K510)),"")</f>
        <v>48.000003980000002</v>
      </c>
      <c r="M510" s="4">
        <f t="shared" si="14"/>
        <v>398</v>
      </c>
    </row>
    <row r="511" spans="5:13">
      <c r="E511" s="2"/>
      <c r="G511" s="2"/>
      <c r="H511"/>
      <c r="J511" s="4">
        <f>IF(AND((Table1[[#This Row],[Sales stage]]&lt;&gt;"Won"),OR($B$2=1,(Table1[[#This Row],[Country]]=INDEX($E$1:$E$11,$B$2)))),Table1[[#This Row],[Close Date/Expected Close Date]]-DATE(2015,3,31),"")</f>
        <v>50</v>
      </c>
      <c r="K511" s="32">
        <f>IFERROR(IF(J511&lt;&gt;"",J511+ROWS($J$2:J511)/100000000,""),"")</f>
        <v>50.000005100000003</v>
      </c>
      <c r="L511" s="33">
        <f>IFERROR(SMALL($K$2:$K$996,ROWS($K$2:K511)),"")</f>
        <v>48.000005059999999</v>
      </c>
      <c r="M511" s="4">
        <f t="shared" si="14"/>
        <v>506</v>
      </c>
    </row>
    <row r="512" spans="5:13">
      <c r="E512" s="2"/>
      <c r="G512" s="2"/>
      <c r="H512"/>
      <c r="J512" s="4">
        <f>IF(AND((Table1[[#This Row],[Sales stage]]&lt;&gt;"Won"),OR($B$2=1,(Table1[[#This Row],[Country]]=INDEX($E$1:$E$11,$B$2)))),Table1[[#This Row],[Close Date/Expected Close Date]]-DATE(2015,3,31),"")</f>
        <v>29</v>
      </c>
      <c r="K512" s="32">
        <f>IFERROR(IF(J512&lt;&gt;"",J512+ROWS($J$2:J512)/100000000,""),"")</f>
        <v>29.00000511</v>
      </c>
      <c r="L512" s="33">
        <f>IFERROR(SMALL($K$2:$K$996,ROWS($K$2:K512)),"")</f>
        <v>48.000005569999999</v>
      </c>
      <c r="M512" s="4">
        <f t="shared" si="14"/>
        <v>557</v>
      </c>
    </row>
    <row r="513" spans="5:13">
      <c r="E513" s="2"/>
      <c r="G513" s="2"/>
      <c r="H513"/>
      <c r="J513" s="4">
        <f>IF(AND((Table1[[#This Row],[Sales stage]]&lt;&gt;"Won"),OR($B$2=1,(Table1[[#This Row],[Country]]=INDEX($E$1:$E$11,$B$2)))),Table1[[#This Row],[Close Date/Expected Close Date]]-DATE(2015,3,31),"")</f>
        <v>85</v>
      </c>
      <c r="K513" s="32">
        <f>IFERROR(IF(J513&lt;&gt;"",J513+ROWS($J$2:J513)/100000000,""),"")</f>
        <v>85.000005119999997</v>
      </c>
      <c r="L513" s="33">
        <f>IFERROR(SMALL($K$2:$K$996,ROWS($K$2:K513)),"")</f>
        <v>48.000006300000003</v>
      </c>
      <c r="M513" s="4">
        <f t="shared" si="14"/>
        <v>630</v>
      </c>
    </row>
    <row r="514" spans="5:13">
      <c r="E514" s="2"/>
      <c r="G514" s="2"/>
      <c r="H514"/>
      <c r="J514" s="4">
        <f>IF(AND((Table1[[#This Row],[Sales stage]]&lt;&gt;"Won"),OR($B$2=1,(Table1[[#This Row],[Country]]=INDEX($E$1:$E$11,$B$2)))),Table1[[#This Row],[Close Date/Expected Close Date]]-DATE(2015,3,31),"")</f>
        <v>49</v>
      </c>
      <c r="K514" s="32">
        <f>IFERROR(IF(J514&lt;&gt;"",J514+ROWS($J$2:J514)/100000000,""),"")</f>
        <v>49.000005129999998</v>
      </c>
      <c r="L514" s="33">
        <f>IFERROR(SMALL($K$2:$K$996,ROWS($K$2:K514)),"")</f>
        <v>48.000006859999999</v>
      </c>
      <c r="M514" s="4">
        <f t="shared" si="14"/>
        <v>686</v>
      </c>
    </row>
    <row r="515" spans="5:13">
      <c r="E515" s="2"/>
      <c r="G515" s="2"/>
      <c r="H515"/>
      <c r="J515" s="4">
        <f>IF(AND((Table1[[#This Row],[Sales stage]]&lt;&gt;"Won"),OR($B$2=1,(Table1[[#This Row],[Country]]=INDEX($E$1:$E$11,$B$2)))),Table1[[#This Row],[Close Date/Expected Close Date]]-DATE(2015,3,31),"")</f>
        <v>26</v>
      </c>
      <c r="K515" s="32">
        <f>IFERROR(IF(J515&lt;&gt;"",J515+ROWS($J$2:J515)/100000000,""),"")</f>
        <v>26.000005139999999</v>
      </c>
      <c r="L515" s="33">
        <f>IFERROR(SMALL($K$2:$K$996,ROWS($K$2:K515)),"")</f>
        <v>48.000009609999999</v>
      </c>
      <c r="M515" s="4">
        <f t="shared" ref="M515:M578" si="15">IF(L515&lt;&gt;"",MATCH(L515,$K$2:$K$996,0),"")</f>
        <v>961</v>
      </c>
    </row>
    <row r="516" spans="5:13">
      <c r="E516" s="2"/>
      <c r="G516" s="2"/>
      <c r="H516"/>
      <c r="J516" s="4">
        <f>IF(AND((Table1[[#This Row],[Sales stage]]&lt;&gt;"Won"),OR($B$2=1,(Table1[[#This Row],[Country]]=INDEX($E$1:$E$11,$B$2)))),Table1[[#This Row],[Close Date/Expected Close Date]]-DATE(2015,3,31),"")</f>
        <v>9</v>
      </c>
      <c r="K516" s="32">
        <f>IFERROR(IF(J516&lt;&gt;"",J516+ROWS($J$2:J516)/100000000,""),"")</f>
        <v>9.0000051499999998</v>
      </c>
      <c r="L516" s="33">
        <f>IFERROR(SMALL($K$2:$K$996,ROWS($K$2:K516)),"")</f>
        <v>48.000009820000002</v>
      </c>
      <c r="M516" s="4">
        <f t="shared" si="15"/>
        <v>982</v>
      </c>
    </row>
    <row r="517" spans="5:13">
      <c r="E517" s="2"/>
      <c r="G517" s="2"/>
      <c r="H517"/>
      <c r="J517" s="4">
        <f>IF(AND((Table1[[#This Row],[Sales stage]]&lt;&gt;"Won"),OR($B$2=1,(Table1[[#This Row],[Country]]=INDEX($E$1:$E$11,$B$2)))),Table1[[#This Row],[Close Date/Expected Close Date]]-DATE(2015,3,31),"")</f>
        <v>64</v>
      </c>
      <c r="K517" s="32">
        <f>IFERROR(IF(J517&lt;&gt;"",J517+ROWS($J$2:J517)/100000000,""),"")</f>
        <v>64.000005160000001</v>
      </c>
      <c r="L517" s="33">
        <f>IFERROR(SMALL($K$2:$K$996,ROWS($K$2:K517)),"")</f>
        <v>49.000000350000001</v>
      </c>
      <c r="M517" s="4">
        <f t="shared" si="15"/>
        <v>35</v>
      </c>
    </row>
    <row r="518" spans="5:13">
      <c r="E518" s="2"/>
      <c r="G518" s="2"/>
      <c r="H518"/>
      <c r="J518" s="4">
        <f>IF(AND((Table1[[#This Row],[Sales stage]]&lt;&gt;"Won"),OR($B$2=1,(Table1[[#This Row],[Country]]=INDEX($E$1:$E$11,$B$2)))),Table1[[#This Row],[Close Date/Expected Close Date]]-DATE(2015,3,31),"")</f>
        <v>5</v>
      </c>
      <c r="K518" s="32">
        <f>IFERROR(IF(J518&lt;&gt;"",J518+ROWS($J$2:J518)/100000000,""),"")</f>
        <v>5.0000051699999997</v>
      </c>
      <c r="L518" s="33">
        <f>IFERROR(SMALL($K$2:$K$996,ROWS($K$2:K518)),"")</f>
        <v>49.00000154</v>
      </c>
      <c r="M518" s="4">
        <f t="shared" si="15"/>
        <v>154</v>
      </c>
    </row>
    <row r="519" spans="5:13">
      <c r="E519" s="2"/>
      <c r="G519" s="2"/>
      <c r="H519"/>
      <c r="J519" s="4">
        <f>IF(AND((Table1[[#This Row],[Sales stage]]&lt;&gt;"Won"),OR($B$2=1,(Table1[[#This Row],[Country]]=INDEX($E$1:$E$11,$B$2)))),Table1[[#This Row],[Close Date/Expected Close Date]]-DATE(2015,3,31),"")</f>
        <v>10</v>
      </c>
      <c r="K519" s="32">
        <f>IFERROR(IF(J519&lt;&gt;"",J519+ROWS($J$2:J519)/100000000,""),"")</f>
        <v>10.00000518</v>
      </c>
      <c r="L519" s="33">
        <f>IFERROR(SMALL($K$2:$K$996,ROWS($K$2:K519)),"")</f>
        <v>49.000002010000003</v>
      </c>
      <c r="M519" s="4">
        <f t="shared" si="15"/>
        <v>201</v>
      </c>
    </row>
    <row r="520" spans="5:13">
      <c r="E520" s="2"/>
      <c r="G520" s="2"/>
      <c r="H520"/>
      <c r="J520" s="4">
        <f>IF(AND((Table1[[#This Row],[Sales stage]]&lt;&gt;"Won"),OR($B$2=1,(Table1[[#This Row],[Country]]=INDEX($E$1:$E$11,$B$2)))),Table1[[#This Row],[Close Date/Expected Close Date]]-DATE(2015,3,31),"")</f>
        <v>72</v>
      </c>
      <c r="K520" s="32">
        <f>IFERROR(IF(J520&lt;&gt;"",J520+ROWS($J$2:J520)/100000000,""),"")</f>
        <v>72.000005189999996</v>
      </c>
      <c r="L520" s="33">
        <f>IFERROR(SMALL($K$2:$K$996,ROWS($K$2:K520)),"")</f>
        <v>49.000002479999999</v>
      </c>
      <c r="M520" s="4">
        <f t="shared" si="15"/>
        <v>248</v>
      </c>
    </row>
    <row r="521" spans="5:13">
      <c r="E521" s="2"/>
      <c r="G521" s="2"/>
      <c r="H521"/>
      <c r="J521" s="4">
        <f>IF(AND((Table1[[#This Row],[Sales stage]]&lt;&gt;"Won"),OR($B$2=1,(Table1[[#This Row],[Country]]=INDEX($E$1:$E$11,$B$2)))),Table1[[#This Row],[Close Date/Expected Close Date]]-DATE(2015,3,31),"")</f>
        <v>83</v>
      </c>
      <c r="K521" s="32">
        <f>IFERROR(IF(J521&lt;&gt;"",J521+ROWS($J$2:J521)/100000000,""),"")</f>
        <v>83.000005200000004</v>
      </c>
      <c r="L521" s="33">
        <f>IFERROR(SMALL($K$2:$K$996,ROWS($K$2:K521)),"")</f>
        <v>49.000004740000001</v>
      </c>
      <c r="M521" s="4">
        <f t="shared" si="15"/>
        <v>474</v>
      </c>
    </row>
    <row r="522" spans="5:13">
      <c r="E522" s="2"/>
      <c r="G522" s="2"/>
      <c r="H522"/>
      <c r="J522" s="4">
        <f>IF(AND((Table1[[#This Row],[Sales stage]]&lt;&gt;"Won"),OR($B$2=1,(Table1[[#This Row],[Country]]=INDEX($E$1:$E$11,$B$2)))),Table1[[#This Row],[Close Date/Expected Close Date]]-DATE(2015,3,31),"")</f>
        <v>73</v>
      </c>
      <c r="K522" s="32">
        <f>IFERROR(IF(J522&lt;&gt;"",J522+ROWS($J$2:J522)/100000000,""),"")</f>
        <v>73.000005209999998</v>
      </c>
      <c r="L522" s="33">
        <f>IFERROR(SMALL($K$2:$K$996,ROWS($K$2:K522)),"")</f>
        <v>49.000005129999998</v>
      </c>
      <c r="M522" s="4">
        <f t="shared" si="15"/>
        <v>513</v>
      </c>
    </row>
    <row r="523" spans="5:13">
      <c r="E523" s="2"/>
      <c r="G523" s="2"/>
      <c r="H523"/>
      <c r="J523" s="4">
        <f>IF(AND((Table1[[#This Row],[Sales stage]]&lt;&gt;"Won"),OR($B$2=1,(Table1[[#This Row],[Country]]=INDEX($E$1:$E$11,$B$2)))),Table1[[#This Row],[Close Date/Expected Close Date]]-DATE(2015,3,31),"")</f>
        <v>75</v>
      </c>
      <c r="K523" s="32">
        <f>IFERROR(IF(J523&lt;&gt;"",J523+ROWS($J$2:J523)/100000000,""),"")</f>
        <v>75.000005220000006</v>
      </c>
      <c r="L523" s="33">
        <f>IFERROR(SMALL($K$2:$K$996,ROWS($K$2:K523)),"")</f>
        <v>49.000005229999999</v>
      </c>
      <c r="M523" s="4">
        <f t="shared" si="15"/>
        <v>523</v>
      </c>
    </row>
    <row r="524" spans="5:13">
      <c r="E524" s="2"/>
      <c r="G524" s="2"/>
      <c r="H524"/>
      <c r="J524" s="4">
        <f>IF(AND((Table1[[#This Row],[Sales stage]]&lt;&gt;"Won"),OR($B$2=1,(Table1[[#This Row],[Country]]=INDEX($E$1:$E$11,$B$2)))),Table1[[#This Row],[Close Date/Expected Close Date]]-DATE(2015,3,31),"")</f>
        <v>49</v>
      </c>
      <c r="K524" s="32">
        <f>IFERROR(IF(J524&lt;&gt;"",J524+ROWS($J$2:J524)/100000000,""),"")</f>
        <v>49.000005229999999</v>
      </c>
      <c r="L524" s="33">
        <f>IFERROR(SMALL($K$2:$K$996,ROWS($K$2:K524)),"")</f>
        <v>49.000007099999998</v>
      </c>
      <c r="M524" s="4">
        <f t="shared" si="15"/>
        <v>710</v>
      </c>
    </row>
    <row r="525" spans="5:13">
      <c r="E525" s="2"/>
      <c r="G525" s="2"/>
      <c r="H525"/>
      <c r="J525" s="4">
        <f>IF(AND((Table1[[#This Row],[Sales stage]]&lt;&gt;"Won"),OR($B$2=1,(Table1[[#This Row],[Country]]=INDEX($E$1:$E$11,$B$2)))),Table1[[#This Row],[Close Date/Expected Close Date]]-DATE(2015,3,31),"")</f>
        <v>59</v>
      </c>
      <c r="K525" s="32">
        <f>IFERROR(IF(J525&lt;&gt;"",J525+ROWS($J$2:J525)/100000000,""),"")</f>
        <v>59.00000524</v>
      </c>
      <c r="L525" s="33">
        <f>IFERROR(SMALL($K$2:$K$996,ROWS($K$2:K525)),"")</f>
        <v>49.0000073</v>
      </c>
      <c r="M525" s="4">
        <f t="shared" si="15"/>
        <v>730</v>
      </c>
    </row>
    <row r="526" spans="5:13">
      <c r="E526" s="2"/>
      <c r="G526" s="2"/>
      <c r="H526"/>
      <c r="J526" s="4">
        <f>IF(AND((Table1[[#This Row],[Sales stage]]&lt;&gt;"Won"),OR($B$2=1,(Table1[[#This Row],[Country]]=INDEX($E$1:$E$11,$B$2)))),Table1[[#This Row],[Close Date/Expected Close Date]]-DATE(2015,3,31),"")</f>
        <v>16</v>
      </c>
      <c r="K526" s="32">
        <f>IFERROR(IF(J526&lt;&gt;"",J526+ROWS($J$2:J526)/100000000,""),"")</f>
        <v>16.000005250000001</v>
      </c>
      <c r="L526" s="33">
        <f>IFERROR(SMALL($K$2:$K$996,ROWS($K$2:K526)),"")</f>
        <v>49.00000971</v>
      </c>
      <c r="M526" s="4">
        <f t="shared" si="15"/>
        <v>971</v>
      </c>
    </row>
    <row r="527" spans="5:13">
      <c r="E527" s="2"/>
      <c r="G527" s="2"/>
      <c r="H527"/>
      <c r="J527" s="4">
        <f>IF(AND((Table1[[#This Row],[Sales stage]]&lt;&gt;"Won"),OR($B$2=1,(Table1[[#This Row],[Country]]=INDEX($E$1:$E$11,$B$2)))),Table1[[#This Row],[Close Date/Expected Close Date]]-DATE(2015,3,31),"")</f>
        <v>26</v>
      </c>
      <c r="K527" s="32">
        <f>IFERROR(IF(J527&lt;&gt;"",J527+ROWS($J$2:J527)/100000000,""),"")</f>
        <v>26.000005259999998</v>
      </c>
      <c r="L527" s="33">
        <f>IFERROR(SMALL($K$2:$K$996,ROWS($K$2:K527)),"")</f>
        <v>50.00000051</v>
      </c>
      <c r="M527" s="4">
        <f t="shared" si="15"/>
        <v>51</v>
      </c>
    </row>
    <row r="528" spans="5:13">
      <c r="E528" s="2"/>
      <c r="G528" s="2"/>
      <c r="H528"/>
      <c r="J528" s="4">
        <f>IF(AND((Table1[[#This Row],[Sales stage]]&lt;&gt;"Won"),OR($B$2=1,(Table1[[#This Row],[Country]]=INDEX($E$1:$E$11,$B$2)))),Table1[[#This Row],[Close Date/Expected Close Date]]-DATE(2015,3,31),"")</f>
        <v>40</v>
      </c>
      <c r="K528" s="32">
        <f>IFERROR(IF(J528&lt;&gt;"",J528+ROWS($J$2:J528)/100000000,""),"")</f>
        <v>40.000005270000003</v>
      </c>
      <c r="L528" s="33">
        <f>IFERROR(SMALL($K$2:$K$996,ROWS($K$2:K528)),"")</f>
        <v>50.000001150000003</v>
      </c>
      <c r="M528" s="4">
        <f t="shared" si="15"/>
        <v>115</v>
      </c>
    </row>
    <row r="529" spans="5:13">
      <c r="E529" s="2"/>
      <c r="G529" s="2"/>
      <c r="H529"/>
      <c r="J529" s="4">
        <f>IF(AND((Table1[[#This Row],[Sales stage]]&lt;&gt;"Won"),OR($B$2=1,(Table1[[#This Row],[Country]]=INDEX($E$1:$E$11,$B$2)))),Table1[[#This Row],[Close Date/Expected Close Date]]-DATE(2015,3,31),"")</f>
        <v>58</v>
      </c>
      <c r="K529" s="32">
        <f>IFERROR(IF(J529&lt;&gt;"",J529+ROWS($J$2:J529)/100000000,""),"")</f>
        <v>58.000005280000003</v>
      </c>
      <c r="L529" s="33">
        <f>IFERROR(SMALL($K$2:$K$996,ROWS($K$2:K529)),"")</f>
        <v>50.000005100000003</v>
      </c>
      <c r="M529" s="4">
        <f t="shared" si="15"/>
        <v>510</v>
      </c>
    </row>
    <row r="530" spans="5:13">
      <c r="E530" s="2"/>
      <c r="G530" s="2"/>
      <c r="H530"/>
      <c r="J530" s="4">
        <f>IF(AND((Table1[[#This Row],[Sales stage]]&lt;&gt;"Won"),OR($B$2=1,(Table1[[#This Row],[Country]]=INDEX($E$1:$E$11,$B$2)))),Table1[[#This Row],[Close Date/Expected Close Date]]-DATE(2015,3,31),"")</f>
        <v>18</v>
      </c>
      <c r="K530" s="32">
        <f>IFERROR(IF(J530&lt;&gt;"",J530+ROWS($J$2:J530)/100000000,""),"")</f>
        <v>18.000005290000001</v>
      </c>
      <c r="L530" s="33">
        <f>IFERROR(SMALL($K$2:$K$996,ROWS($K$2:K530)),"")</f>
        <v>50.000005479999999</v>
      </c>
      <c r="M530" s="4">
        <f t="shared" si="15"/>
        <v>548</v>
      </c>
    </row>
    <row r="531" spans="5:13">
      <c r="E531" s="2"/>
      <c r="G531" s="2"/>
      <c r="H531"/>
      <c r="J531" s="4">
        <f>IF(AND((Table1[[#This Row],[Sales stage]]&lt;&gt;"Won"),OR($B$2=1,(Table1[[#This Row],[Country]]=INDEX($E$1:$E$11,$B$2)))),Table1[[#This Row],[Close Date/Expected Close Date]]-DATE(2015,3,31),"")</f>
        <v>76</v>
      </c>
      <c r="K531" s="32">
        <f>IFERROR(IF(J531&lt;&gt;"",J531+ROWS($J$2:J531)/100000000,""),"")</f>
        <v>76.000005299999998</v>
      </c>
      <c r="L531" s="33">
        <f>IFERROR(SMALL($K$2:$K$996,ROWS($K$2:K531)),"")</f>
        <v>50.000006450000001</v>
      </c>
      <c r="M531" s="4">
        <f t="shared" si="15"/>
        <v>645</v>
      </c>
    </row>
    <row r="532" spans="5:13">
      <c r="E532" s="2"/>
      <c r="G532" s="2"/>
      <c r="H532"/>
      <c r="J532" s="4">
        <f>IF(AND((Table1[[#This Row],[Sales stage]]&lt;&gt;"Won"),OR($B$2=1,(Table1[[#This Row],[Country]]=INDEX($E$1:$E$11,$B$2)))),Table1[[#This Row],[Close Date/Expected Close Date]]-DATE(2015,3,31),"")</f>
        <v>18</v>
      </c>
      <c r="K532" s="32">
        <f>IFERROR(IF(J532&lt;&gt;"",J532+ROWS($J$2:J532)/100000000,""),"")</f>
        <v>18.000005309999999</v>
      </c>
      <c r="L532" s="33">
        <f>IFERROR(SMALL($K$2:$K$996,ROWS($K$2:K532)),"")</f>
        <v>50.000009009999999</v>
      </c>
      <c r="M532" s="4">
        <f t="shared" si="15"/>
        <v>901</v>
      </c>
    </row>
    <row r="533" spans="5:13">
      <c r="E533" s="2"/>
      <c r="G533" s="2"/>
      <c r="H533"/>
      <c r="J533" s="4">
        <f>IF(AND((Table1[[#This Row],[Sales stage]]&lt;&gt;"Won"),OR($B$2=1,(Table1[[#This Row],[Country]]=INDEX($E$1:$E$11,$B$2)))),Table1[[#This Row],[Close Date/Expected Close Date]]-DATE(2015,3,31),"")</f>
        <v>73</v>
      </c>
      <c r="K533" s="32">
        <f>IFERROR(IF(J533&lt;&gt;"",J533+ROWS($J$2:J533)/100000000,""),"")</f>
        <v>73.00000532</v>
      </c>
      <c r="L533" s="33">
        <f>IFERROR(SMALL($K$2:$K$996,ROWS($K$2:K533)),"")</f>
        <v>50.000009550000001</v>
      </c>
      <c r="M533" s="4">
        <f t="shared" si="15"/>
        <v>955</v>
      </c>
    </row>
    <row r="534" spans="5:13">
      <c r="E534" s="2"/>
      <c r="G534" s="2"/>
      <c r="H534"/>
      <c r="J534" s="4">
        <f>IF(AND((Table1[[#This Row],[Sales stage]]&lt;&gt;"Won"),OR($B$2=1,(Table1[[#This Row],[Country]]=INDEX($E$1:$E$11,$B$2)))),Table1[[#This Row],[Close Date/Expected Close Date]]-DATE(2015,3,31),"")</f>
        <v>62</v>
      </c>
      <c r="K534" s="32">
        <f>IFERROR(IF(J534&lt;&gt;"",J534+ROWS($J$2:J534)/100000000,""),"")</f>
        <v>62.00000533</v>
      </c>
      <c r="L534" s="33">
        <f>IFERROR(SMALL($K$2:$K$996,ROWS($K$2:K534)),"")</f>
        <v>50.000009679999998</v>
      </c>
      <c r="M534" s="4">
        <f t="shared" si="15"/>
        <v>968</v>
      </c>
    </row>
    <row r="535" spans="5:13">
      <c r="E535" s="2"/>
      <c r="G535" s="2"/>
      <c r="H535"/>
      <c r="J535" s="4">
        <f>IF(AND((Table1[[#This Row],[Sales stage]]&lt;&gt;"Won"),OR($B$2=1,(Table1[[#This Row],[Country]]=INDEX($E$1:$E$11,$B$2)))),Table1[[#This Row],[Close Date/Expected Close Date]]-DATE(2015,3,31),"")</f>
        <v>11</v>
      </c>
      <c r="K535" s="32">
        <f>IFERROR(IF(J535&lt;&gt;"",J535+ROWS($J$2:J535)/100000000,""),"")</f>
        <v>11.00000534</v>
      </c>
      <c r="L535" s="33">
        <f>IFERROR(SMALL($K$2:$K$996,ROWS($K$2:K535)),"")</f>
        <v>50.000009859999999</v>
      </c>
      <c r="M535" s="4">
        <f t="shared" si="15"/>
        <v>986</v>
      </c>
    </row>
    <row r="536" spans="5:13">
      <c r="E536" s="2"/>
      <c r="G536" s="2"/>
      <c r="H536"/>
      <c r="J536" s="4">
        <f>IF(AND((Table1[[#This Row],[Sales stage]]&lt;&gt;"Won"),OR($B$2=1,(Table1[[#This Row],[Country]]=INDEX($E$1:$E$11,$B$2)))),Table1[[#This Row],[Close Date/Expected Close Date]]-DATE(2015,3,31),"")</f>
        <v>6</v>
      </c>
      <c r="K536" s="32">
        <f>IFERROR(IF(J536&lt;&gt;"",J536+ROWS($J$2:J536)/100000000,""),"")</f>
        <v>6.0000053500000003</v>
      </c>
      <c r="L536" s="33">
        <f>IFERROR(SMALL($K$2:$K$996,ROWS($K$2:K536)),"")</f>
        <v>51.000000180000001</v>
      </c>
      <c r="M536" s="4">
        <f t="shared" si="15"/>
        <v>18</v>
      </c>
    </row>
    <row r="537" spans="5:13">
      <c r="E537" s="2"/>
      <c r="G537" s="2"/>
      <c r="H537"/>
      <c r="J537" s="4" t="str">
        <f>IF(AND((Table1[[#This Row],[Sales stage]]&lt;&gt;"Won"),OR($B$2=1,(Table1[[#This Row],[Country]]=INDEX($E$1:$E$11,$B$2)))),Table1[[#This Row],[Close Date/Expected Close Date]]-DATE(2015,3,31),"")</f>
        <v/>
      </c>
      <c r="K537" s="32" t="str">
        <f>IFERROR(IF(J537&lt;&gt;"",J537+ROWS($J$2:J537)/100000000,""),"")</f>
        <v/>
      </c>
      <c r="L537" s="33">
        <f>IFERROR(SMALL($K$2:$K$996,ROWS($K$2:K537)),"")</f>
        <v>51.000000819999997</v>
      </c>
      <c r="M537" s="4">
        <f t="shared" si="15"/>
        <v>82</v>
      </c>
    </row>
    <row r="538" spans="5:13">
      <c r="E538" s="2"/>
      <c r="G538" s="2"/>
      <c r="H538"/>
      <c r="J538" s="4">
        <f>IF(AND((Table1[[#This Row],[Sales stage]]&lt;&gt;"Won"),OR($B$2=1,(Table1[[#This Row],[Country]]=INDEX($E$1:$E$11,$B$2)))),Table1[[#This Row],[Close Date/Expected Close Date]]-DATE(2015,3,31),"")</f>
        <v>36</v>
      </c>
      <c r="K538" s="32">
        <f>IFERROR(IF(J538&lt;&gt;"",J538+ROWS($J$2:J538)/100000000,""),"")</f>
        <v>36.000005369999997</v>
      </c>
      <c r="L538" s="33">
        <f>IFERROR(SMALL($K$2:$K$996,ROWS($K$2:K538)),"")</f>
        <v>51.000002039999998</v>
      </c>
      <c r="M538" s="4">
        <f t="shared" si="15"/>
        <v>204</v>
      </c>
    </row>
    <row r="539" spans="5:13">
      <c r="E539" s="2"/>
      <c r="G539" s="2"/>
      <c r="H539"/>
      <c r="J539" s="4">
        <f>IF(AND((Table1[[#This Row],[Sales stage]]&lt;&gt;"Won"),OR($B$2=1,(Table1[[#This Row],[Country]]=INDEX($E$1:$E$11,$B$2)))),Table1[[#This Row],[Close Date/Expected Close Date]]-DATE(2015,3,31),"")</f>
        <v>21</v>
      </c>
      <c r="K539" s="32">
        <f>IFERROR(IF(J539&lt;&gt;"",J539+ROWS($J$2:J539)/100000000,""),"")</f>
        <v>21.000005380000001</v>
      </c>
      <c r="L539" s="33">
        <f>IFERROR(SMALL($K$2:$K$996,ROWS($K$2:K539)),"")</f>
        <v>51.000003710000001</v>
      </c>
      <c r="M539" s="4">
        <f t="shared" si="15"/>
        <v>371</v>
      </c>
    </row>
    <row r="540" spans="5:13">
      <c r="E540" s="2"/>
      <c r="G540" s="2"/>
      <c r="H540"/>
      <c r="J540" s="4">
        <f>IF(AND((Table1[[#This Row],[Sales stage]]&lt;&gt;"Won"),OR($B$2=1,(Table1[[#This Row],[Country]]=INDEX($E$1:$E$11,$B$2)))),Table1[[#This Row],[Close Date/Expected Close Date]]-DATE(2015,3,31),"")</f>
        <v>12</v>
      </c>
      <c r="K540" s="32">
        <f>IFERROR(IF(J540&lt;&gt;"",J540+ROWS($J$2:J540)/100000000,""),"")</f>
        <v>12.00000539</v>
      </c>
      <c r="L540" s="33">
        <f>IFERROR(SMALL($K$2:$K$996,ROWS($K$2:K540)),"")</f>
        <v>51.000004220000001</v>
      </c>
      <c r="M540" s="4">
        <f t="shared" si="15"/>
        <v>422</v>
      </c>
    </row>
    <row r="541" spans="5:13">
      <c r="E541" s="2"/>
      <c r="G541" s="2"/>
      <c r="H541"/>
      <c r="J541" s="4" t="str">
        <f>IF(AND((Table1[[#This Row],[Sales stage]]&lt;&gt;"Won"),OR($B$2=1,(Table1[[#This Row],[Country]]=INDEX($E$1:$E$11,$B$2)))),Table1[[#This Row],[Close Date/Expected Close Date]]-DATE(2015,3,31),"")</f>
        <v/>
      </c>
      <c r="K541" s="32" t="str">
        <f>IFERROR(IF(J541&lt;&gt;"",J541+ROWS($J$2:J541)/100000000,""),"")</f>
        <v/>
      </c>
      <c r="L541" s="33">
        <f>IFERROR(SMALL($K$2:$K$996,ROWS($K$2:K541)),"")</f>
        <v>51.000007019999998</v>
      </c>
      <c r="M541" s="4">
        <f t="shared" si="15"/>
        <v>702</v>
      </c>
    </row>
    <row r="542" spans="5:13">
      <c r="E542" s="2"/>
      <c r="G542" s="2"/>
      <c r="H542"/>
      <c r="J542" s="4">
        <f>IF(AND((Table1[[#This Row],[Sales stage]]&lt;&gt;"Won"),OR($B$2=1,(Table1[[#This Row],[Country]]=INDEX($E$1:$E$11,$B$2)))),Table1[[#This Row],[Close Date/Expected Close Date]]-DATE(2015,3,31),"")</f>
        <v>90</v>
      </c>
      <c r="K542" s="32">
        <f>IFERROR(IF(J542&lt;&gt;"",J542+ROWS($J$2:J542)/100000000,""),"")</f>
        <v>90.00000541</v>
      </c>
      <c r="L542" s="33">
        <f>IFERROR(SMALL($K$2:$K$996,ROWS($K$2:K542)),"")</f>
        <v>51.00000756</v>
      </c>
      <c r="M542" s="4">
        <f t="shared" si="15"/>
        <v>756</v>
      </c>
    </row>
    <row r="543" spans="5:13">
      <c r="E543" s="2"/>
      <c r="G543" s="2"/>
      <c r="H543"/>
      <c r="J543" s="4">
        <f>IF(AND((Table1[[#This Row],[Sales stage]]&lt;&gt;"Won"),OR($B$2=1,(Table1[[#This Row],[Country]]=INDEX($E$1:$E$11,$B$2)))),Table1[[#This Row],[Close Date/Expected Close Date]]-DATE(2015,3,31),"")</f>
        <v>45</v>
      </c>
      <c r="K543" s="32">
        <f>IFERROR(IF(J543&lt;&gt;"",J543+ROWS($J$2:J543)/100000000,""),"")</f>
        <v>45.000005420000001</v>
      </c>
      <c r="L543" s="33">
        <f>IFERROR(SMALL($K$2:$K$996,ROWS($K$2:K543)),"")</f>
        <v>51.000007600000004</v>
      </c>
      <c r="M543" s="4">
        <f t="shared" si="15"/>
        <v>760</v>
      </c>
    </row>
    <row r="544" spans="5:13">
      <c r="E544" s="2"/>
      <c r="G544" s="2"/>
      <c r="H544"/>
      <c r="J544" s="4" t="str">
        <f>IF(AND((Table1[[#This Row],[Sales stage]]&lt;&gt;"Won"),OR($B$2=1,(Table1[[#This Row],[Country]]=INDEX($E$1:$E$11,$B$2)))),Table1[[#This Row],[Close Date/Expected Close Date]]-DATE(2015,3,31),"")</f>
        <v/>
      </c>
      <c r="K544" s="32" t="str">
        <f>IFERROR(IF(J544&lt;&gt;"",J544+ROWS($J$2:J544)/100000000,""),"")</f>
        <v/>
      </c>
      <c r="L544" s="33">
        <f>IFERROR(SMALL($K$2:$K$996,ROWS($K$2:K544)),"")</f>
        <v>51.000008450000003</v>
      </c>
      <c r="M544" s="4">
        <f t="shared" si="15"/>
        <v>845</v>
      </c>
    </row>
    <row r="545" spans="5:13">
      <c r="E545" s="2"/>
      <c r="G545" s="2"/>
      <c r="H545"/>
      <c r="J545" s="4">
        <f>IF(AND((Table1[[#This Row],[Sales stage]]&lt;&gt;"Won"),OR($B$2=1,(Table1[[#This Row],[Country]]=INDEX($E$1:$E$11,$B$2)))),Table1[[#This Row],[Close Date/Expected Close Date]]-DATE(2015,3,31),"")</f>
        <v>17</v>
      </c>
      <c r="K545" s="32">
        <f>IFERROR(IF(J545&lt;&gt;"",J545+ROWS($J$2:J545)/100000000,""),"")</f>
        <v>17.000005439999999</v>
      </c>
      <c r="L545" s="33">
        <f>IFERROR(SMALL($K$2:$K$996,ROWS($K$2:K545)),"")</f>
        <v>51.000008829999999</v>
      </c>
      <c r="M545" s="4">
        <f t="shared" si="15"/>
        <v>883</v>
      </c>
    </row>
    <row r="546" spans="5:13">
      <c r="E546" s="2"/>
      <c r="G546" s="2"/>
      <c r="H546"/>
      <c r="J546" s="4">
        <f>IF(AND((Table1[[#This Row],[Sales stage]]&lt;&gt;"Won"),OR($B$2=1,(Table1[[#This Row],[Country]]=INDEX($E$1:$E$11,$B$2)))),Table1[[#This Row],[Close Date/Expected Close Date]]-DATE(2015,3,31),"")</f>
        <v>21</v>
      </c>
      <c r="K546" s="32">
        <f>IFERROR(IF(J546&lt;&gt;"",J546+ROWS($J$2:J546)/100000000,""),"")</f>
        <v>21.00000545</v>
      </c>
      <c r="L546" s="33">
        <f>IFERROR(SMALL($K$2:$K$996,ROWS($K$2:K546)),"")</f>
        <v>52.000000880000002</v>
      </c>
      <c r="M546" s="4">
        <f t="shared" si="15"/>
        <v>88</v>
      </c>
    </row>
    <row r="547" spans="5:13">
      <c r="E547" s="2"/>
      <c r="G547" s="2"/>
      <c r="H547"/>
      <c r="J547" s="4">
        <f>IF(AND((Table1[[#This Row],[Sales stage]]&lt;&gt;"Won"),OR($B$2=1,(Table1[[#This Row],[Country]]=INDEX($E$1:$E$11,$B$2)))),Table1[[#This Row],[Close Date/Expected Close Date]]-DATE(2015,3,31),"")</f>
        <v>58</v>
      </c>
      <c r="K547" s="32">
        <f>IFERROR(IF(J547&lt;&gt;"",J547+ROWS($J$2:J547)/100000000,""),"")</f>
        <v>58.000005459999997</v>
      </c>
      <c r="L547" s="33">
        <f>IFERROR(SMALL($K$2:$K$996,ROWS($K$2:K547)),"")</f>
        <v>52.000002670000001</v>
      </c>
      <c r="M547" s="4">
        <f t="shared" si="15"/>
        <v>267</v>
      </c>
    </row>
    <row r="548" spans="5:13">
      <c r="E548" s="2"/>
      <c r="G548" s="2"/>
      <c r="H548"/>
      <c r="J548" s="4">
        <f>IF(AND((Table1[[#This Row],[Sales stage]]&lt;&gt;"Won"),OR($B$2=1,(Table1[[#This Row],[Country]]=INDEX($E$1:$E$11,$B$2)))),Table1[[#This Row],[Close Date/Expected Close Date]]-DATE(2015,3,31),"")</f>
        <v>28</v>
      </c>
      <c r="K548" s="32">
        <f>IFERROR(IF(J548&lt;&gt;"",J548+ROWS($J$2:J548)/100000000,""),"")</f>
        <v>28.000005470000001</v>
      </c>
      <c r="L548" s="33">
        <f>IFERROR(SMALL($K$2:$K$996,ROWS($K$2:K548)),"")</f>
        <v>52.000002709999997</v>
      </c>
      <c r="M548" s="4">
        <f t="shared" si="15"/>
        <v>271</v>
      </c>
    </row>
    <row r="549" spans="5:13">
      <c r="E549" s="2"/>
      <c r="G549" s="2"/>
      <c r="H549"/>
      <c r="J549" s="4">
        <f>IF(AND((Table1[[#This Row],[Sales stage]]&lt;&gt;"Won"),OR($B$2=1,(Table1[[#This Row],[Country]]=INDEX($E$1:$E$11,$B$2)))),Table1[[#This Row],[Close Date/Expected Close Date]]-DATE(2015,3,31),"")</f>
        <v>50</v>
      </c>
      <c r="K549" s="32">
        <f>IFERROR(IF(J549&lt;&gt;"",J549+ROWS($J$2:J549)/100000000,""),"")</f>
        <v>50.000005479999999</v>
      </c>
      <c r="L549" s="33">
        <f>IFERROR(SMALL($K$2:$K$996,ROWS($K$2:K549)),"")</f>
        <v>52.00000481</v>
      </c>
      <c r="M549" s="4">
        <f t="shared" si="15"/>
        <v>481</v>
      </c>
    </row>
    <row r="550" spans="5:13">
      <c r="E550" s="2"/>
      <c r="G550" s="2"/>
      <c r="H550"/>
      <c r="J550" s="4">
        <f>IF(AND((Table1[[#This Row],[Sales stage]]&lt;&gt;"Won"),OR($B$2=1,(Table1[[#This Row],[Country]]=INDEX($E$1:$E$11,$B$2)))),Table1[[#This Row],[Close Date/Expected Close Date]]-DATE(2015,3,31),"")</f>
        <v>70</v>
      </c>
      <c r="K550" s="32">
        <f>IFERROR(IF(J550&lt;&gt;"",J550+ROWS($J$2:J550)/100000000,""),"")</f>
        <v>70.000005490000007</v>
      </c>
      <c r="L550" s="33">
        <f>IFERROR(SMALL($K$2:$K$996,ROWS($K$2:K550)),"")</f>
        <v>52.000004969999999</v>
      </c>
      <c r="M550" s="4">
        <f t="shared" si="15"/>
        <v>497</v>
      </c>
    </row>
    <row r="551" spans="5:13">
      <c r="E551" s="2"/>
      <c r="G551" s="2"/>
      <c r="H551"/>
      <c r="J551" s="4">
        <f>IF(AND((Table1[[#This Row],[Sales stage]]&lt;&gt;"Won"),OR($B$2=1,(Table1[[#This Row],[Country]]=INDEX($E$1:$E$11,$B$2)))),Table1[[#This Row],[Close Date/Expected Close Date]]-DATE(2015,3,31),"")</f>
        <v>33</v>
      </c>
      <c r="K551" s="32">
        <f>IFERROR(IF(J551&lt;&gt;"",J551+ROWS($J$2:J551)/100000000,""),"")</f>
        <v>33.0000055</v>
      </c>
      <c r="L551" s="33">
        <f>IFERROR(SMALL($K$2:$K$996,ROWS($K$2:K551)),"")</f>
        <v>52.000005809999998</v>
      </c>
      <c r="M551" s="4">
        <f t="shared" si="15"/>
        <v>581</v>
      </c>
    </row>
    <row r="552" spans="5:13">
      <c r="E552" s="2"/>
      <c r="G552" s="2"/>
      <c r="H552"/>
      <c r="J552" s="4">
        <f>IF(AND((Table1[[#This Row],[Sales stage]]&lt;&gt;"Won"),OR($B$2=1,(Table1[[#This Row],[Country]]=INDEX($E$1:$E$11,$B$2)))),Table1[[#This Row],[Close Date/Expected Close Date]]-DATE(2015,3,31),"")</f>
        <v>12</v>
      </c>
      <c r="K552" s="32">
        <f>IFERROR(IF(J552&lt;&gt;"",J552+ROWS($J$2:J552)/100000000,""),"")</f>
        <v>12.000005509999999</v>
      </c>
      <c r="L552" s="33">
        <f>IFERROR(SMALL($K$2:$K$996,ROWS($K$2:K552)),"")</f>
        <v>52.00000601</v>
      </c>
      <c r="M552" s="4">
        <f t="shared" si="15"/>
        <v>601</v>
      </c>
    </row>
    <row r="553" spans="5:13">
      <c r="E553" s="2"/>
      <c r="G553" s="2"/>
      <c r="H553"/>
      <c r="J553" s="4">
        <f>IF(AND((Table1[[#This Row],[Sales stage]]&lt;&gt;"Won"),OR($B$2=1,(Table1[[#This Row],[Country]]=INDEX($E$1:$E$11,$B$2)))),Table1[[#This Row],[Close Date/Expected Close Date]]-DATE(2015,3,31),"")</f>
        <v>54</v>
      </c>
      <c r="K553" s="32">
        <f>IFERROR(IF(J553&lt;&gt;"",J553+ROWS($J$2:J553)/100000000,""),"")</f>
        <v>54.000005520000002</v>
      </c>
      <c r="L553" s="33">
        <f>IFERROR(SMALL($K$2:$K$996,ROWS($K$2:K553)),"")</f>
        <v>52.000006519999999</v>
      </c>
      <c r="M553" s="4">
        <f t="shared" si="15"/>
        <v>652</v>
      </c>
    </row>
    <row r="554" spans="5:13">
      <c r="E554" s="2"/>
      <c r="G554" s="2"/>
      <c r="H554"/>
      <c r="J554" s="4">
        <f>IF(AND((Table1[[#This Row],[Sales stage]]&lt;&gt;"Won"),OR($B$2=1,(Table1[[#This Row],[Country]]=INDEX($E$1:$E$11,$B$2)))),Table1[[#This Row],[Close Date/Expected Close Date]]-DATE(2015,3,31),"")</f>
        <v>15</v>
      </c>
      <c r="K554" s="32">
        <f>IFERROR(IF(J554&lt;&gt;"",J554+ROWS($J$2:J554)/100000000,""),"")</f>
        <v>15.000005529999999</v>
      </c>
      <c r="L554" s="33">
        <f>IFERROR(SMALL($K$2:$K$996,ROWS($K$2:K554)),"")</f>
        <v>52.000008800000003</v>
      </c>
      <c r="M554" s="4">
        <f t="shared" si="15"/>
        <v>880</v>
      </c>
    </row>
    <row r="555" spans="5:13">
      <c r="E555" s="2"/>
      <c r="G555" s="2"/>
      <c r="H555"/>
      <c r="J555" s="4">
        <f>IF(AND((Table1[[#This Row],[Sales stage]]&lt;&gt;"Won"),OR($B$2=1,(Table1[[#This Row],[Country]]=INDEX($E$1:$E$11,$B$2)))),Table1[[#This Row],[Close Date/Expected Close Date]]-DATE(2015,3,31),"")</f>
        <v>66</v>
      </c>
      <c r="K555" s="32">
        <f>IFERROR(IF(J555&lt;&gt;"",J555+ROWS($J$2:J555)/100000000,""),"")</f>
        <v>66.000005540000004</v>
      </c>
      <c r="L555" s="33">
        <f>IFERROR(SMALL($K$2:$K$996,ROWS($K$2:K555)),"")</f>
        <v>53.000001040000001</v>
      </c>
      <c r="M555" s="4">
        <f t="shared" si="15"/>
        <v>104</v>
      </c>
    </row>
    <row r="556" spans="5:13">
      <c r="E556" s="2"/>
      <c r="G556" s="2"/>
      <c r="H556"/>
      <c r="J556" s="4">
        <f>IF(AND((Table1[[#This Row],[Sales stage]]&lt;&gt;"Won"),OR($B$2=1,(Table1[[#This Row],[Country]]=INDEX($E$1:$E$11,$B$2)))),Table1[[#This Row],[Close Date/Expected Close Date]]-DATE(2015,3,31),"")</f>
        <v>17</v>
      </c>
      <c r="K556" s="32">
        <f>IFERROR(IF(J556&lt;&gt;"",J556+ROWS($J$2:J556)/100000000,""),"")</f>
        <v>17.000005550000001</v>
      </c>
      <c r="L556" s="33">
        <f>IFERROR(SMALL($K$2:$K$996,ROWS($K$2:K556)),"")</f>
        <v>53.000003810000003</v>
      </c>
      <c r="M556" s="4">
        <f t="shared" si="15"/>
        <v>381</v>
      </c>
    </row>
    <row r="557" spans="5:13">
      <c r="E557" s="2"/>
      <c r="G557" s="2"/>
      <c r="H557"/>
      <c r="J557" s="4">
        <f>IF(AND((Table1[[#This Row],[Sales stage]]&lt;&gt;"Won"),OR($B$2=1,(Table1[[#This Row],[Country]]=INDEX($E$1:$E$11,$B$2)))),Table1[[#This Row],[Close Date/Expected Close Date]]-DATE(2015,3,31),"")</f>
        <v>18</v>
      </c>
      <c r="K557" s="32">
        <f>IFERROR(IF(J557&lt;&gt;"",J557+ROWS($J$2:J557)/100000000,""),"")</f>
        <v>18.000005560000002</v>
      </c>
      <c r="L557" s="33">
        <f>IFERROR(SMALL($K$2:$K$996,ROWS($K$2:K557)),"")</f>
        <v>53.000003909999997</v>
      </c>
      <c r="M557" s="4">
        <f t="shared" si="15"/>
        <v>391</v>
      </c>
    </row>
    <row r="558" spans="5:13">
      <c r="E558" s="2"/>
      <c r="G558" s="2"/>
      <c r="H558"/>
      <c r="J558" s="4">
        <f>IF(AND((Table1[[#This Row],[Sales stage]]&lt;&gt;"Won"),OR($B$2=1,(Table1[[#This Row],[Country]]=INDEX($E$1:$E$11,$B$2)))),Table1[[#This Row],[Close Date/Expected Close Date]]-DATE(2015,3,31),"")</f>
        <v>48</v>
      </c>
      <c r="K558" s="32">
        <f>IFERROR(IF(J558&lt;&gt;"",J558+ROWS($J$2:J558)/100000000,""),"")</f>
        <v>48.000005569999999</v>
      </c>
      <c r="L558" s="33">
        <f>IFERROR(SMALL($K$2:$K$996,ROWS($K$2:K558)),"")</f>
        <v>53.00000661</v>
      </c>
      <c r="M558" s="4">
        <f t="shared" si="15"/>
        <v>661</v>
      </c>
    </row>
    <row r="559" spans="5:13">
      <c r="E559" s="2"/>
      <c r="G559" s="2"/>
      <c r="H559"/>
      <c r="J559" s="4">
        <f>IF(AND((Table1[[#This Row],[Sales stage]]&lt;&gt;"Won"),OR($B$2=1,(Table1[[#This Row],[Country]]=INDEX($E$1:$E$11,$B$2)))),Table1[[#This Row],[Close Date/Expected Close Date]]-DATE(2015,3,31),"")</f>
        <v>26</v>
      </c>
      <c r="K559" s="32">
        <f>IFERROR(IF(J559&lt;&gt;"",J559+ROWS($J$2:J559)/100000000,""),"")</f>
        <v>26.00000558</v>
      </c>
      <c r="L559" s="33">
        <f>IFERROR(SMALL($K$2:$K$996,ROWS($K$2:K559)),"")</f>
        <v>53.000009200000001</v>
      </c>
      <c r="M559" s="4">
        <f t="shared" si="15"/>
        <v>920</v>
      </c>
    </row>
    <row r="560" spans="5:13">
      <c r="E560" s="2"/>
      <c r="G560" s="2"/>
      <c r="H560"/>
      <c r="J560" s="4">
        <f>IF(AND((Table1[[#This Row],[Sales stage]]&lt;&gt;"Won"),OR($B$2=1,(Table1[[#This Row],[Country]]=INDEX($E$1:$E$11,$B$2)))),Table1[[#This Row],[Close Date/Expected Close Date]]-DATE(2015,3,31),"")</f>
        <v>17</v>
      </c>
      <c r="K560" s="32">
        <f>IFERROR(IF(J560&lt;&gt;"",J560+ROWS($J$2:J560)/100000000,""),"")</f>
        <v>17.000005590000001</v>
      </c>
      <c r="L560" s="33">
        <f>IFERROR(SMALL($K$2:$K$996,ROWS($K$2:K560)),"")</f>
        <v>54.000001070000003</v>
      </c>
      <c r="M560" s="4">
        <f t="shared" si="15"/>
        <v>107</v>
      </c>
    </row>
    <row r="561" spans="5:13">
      <c r="E561" s="2"/>
      <c r="G561" s="2"/>
      <c r="H561"/>
      <c r="J561" s="4">
        <f>IF(AND((Table1[[#This Row],[Sales stage]]&lt;&gt;"Won"),OR($B$2=1,(Table1[[#This Row],[Country]]=INDEX($E$1:$E$11,$B$2)))),Table1[[#This Row],[Close Date/Expected Close Date]]-DATE(2015,3,31),"")</f>
        <v>63</v>
      </c>
      <c r="K561" s="32">
        <f>IFERROR(IF(J561&lt;&gt;"",J561+ROWS($J$2:J561)/100000000,""),"")</f>
        <v>63.000005600000001</v>
      </c>
      <c r="L561" s="33">
        <f>IFERROR(SMALL($K$2:$K$996,ROWS($K$2:K561)),"")</f>
        <v>54.00000283</v>
      </c>
      <c r="M561" s="4">
        <f t="shared" si="15"/>
        <v>283</v>
      </c>
    </row>
    <row r="562" spans="5:13">
      <c r="E562" s="2"/>
      <c r="G562" s="2"/>
      <c r="H562"/>
      <c r="J562" s="4">
        <f>IF(AND((Table1[[#This Row],[Sales stage]]&lt;&gt;"Won"),OR($B$2=1,(Table1[[#This Row],[Country]]=INDEX($E$1:$E$11,$B$2)))),Table1[[#This Row],[Close Date/Expected Close Date]]-DATE(2015,3,31),"")</f>
        <v>6</v>
      </c>
      <c r="K562" s="32">
        <f>IFERROR(IF(J562&lt;&gt;"",J562+ROWS($J$2:J562)/100000000,""),"")</f>
        <v>6.0000056099999997</v>
      </c>
      <c r="L562" s="33">
        <f>IFERROR(SMALL($K$2:$K$996,ROWS($K$2:K562)),"")</f>
        <v>54.000003790000001</v>
      </c>
      <c r="M562" s="4">
        <f t="shared" si="15"/>
        <v>379</v>
      </c>
    </row>
    <row r="563" spans="5:13">
      <c r="E563" s="2"/>
      <c r="G563" s="2"/>
      <c r="H563"/>
      <c r="J563" s="4">
        <f>IF(AND((Table1[[#This Row],[Sales stage]]&lt;&gt;"Won"),OR($B$2=1,(Table1[[#This Row],[Country]]=INDEX($E$1:$E$11,$B$2)))),Table1[[#This Row],[Close Date/Expected Close Date]]-DATE(2015,3,31),"")</f>
        <v>42</v>
      </c>
      <c r="K563" s="32">
        <f>IFERROR(IF(J563&lt;&gt;"",J563+ROWS($J$2:J563)/100000000,""),"")</f>
        <v>42.000005620000003</v>
      </c>
      <c r="L563" s="33">
        <f>IFERROR(SMALL($K$2:$K$996,ROWS($K$2:K563)),"")</f>
        <v>54.00000404</v>
      </c>
      <c r="M563" s="4">
        <f t="shared" si="15"/>
        <v>404</v>
      </c>
    </row>
    <row r="564" spans="5:13">
      <c r="E564" s="2"/>
      <c r="G564" s="2"/>
      <c r="H564"/>
      <c r="J564" s="4">
        <f>IF(AND((Table1[[#This Row],[Sales stage]]&lt;&gt;"Won"),OR($B$2=1,(Table1[[#This Row],[Country]]=INDEX($E$1:$E$11,$B$2)))),Table1[[#This Row],[Close Date/Expected Close Date]]-DATE(2015,3,31),"")</f>
        <v>27</v>
      </c>
      <c r="K564" s="32">
        <f>IFERROR(IF(J564&lt;&gt;"",J564+ROWS($J$2:J564)/100000000,""),"")</f>
        <v>27.00000563</v>
      </c>
      <c r="L564" s="33">
        <f>IFERROR(SMALL($K$2:$K$996,ROWS($K$2:K564)),"")</f>
        <v>54.000005520000002</v>
      </c>
      <c r="M564" s="4">
        <f t="shared" si="15"/>
        <v>552</v>
      </c>
    </row>
    <row r="565" spans="5:13">
      <c r="E565" s="2"/>
      <c r="G565" s="2"/>
      <c r="H565"/>
      <c r="J565" s="4">
        <f>IF(AND((Table1[[#This Row],[Sales stage]]&lt;&gt;"Won"),OR($B$2=1,(Table1[[#This Row],[Country]]=INDEX($E$1:$E$11,$B$2)))),Table1[[#This Row],[Close Date/Expected Close Date]]-DATE(2015,3,31),"")</f>
        <v>13</v>
      </c>
      <c r="K565" s="32">
        <f>IFERROR(IF(J565&lt;&gt;"",J565+ROWS($J$2:J565)/100000000,""),"")</f>
        <v>13.000005639999999</v>
      </c>
      <c r="L565" s="33">
        <f>IFERROR(SMALL($K$2:$K$996,ROWS($K$2:K565)),"")</f>
        <v>54.00000584</v>
      </c>
      <c r="M565" s="4">
        <f t="shared" si="15"/>
        <v>584</v>
      </c>
    </row>
    <row r="566" spans="5:13">
      <c r="E566" s="2"/>
      <c r="G566" s="2"/>
      <c r="H566"/>
      <c r="J566" s="4">
        <f>IF(AND((Table1[[#This Row],[Sales stage]]&lt;&gt;"Won"),OR($B$2=1,(Table1[[#This Row],[Country]]=INDEX($E$1:$E$11,$B$2)))),Table1[[#This Row],[Close Date/Expected Close Date]]-DATE(2015,3,31),"")</f>
        <v>86</v>
      </c>
      <c r="K566" s="32">
        <f>IFERROR(IF(J566&lt;&gt;"",J566+ROWS($J$2:J566)/100000000,""),"")</f>
        <v>86.000005650000006</v>
      </c>
      <c r="L566" s="33">
        <f>IFERROR(SMALL($K$2:$K$996,ROWS($K$2:K566)),"")</f>
        <v>54.000005950000002</v>
      </c>
      <c r="M566" s="4">
        <f t="shared" si="15"/>
        <v>595</v>
      </c>
    </row>
    <row r="567" spans="5:13">
      <c r="E567" s="2"/>
      <c r="G567" s="2"/>
      <c r="H567"/>
      <c r="J567" s="4">
        <f>IF(AND((Table1[[#This Row],[Sales stage]]&lt;&gt;"Won"),OR($B$2=1,(Table1[[#This Row],[Country]]=INDEX($E$1:$E$11,$B$2)))),Table1[[#This Row],[Close Date/Expected Close Date]]-DATE(2015,3,31),"")</f>
        <v>41</v>
      </c>
      <c r="K567" s="32">
        <f>IFERROR(IF(J567&lt;&gt;"",J567+ROWS($J$2:J567)/100000000,""),"")</f>
        <v>41.000005659999999</v>
      </c>
      <c r="L567" s="33">
        <f>IFERROR(SMALL($K$2:$K$996,ROWS($K$2:K567)),"")</f>
        <v>54.000006890000002</v>
      </c>
      <c r="M567" s="4">
        <f t="shared" si="15"/>
        <v>689</v>
      </c>
    </row>
    <row r="568" spans="5:13">
      <c r="E568" s="2"/>
      <c r="G568" s="2"/>
      <c r="H568"/>
      <c r="J568" s="4">
        <f>IF(AND((Table1[[#This Row],[Sales stage]]&lt;&gt;"Won"),OR($B$2=1,(Table1[[#This Row],[Country]]=INDEX($E$1:$E$11,$B$2)))),Table1[[#This Row],[Close Date/Expected Close Date]]-DATE(2015,3,31),"")</f>
        <v>45</v>
      </c>
      <c r="K568" s="32">
        <f>IFERROR(IF(J568&lt;&gt;"",J568+ROWS($J$2:J568)/100000000,""),"")</f>
        <v>45.00000567</v>
      </c>
      <c r="L568" s="33">
        <f>IFERROR(SMALL($K$2:$K$996,ROWS($K$2:K568)),"")</f>
        <v>54.000006970000001</v>
      </c>
      <c r="M568" s="4">
        <f t="shared" si="15"/>
        <v>697</v>
      </c>
    </row>
    <row r="569" spans="5:13">
      <c r="E569" s="2"/>
      <c r="G569" s="2"/>
      <c r="H569"/>
      <c r="J569" s="4">
        <f>IF(AND((Table1[[#This Row],[Sales stage]]&lt;&gt;"Won"),OR($B$2=1,(Table1[[#This Row],[Country]]=INDEX($E$1:$E$11,$B$2)))),Table1[[#This Row],[Close Date/Expected Close Date]]-DATE(2015,3,31),"")</f>
        <v>16</v>
      </c>
      <c r="K569" s="32">
        <f>IFERROR(IF(J569&lt;&gt;"",J569+ROWS($J$2:J569)/100000000,""),"")</f>
        <v>16.000005680000001</v>
      </c>
      <c r="L569" s="33">
        <f>IFERROR(SMALL($K$2:$K$996,ROWS($K$2:K569)),"")</f>
        <v>54.000007979999999</v>
      </c>
      <c r="M569" s="4">
        <f t="shared" si="15"/>
        <v>798</v>
      </c>
    </row>
    <row r="570" spans="5:13">
      <c r="E570" s="2"/>
      <c r="G570" s="2"/>
      <c r="H570"/>
      <c r="J570" s="4">
        <f>IF(AND((Table1[[#This Row],[Sales stage]]&lt;&gt;"Won"),OR($B$2=1,(Table1[[#This Row],[Country]]=INDEX($E$1:$E$11,$B$2)))),Table1[[#This Row],[Close Date/Expected Close Date]]-DATE(2015,3,31),"")</f>
        <v>15</v>
      </c>
      <c r="K570" s="32">
        <f>IFERROR(IF(J570&lt;&gt;"",J570+ROWS($J$2:J570)/100000000,""),"")</f>
        <v>15.00000569</v>
      </c>
      <c r="L570" s="33">
        <f>IFERROR(SMALL($K$2:$K$996,ROWS($K$2:K570)),"")</f>
        <v>54.000009509999998</v>
      </c>
      <c r="M570" s="4">
        <f t="shared" si="15"/>
        <v>951</v>
      </c>
    </row>
    <row r="571" spans="5:13">
      <c r="E571" s="2"/>
      <c r="G571" s="2"/>
      <c r="H571"/>
      <c r="J571" s="4" t="str">
        <f>IF(AND((Table1[[#This Row],[Sales stage]]&lt;&gt;"Won"),OR($B$2=1,(Table1[[#This Row],[Country]]=INDEX($E$1:$E$11,$B$2)))),Table1[[#This Row],[Close Date/Expected Close Date]]-DATE(2015,3,31),"")</f>
        <v/>
      </c>
      <c r="K571" s="32" t="str">
        <f>IFERROR(IF(J571&lt;&gt;"",J571+ROWS($J$2:J571)/100000000,""),"")</f>
        <v/>
      </c>
      <c r="L571" s="33">
        <f>IFERROR(SMALL($K$2:$K$996,ROWS($K$2:K571)),"")</f>
        <v>55.00000292</v>
      </c>
      <c r="M571" s="4">
        <f t="shared" si="15"/>
        <v>292</v>
      </c>
    </row>
    <row r="572" spans="5:13">
      <c r="E572" s="2"/>
      <c r="G572" s="2"/>
      <c r="H572"/>
      <c r="J572" s="4">
        <f>IF(AND((Table1[[#This Row],[Sales stage]]&lt;&gt;"Won"),OR($B$2=1,(Table1[[#This Row],[Country]]=INDEX($E$1:$E$11,$B$2)))),Table1[[#This Row],[Close Date/Expected Close Date]]-DATE(2015,3,31),"")</f>
        <v>45</v>
      </c>
      <c r="K572" s="32">
        <f>IFERROR(IF(J572&lt;&gt;"",J572+ROWS($J$2:J572)/100000000,""),"")</f>
        <v>45.000005710000003</v>
      </c>
      <c r="L572" s="33">
        <f>IFERROR(SMALL($K$2:$K$996,ROWS($K$2:K572)),"")</f>
        <v>55.000003730000003</v>
      </c>
      <c r="M572" s="4">
        <f t="shared" si="15"/>
        <v>373</v>
      </c>
    </row>
    <row r="573" spans="5:13">
      <c r="E573" s="2"/>
      <c r="G573" s="2"/>
      <c r="H573"/>
      <c r="J573" s="4" t="str">
        <f>IF(AND((Table1[[#This Row],[Sales stage]]&lt;&gt;"Won"),OR($B$2=1,(Table1[[#This Row],[Country]]=INDEX($E$1:$E$11,$B$2)))),Table1[[#This Row],[Close Date/Expected Close Date]]-DATE(2015,3,31),"")</f>
        <v/>
      </c>
      <c r="K573" s="32" t="str">
        <f>IFERROR(IF(J573&lt;&gt;"",J573+ROWS($J$2:J573)/100000000,""),"")</f>
        <v/>
      </c>
      <c r="L573" s="33">
        <f>IFERROR(SMALL($K$2:$K$996,ROWS($K$2:K573)),"")</f>
        <v>55.000004609999998</v>
      </c>
      <c r="M573" s="4">
        <f t="shared" si="15"/>
        <v>461</v>
      </c>
    </row>
    <row r="574" spans="5:13">
      <c r="E574" s="2"/>
      <c r="G574" s="2"/>
      <c r="H574"/>
      <c r="J574" s="4" t="str">
        <f>IF(AND((Table1[[#This Row],[Sales stage]]&lt;&gt;"Won"),OR($B$2=1,(Table1[[#This Row],[Country]]=INDEX($E$1:$E$11,$B$2)))),Table1[[#This Row],[Close Date/Expected Close Date]]-DATE(2015,3,31),"")</f>
        <v/>
      </c>
      <c r="K574" s="32" t="str">
        <f>IFERROR(IF(J574&lt;&gt;"",J574+ROWS($J$2:J574)/100000000,""),"")</f>
        <v/>
      </c>
      <c r="L574" s="33">
        <f>IFERROR(SMALL($K$2:$K$996,ROWS($K$2:K574)),"")</f>
        <v>55.000006710000001</v>
      </c>
      <c r="M574" s="4">
        <f t="shared" si="15"/>
        <v>671</v>
      </c>
    </row>
    <row r="575" spans="5:13">
      <c r="E575" s="2"/>
      <c r="G575" s="2"/>
      <c r="H575"/>
      <c r="J575" s="4">
        <f>IF(AND((Table1[[#This Row],[Sales stage]]&lt;&gt;"Won"),OR($B$2=1,(Table1[[#This Row],[Country]]=INDEX($E$1:$E$11,$B$2)))),Table1[[#This Row],[Close Date/Expected Close Date]]-DATE(2015,3,31),"")</f>
        <v>72</v>
      </c>
      <c r="K575" s="32">
        <f>IFERROR(IF(J575&lt;&gt;"",J575+ROWS($J$2:J575)/100000000,""),"")</f>
        <v>72.000005740000006</v>
      </c>
      <c r="L575" s="33">
        <f>IFERROR(SMALL($K$2:$K$996,ROWS($K$2:K575)),"")</f>
        <v>55.000008110000003</v>
      </c>
      <c r="M575" s="4">
        <f t="shared" si="15"/>
        <v>811</v>
      </c>
    </row>
    <row r="576" spans="5:13">
      <c r="E576" s="2"/>
      <c r="G576" s="2"/>
      <c r="H576"/>
      <c r="J576" s="4">
        <f>IF(AND((Table1[[#This Row],[Sales stage]]&lt;&gt;"Won"),OR($B$2=1,(Table1[[#This Row],[Country]]=INDEX($E$1:$E$11,$B$2)))),Table1[[#This Row],[Close Date/Expected Close Date]]-DATE(2015,3,31),"")</f>
        <v>61</v>
      </c>
      <c r="K576" s="32">
        <f>IFERROR(IF(J576&lt;&gt;"",J576+ROWS($J$2:J576)/100000000,""),"")</f>
        <v>61.00000575</v>
      </c>
      <c r="L576" s="33">
        <f>IFERROR(SMALL($K$2:$K$996,ROWS($K$2:K576)),"")</f>
        <v>55.000008440000002</v>
      </c>
      <c r="M576" s="4">
        <f t="shared" si="15"/>
        <v>844</v>
      </c>
    </row>
    <row r="577" spans="5:13">
      <c r="E577" s="2"/>
      <c r="G577" s="2"/>
      <c r="H577"/>
      <c r="J577" s="4">
        <f>IF(AND((Table1[[#This Row],[Sales stage]]&lt;&gt;"Won"),OR($B$2=1,(Table1[[#This Row],[Country]]=INDEX($E$1:$E$11,$B$2)))),Table1[[#This Row],[Close Date/Expected Close Date]]-DATE(2015,3,31),"")</f>
        <v>81</v>
      </c>
      <c r="K577" s="32">
        <f>IFERROR(IF(J577&lt;&gt;"",J577+ROWS($J$2:J577)/100000000,""),"")</f>
        <v>81.000005759999993</v>
      </c>
      <c r="L577" s="33">
        <f>IFERROR(SMALL($K$2:$K$996,ROWS($K$2:K577)),"")</f>
        <v>55.000009349999999</v>
      </c>
      <c r="M577" s="4">
        <f t="shared" si="15"/>
        <v>935</v>
      </c>
    </row>
    <row r="578" spans="5:13">
      <c r="E578" s="2"/>
      <c r="G578" s="2"/>
      <c r="H578"/>
      <c r="J578" s="4" t="str">
        <f>IF(AND((Table1[[#This Row],[Sales stage]]&lt;&gt;"Won"),OR($B$2=1,(Table1[[#This Row],[Country]]=INDEX($E$1:$E$11,$B$2)))),Table1[[#This Row],[Close Date/Expected Close Date]]-DATE(2015,3,31),"")</f>
        <v/>
      </c>
      <c r="K578" s="32" t="str">
        <f>IFERROR(IF(J578&lt;&gt;"",J578+ROWS($J$2:J578)/100000000,""),"")</f>
        <v/>
      </c>
      <c r="L578" s="33">
        <f>IFERROR(SMALL($K$2:$K$996,ROWS($K$2:K578)),"")</f>
        <v>55.000009599999998</v>
      </c>
      <c r="M578" s="4">
        <f t="shared" si="15"/>
        <v>960</v>
      </c>
    </row>
    <row r="579" spans="5:13">
      <c r="E579" s="2"/>
      <c r="G579" s="2"/>
      <c r="H579"/>
      <c r="J579" s="4">
        <f>IF(AND((Table1[[#This Row],[Sales stage]]&lt;&gt;"Won"),OR($B$2=1,(Table1[[#This Row],[Country]]=INDEX($E$1:$E$11,$B$2)))),Table1[[#This Row],[Close Date/Expected Close Date]]-DATE(2015,3,31),"")</f>
        <v>46</v>
      </c>
      <c r="K579" s="32">
        <f>IFERROR(IF(J579&lt;&gt;"",J579+ROWS($J$2:J579)/100000000,""),"")</f>
        <v>46.000005780000002</v>
      </c>
      <c r="L579" s="33">
        <f>IFERROR(SMALL($K$2:$K$996,ROWS($K$2:K579)),"")</f>
        <v>55.00000987</v>
      </c>
      <c r="M579" s="4">
        <f t="shared" ref="M579:M642" si="16">IF(L579&lt;&gt;"",MATCH(L579,$K$2:$K$996,0),"")</f>
        <v>987</v>
      </c>
    </row>
    <row r="580" spans="5:13">
      <c r="E580" s="2"/>
      <c r="G580" s="2"/>
      <c r="H580"/>
      <c r="J580" s="4">
        <f>IF(AND((Table1[[#This Row],[Sales stage]]&lt;&gt;"Won"),OR($B$2=1,(Table1[[#This Row],[Country]]=INDEX($E$1:$E$11,$B$2)))),Table1[[#This Row],[Close Date/Expected Close Date]]-DATE(2015,3,31),"")</f>
        <v>74</v>
      </c>
      <c r="K580" s="32">
        <f>IFERROR(IF(J580&lt;&gt;"",J580+ROWS($J$2:J580)/100000000,""),"")</f>
        <v>74.000005790000003</v>
      </c>
      <c r="L580" s="33">
        <f>IFERROR(SMALL($K$2:$K$996,ROWS($K$2:K580)),"")</f>
        <v>56.000001320000003</v>
      </c>
      <c r="M580" s="4">
        <f t="shared" si="16"/>
        <v>132</v>
      </c>
    </row>
    <row r="581" spans="5:13">
      <c r="E581" s="2"/>
      <c r="G581" s="2"/>
      <c r="H581"/>
      <c r="J581" s="4">
        <f>IF(AND((Table1[[#This Row],[Sales stage]]&lt;&gt;"Won"),OR($B$2=1,(Table1[[#This Row],[Country]]=INDEX($E$1:$E$11,$B$2)))),Table1[[#This Row],[Close Date/Expected Close Date]]-DATE(2015,3,31),"")</f>
        <v>58</v>
      </c>
      <c r="K581" s="32">
        <f>IFERROR(IF(J581&lt;&gt;"",J581+ROWS($J$2:J581)/100000000,""),"")</f>
        <v>58.000005799999997</v>
      </c>
      <c r="L581" s="33">
        <f>IFERROR(SMALL($K$2:$K$996,ROWS($K$2:K581)),"")</f>
        <v>56.000003329999998</v>
      </c>
      <c r="M581" s="4">
        <f t="shared" si="16"/>
        <v>333</v>
      </c>
    </row>
    <row r="582" spans="5:13">
      <c r="E582" s="2"/>
      <c r="G582" s="2"/>
      <c r="H582"/>
      <c r="J582" s="4">
        <f>IF(AND((Table1[[#This Row],[Sales stage]]&lt;&gt;"Won"),OR($B$2=1,(Table1[[#This Row],[Country]]=INDEX($E$1:$E$11,$B$2)))),Table1[[#This Row],[Close Date/Expected Close Date]]-DATE(2015,3,31),"")</f>
        <v>52</v>
      </c>
      <c r="K582" s="32">
        <f>IFERROR(IF(J582&lt;&gt;"",J582+ROWS($J$2:J582)/100000000,""),"")</f>
        <v>52.000005809999998</v>
      </c>
      <c r="L582" s="33">
        <f>IFERROR(SMALL($K$2:$K$996,ROWS($K$2:K582)),"")</f>
        <v>56.000007369999999</v>
      </c>
      <c r="M582" s="4">
        <f t="shared" si="16"/>
        <v>737</v>
      </c>
    </row>
    <row r="583" spans="5:13">
      <c r="E583" s="2"/>
      <c r="G583" s="2"/>
      <c r="H583"/>
      <c r="J583" s="4">
        <f>IF(AND((Table1[[#This Row],[Sales stage]]&lt;&gt;"Won"),OR($B$2=1,(Table1[[#This Row],[Country]]=INDEX($E$1:$E$11,$B$2)))),Table1[[#This Row],[Close Date/Expected Close Date]]-DATE(2015,3,31),"")</f>
        <v>44</v>
      </c>
      <c r="K583" s="32">
        <f>IFERROR(IF(J583&lt;&gt;"",J583+ROWS($J$2:J583)/100000000,""),"")</f>
        <v>44.000005819999998</v>
      </c>
      <c r="L583" s="33">
        <f>IFERROR(SMALL($K$2:$K$996,ROWS($K$2:K583)),"")</f>
        <v>56.00000738</v>
      </c>
      <c r="M583" s="4">
        <f t="shared" si="16"/>
        <v>738</v>
      </c>
    </row>
    <row r="584" spans="5:13">
      <c r="E584" s="2"/>
      <c r="G584" s="2"/>
      <c r="H584"/>
      <c r="J584" s="4">
        <f>IF(AND((Table1[[#This Row],[Sales stage]]&lt;&gt;"Won"),OR($B$2=1,(Table1[[#This Row],[Country]]=INDEX($E$1:$E$11,$B$2)))),Table1[[#This Row],[Close Date/Expected Close Date]]-DATE(2015,3,31),"")</f>
        <v>8</v>
      </c>
      <c r="K584" s="32">
        <f>IFERROR(IF(J584&lt;&gt;"",J584+ROWS($J$2:J584)/100000000,""),"")</f>
        <v>8.0000058299999992</v>
      </c>
      <c r="L584" s="33">
        <f>IFERROR(SMALL($K$2:$K$996,ROWS($K$2:K584)),"")</f>
        <v>56.000007910000001</v>
      </c>
      <c r="M584" s="4">
        <f t="shared" si="16"/>
        <v>791</v>
      </c>
    </row>
    <row r="585" spans="5:13">
      <c r="E585" s="2"/>
      <c r="G585" s="2"/>
      <c r="H585"/>
      <c r="J585" s="4">
        <f>IF(AND((Table1[[#This Row],[Sales stage]]&lt;&gt;"Won"),OR($B$2=1,(Table1[[#This Row],[Country]]=INDEX($E$1:$E$11,$B$2)))),Table1[[#This Row],[Close Date/Expected Close Date]]-DATE(2015,3,31),"")</f>
        <v>54</v>
      </c>
      <c r="K585" s="32">
        <f>IFERROR(IF(J585&lt;&gt;"",J585+ROWS($J$2:J585)/100000000,""),"")</f>
        <v>54.00000584</v>
      </c>
      <c r="L585" s="33">
        <f>IFERROR(SMALL($K$2:$K$996,ROWS($K$2:K585)),"")</f>
        <v>57.000000530000001</v>
      </c>
      <c r="M585" s="4">
        <f t="shared" si="16"/>
        <v>53</v>
      </c>
    </row>
    <row r="586" spans="5:13">
      <c r="E586" s="2"/>
      <c r="G586" s="2"/>
      <c r="H586"/>
      <c r="J586" s="4">
        <f>IF(AND((Table1[[#This Row],[Sales stage]]&lt;&gt;"Won"),OR($B$2=1,(Table1[[#This Row],[Country]]=INDEX($E$1:$E$11,$B$2)))),Table1[[#This Row],[Close Date/Expected Close Date]]-DATE(2015,3,31),"")</f>
        <v>10</v>
      </c>
      <c r="K586" s="32">
        <f>IFERROR(IF(J586&lt;&gt;"",J586+ROWS($J$2:J586)/100000000,""),"")</f>
        <v>10.000005850000001</v>
      </c>
      <c r="L586" s="33">
        <f>IFERROR(SMALL($K$2:$K$996,ROWS($K$2:K586)),"")</f>
        <v>57.000003239999998</v>
      </c>
      <c r="M586" s="4">
        <f t="shared" si="16"/>
        <v>324</v>
      </c>
    </row>
    <row r="587" spans="5:13">
      <c r="E587" s="2"/>
      <c r="G587" s="2"/>
      <c r="H587"/>
      <c r="J587" s="4">
        <f>IF(AND((Table1[[#This Row],[Sales stage]]&lt;&gt;"Won"),OR($B$2=1,(Table1[[#This Row],[Country]]=INDEX($E$1:$E$11,$B$2)))),Table1[[#This Row],[Close Date/Expected Close Date]]-DATE(2015,3,31),"")</f>
        <v>75</v>
      </c>
      <c r="K587" s="32">
        <f>IFERROR(IF(J587&lt;&gt;"",J587+ROWS($J$2:J587)/100000000,""),"")</f>
        <v>75.000005860000002</v>
      </c>
      <c r="L587" s="33">
        <f>IFERROR(SMALL($K$2:$K$996,ROWS($K$2:K587)),"")</f>
        <v>57.000004730000001</v>
      </c>
      <c r="M587" s="4">
        <f t="shared" si="16"/>
        <v>473</v>
      </c>
    </row>
    <row r="588" spans="5:13">
      <c r="E588" s="2"/>
      <c r="G588" s="2"/>
      <c r="H588"/>
      <c r="J588" s="4">
        <f>IF(AND((Table1[[#This Row],[Sales stage]]&lt;&gt;"Won"),OR($B$2=1,(Table1[[#This Row],[Country]]=INDEX($E$1:$E$11,$B$2)))),Table1[[#This Row],[Close Date/Expected Close Date]]-DATE(2015,3,31),"")</f>
        <v>79</v>
      </c>
      <c r="K588" s="32">
        <f>IFERROR(IF(J588&lt;&gt;"",J588+ROWS($J$2:J588)/100000000,""),"")</f>
        <v>79.000005869999995</v>
      </c>
      <c r="L588" s="33">
        <f>IFERROR(SMALL($K$2:$K$996,ROWS($K$2:K588)),"")</f>
        <v>57.000005039999998</v>
      </c>
      <c r="M588" s="4">
        <f t="shared" si="16"/>
        <v>504</v>
      </c>
    </row>
    <row r="589" spans="5:13">
      <c r="E589" s="2"/>
      <c r="G589" s="2"/>
      <c r="H589"/>
      <c r="J589" s="4">
        <f>IF(AND((Table1[[#This Row],[Sales stage]]&lt;&gt;"Won"),OR($B$2=1,(Table1[[#This Row],[Country]]=INDEX($E$1:$E$11,$B$2)))),Table1[[#This Row],[Close Date/Expected Close Date]]-DATE(2015,3,31),"")</f>
        <v>28</v>
      </c>
      <c r="K589" s="32">
        <f>IFERROR(IF(J589&lt;&gt;"",J589+ROWS($J$2:J589)/100000000,""),"")</f>
        <v>28.00000588</v>
      </c>
      <c r="L589" s="33">
        <f>IFERROR(SMALL($K$2:$K$996,ROWS($K$2:K589)),"")</f>
        <v>57.000006620000001</v>
      </c>
      <c r="M589" s="4">
        <f t="shared" si="16"/>
        <v>662</v>
      </c>
    </row>
    <row r="590" spans="5:13">
      <c r="E590" s="2"/>
      <c r="G590" s="2"/>
      <c r="H590"/>
      <c r="J590" s="4">
        <f>IF(AND((Table1[[#This Row],[Sales stage]]&lt;&gt;"Won"),OR($B$2=1,(Table1[[#This Row],[Country]]=INDEX($E$1:$E$11,$B$2)))),Table1[[#This Row],[Close Date/Expected Close Date]]-DATE(2015,3,31),"")</f>
        <v>86</v>
      </c>
      <c r="K590" s="32">
        <f>IFERROR(IF(J590&lt;&gt;"",J590+ROWS($J$2:J590)/100000000,""),"")</f>
        <v>86.000005889999997</v>
      </c>
      <c r="L590" s="33">
        <f>IFERROR(SMALL($K$2:$K$996,ROWS($K$2:K590)),"")</f>
        <v>58.000002309999999</v>
      </c>
      <c r="M590" s="4">
        <f t="shared" si="16"/>
        <v>231</v>
      </c>
    </row>
    <row r="591" spans="5:13">
      <c r="E591" s="2"/>
      <c r="G591" s="2"/>
      <c r="H591"/>
      <c r="J591" s="4">
        <f>IF(AND((Table1[[#This Row],[Sales stage]]&lt;&gt;"Won"),OR($B$2=1,(Table1[[#This Row],[Country]]=INDEX($E$1:$E$11,$B$2)))),Table1[[#This Row],[Close Date/Expected Close Date]]-DATE(2015,3,31),"")</f>
        <v>71</v>
      </c>
      <c r="K591" s="32">
        <f>IFERROR(IF(J591&lt;&gt;"",J591+ROWS($J$2:J591)/100000000,""),"")</f>
        <v>71.000005900000005</v>
      </c>
      <c r="L591" s="33">
        <f>IFERROR(SMALL($K$2:$K$996,ROWS($K$2:K591)),"")</f>
        <v>58.000003589999999</v>
      </c>
      <c r="M591" s="4">
        <f t="shared" si="16"/>
        <v>359</v>
      </c>
    </row>
    <row r="592" spans="5:13">
      <c r="E592" s="2"/>
      <c r="G592" s="2"/>
      <c r="H592"/>
      <c r="J592" s="4">
        <f>IF(AND((Table1[[#This Row],[Sales stage]]&lt;&gt;"Won"),OR($B$2=1,(Table1[[#This Row],[Country]]=INDEX($E$1:$E$11,$B$2)))),Table1[[#This Row],[Close Date/Expected Close Date]]-DATE(2015,3,31),"")</f>
        <v>67</v>
      </c>
      <c r="K592" s="32">
        <f>IFERROR(IF(J592&lt;&gt;"",J592+ROWS($J$2:J592)/100000000,""),"")</f>
        <v>67.000005909999999</v>
      </c>
      <c r="L592" s="33">
        <f>IFERROR(SMALL($K$2:$K$996,ROWS($K$2:K592)),"")</f>
        <v>58.000003769999999</v>
      </c>
      <c r="M592" s="4">
        <f t="shared" si="16"/>
        <v>377</v>
      </c>
    </row>
    <row r="593" spans="5:13">
      <c r="E593" s="2"/>
      <c r="G593" s="2"/>
      <c r="H593"/>
      <c r="J593" s="4">
        <f>IF(AND((Table1[[#This Row],[Sales stage]]&lt;&gt;"Won"),OR($B$2=1,(Table1[[#This Row],[Country]]=INDEX($E$1:$E$11,$B$2)))),Table1[[#This Row],[Close Date/Expected Close Date]]-DATE(2015,3,31),"")</f>
        <v>81</v>
      </c>
      <c r="K593" s="32">
        <f>IFERROR(IF(J593&lt;&gt;"",J593+ROWS($J$2:J593)/100000000,""),"")</f>
        <v>81.000005920000007</v>
      </c>
      <c r="L593" s="33">
        <f>IFERROR(SMALL($K$2:$K$996,ROWS($K$2:K593)),"")</f>
        <v>58.000003829999997</v>
      </c>
      <c r="M593" s="4">
        <f t="shared" si="16"/>
        <v>383</v>
      </c>
    </row>
    <row r="594" spans="5:13">
      <c r="E594" s="2"/>
      <c r="G594" s="2"/>
      <c r="H594"/>
      <c r="J594" s="4">
        <f>IF(AND((Table1[[#This Row],[Sales stage]]&lt;&gt;"Won"),OR($B$2=1,(Table1[[#This Row],[Country]]=INDEX($E$1:$E$11,$B$2)))),Table1[[#This Row],[Close Date/Expected Close Date]]-DATE(2015,3,31),"")</f>
        <v>29</v>
      </c>
      <c r="K594" s="32">
        <f>IFERROR(IF(J594&lt;&gt;"",J594+ROWS($J$2:J594)/100000000,""),"")</f>
        <v>29.00000593</v>
      </c>
      <c r="L594" s="33">
        <f>IFERROR(SMALL($K$2:$K$996,ROWS($K$2:K594)),"")</f>
        <v>58.000005280000003</v>
      </c>
      <c r="M594" s="4">
        <f t="shared" si="16"/>
        <v>528</v>
      </c>
    </row>
    <row r="595" spans="5:13">
      <c r="E595" s="2"/>
      <c r="G595" s="2"/>
      <c r="H595"/>
      <c r="J595" s="4">
        <f>IF(AND((Table1[[#This Row],[Sales stage]]&lt;&gt;"Won"),OR($B$2=1,(Table1[[#This Row],[Country]]=INDEX($E$1:$E$11,$B$2)))),Table1[[#This Row],[Close Date/Expected Close Date]]-DATE(2015,3,31),"")</f>
        <v>15</v>
      </c>
      <c r="K595" s="32">
        <f>IFERROR(IF(J595&lt;&gt;"",J595+ROWS($J$2:J595)/100000000,""),"")</f>
        <v>15.000005939999999</v>
      </c>
      <c r="L595" s="33">
        <f>IFERROR(SMALL($K$2:$K$996,ROWS($K$2:K595)),"")</f>
        <v>58.000005459999997</v>
      </c>
      <c r="M595" s="4">
        <f t="shared" si="16"/>
        <v>546</v>
      </c>
    </row>
    <row r="596" spans="5:13">
      <c r="E596" s="2"/>
      <c r="G596" s="2"/>
      <c r="H596"/>
      <c r="J596" s="4">
        <f>IF(AND((Table1[[#This Row],[Sales stage]]&lt;&gt;"Won"),OR($B$2=1,(Table1[[#This Row],[Country]]=INDEX($E$1:$E$11,$B$2)))),Table1[[#This Row],[Close Date/Expected Close Date]]-DATE(2015,3,31),"")</f>
        <v>54</v>
      </c>
      <c r="K596" s="32">
        <f>IFERROR(IF(J596&lt;&gt;"",J596+ROWS($J$2:J596)/100000000,""),"")</f>
        <v>54.000005950000002</v>
      </c>
      <c r="L596" s="33">
        <f>IFERROR(SMALL($K$2:$K$996,ROWS($K$2:K596)),"")</f>
        <v>58.000005799999997</v>
      </c>
      <c r="M596" s="4">
        <f t="shared" si="16"/>
        <v>580</v>
      </c>
    </row>
    <row r="597" spans="5:13">
      <c r="E597" s="2"/>
      <c r="G597" s="2"/>
      <c r="H597"/>
      <c r="J597" s="4">
        <f>IF(AND((Table1[[#This Row],[Sales stage]]&lt;&gt;"Won"),OR($B$2=1,(Table1[[#This Row],[Country]]=INDEX($E$1:$E$11,$B$2)))),Table1[[#This Row],[Close Date/Expected Close Date]]-DATE(2015,3,31),"")</f>
        <v>3</v>
      </c>
      <c r="K597" s="32">
        <f>IFERROR(IF(J597&lt;&gt;"",J597+ROWS($J$2:J597)/100000000,""),"")</f>
        <v>3.0000059600000002</v>
      </c>
      <c r="L597" s="33">
        <f>IFERROR(SMALL($K$2:$K$996,ROWS($K$2:K597)),"")</f>
        <v>58.000006069999998</v>
      </c>
      <c r="M597" s="4">
        <f t="shared" si="16"/>
        <v>607</v>
      </c>
    </row>
    <row r="598" spans="5:13">
      <c r="E598" s="2"/>
      <c r="G598" s="2"/>
      <c r="H598"/>
      <c r="J598" s="4">
        <f>IF(AND((Table1[[#This Row],[Sales stage]]&lt;&gt;"Won"),OR($B$2=1,(Table1[[#This Row],[Country]]=INDEX($E$1:$E$11,$B$2)))),Table1[[#This Row],[Close Date/Expected Close Date]]-DATE(2015,3,31),"")</f>
        <v>38</v>
      </c>
      <c r="K598" s="32">
        <f>IFERROR(IF(J598&lt;&gt;"",J598+ROWS($J$2:J598)/100000000,""),"")</f>
        <v>38.000005969999997</v>
      </c>
      <c r="L598" s="33">
        <f>IFERROR(SMALL($K$2:$K$996,ROWS($K$2:K598)),"")</f>
        <v>58.000006460000002</v>
      </c>
      <c r="M598" s="4">
        <f t="shared" si="16"/>
        <v>646</v>
      </c>
    </row>
    <row r="599" spans="5:13">
      <c r="E599" s="2"/>
      <c r="G599" s="2"/>
      <c r="H599"/>
      <c r="J599" s="4">
        <f>IF(AND((Table1[[#This Row],[Sales stage]]&lt;&gt;"Won"),OR($B$2=1,(Table1[[#This Row],[Country]]=INDEX($E$1:$E$11,$B$2)))),Table1[[#This Row],[Close Date/Expected Close Date]]-DATE(2015,3,31),"")</f>
        <v>23</v>
      </c>
      <c r="K599" s="32">
        <f>IFERROR(IF(J599&lt;&gt;"",J599+ROWS($J$2:J599)/100000000,""),"")</f>
        <v>23.000005980000001</v>
      </c>
      <c r="L599" s="33">
        <f>IFERROR(SMALL($K$2:$K$996,ROWS($K$2:K599)),"")</f>
        <v>58.000008190000003</v>
      </c>
      <c r="M599" s="4">
        <f t="shared" si="16"/>
        <v>819</v>
      </c>
    </row>
    <row r="600" spans="5:13">
      <c r="E600" s="2"/>
      <c r="G600" s="2"/>
      <c r="H600"/>
      <c r="J600" s="4">
        <f>IF(AND((Table1[[#This Row],[Sales stage]]&lt;&gt;"Won"),OR($B$2=1,(Table1[[#This Row],[Country]]=INDEX($E$1:$E$11,$B$2)))),Table1[[#This Row],[Close Date/Expected Close Date]]-DATE(2015,3,31),"")</f>
        <v>16</v>
      </c>
      <c r="K600" s="32">
        <f>IFERROR(IF(J600&lt;&gt;"",J600+ROWS($J$2:J600)/100000000,""),"")</f>
        <v>16.000005989999998</v>
      </c>
      <c r="L600" s="33">
        <f>IFERROR(SMALL($K$2:$K$996,ROWS($K$2:K600)),"")</f>
        <v>58.000008430000001</v>
      </c>
      <c r="M600" s="4">
        <f t="shared" si="16"/>
        <v>843</v>
      </c>
    </row>
    <row r="601" spans="5:13">
      <c r="E601" s="2"/>
      <c r="G601" s="2"/>
      <c r="H601"/>
      <c r="J601" s="4">
        <f>IF(AND((Table1[[#This Row],[Sales stage]]&lt;&gt;"Won"),OR($B$2=1,(Table1[[#This Row],[Country]]=INDEX($E$1:$E$11,$B$2)))),Table1[[#This Row],[Close Date/Expected Close Date]]-DATE(2015,3,31),"")</f>
        <v>72</v>
      </c>
      <c r="K601" s="32">
        <f>IFERROR(IF(J601&lt;&gt;"",J601+ROWS($J$2:J601)/100000000,""),"")</f>
        <v>72.000005999999999</v>
      </c>
      <c r="L601" s="33">
        <f>IFERROR(SMALL($K$2:$K$996,ROWS($K$2:K601)),"")</f>
        <v>58.000008600000001</v>
      </c>
      <c r="M601" s="4">
        <f t="shared" si="16"/>
        <v>860</v>
      </c>
    </row>
    <row r="602" spans="5:13">
      <c r="E602" s="2"/>
      <c r="G602" s="2"/>
      <c r="H602"/>
      <c r="J602" s="4">
        <f>IF(AND((Table1[[#This Row],[Sales stage]]&lt;&gt;"Won"),OR($B$2=1,(Table1[[#This Row],[Country]]=INDEX($E$1:$E$11,$B$2)))),Table1[[#This Row],[Close Date/Expected Close Date]]-DATE(2015,3,31),"")</f>
        <v>52</v>
      </c>
      <c r="K602" s="32">
        <f>IFERROR(IF(J602&lt;&gt;"",J602+ROWS($J$2:J602)/100000000,""),"")</f>
        <v>52.00000601</v>
      </c>
      <c r="L602" s="33">
        <f>IFERROR(SMALL($K$2:$K$996,ROWS($K$2:K602)),"")</f>
        <v>58.000009159999998</v>
      </c>
      <c r="M602" s="4">
        <f t="shared" si="16"/>
        <v>916</v>
      </c>
    </row>
    <row r="603" spans="5:13">
      <c r="E603" s="2"/>
      <c r="G603" s="2"/>
      <c r="H603"/>
      <c r="J603" s="4">
        <f>IF(AND((Table1[[#This Row],[Sales stage]]&lt;&gt;"Won"),OR($B$2=1,(Table1[[#This Row],[Country]]=INDEX($E$1:$E$11,$B$2)))),Table1[[#This Row],[Close Date/Expected Close Date]]-DATE(2015,3,31),"")</f>
        <v>47</v>
      </c>
      <c r="K603" s="32">
        <f>IFERROR(IF(J603&lt;&gt;"",J603+ROWS($J$2:J603)/100000000,""),"")</f>
        <v>47.000006020000001</v>
      </c>
      <c r="L603" s="33">
        <f>IFERROR(SMALL($K$2:$K$996,ROWS($K$2:K603)),"")</f>
        <v>58.000009249999998</v>
      </c>
      <c r="M603" s="4">
        <f t="shared" si="16"/>
        <v>925</v>
      </c>
    </row>
    <row r="604" spans="5:13">
      <c r="E604" s="2"/>
      <c r="G604" s="2"/>
      <c r="H604"/>
      <c r="J604" s="4">
        <f>IF(AND((Table1[[#This Row],[Sales stage]]&lt;&gt;"Won"),OR($B$2=1,(Table1[[#This Row],[Country]]=INDEX($E$1:$E$11,$B$2)))),Table1[[#This Row],[Close Date/Expected Close Date]]-DATE(2015,3,31),"")</f>
        <v>18</v>
      </c>
      <c r="K604" s="32">
        <f>IFERROR(IF(J604&lt;&gt;"",J604+ROWS($J$2:J604)/100000000,""),"")</f>
        <v>18.000006030000002</v>
      </c>
      <c r="L604" s="33">
        <f>IFERROR(SMALL($K$2:$K$996,ROWS($K$2:K604)),"")</f>
        <v>59.000000669999999</v>
      </c>
      <c r="M604" s="4">
        <f t="shared" si="16"/>
        <v>67</v>
      </c>
    </row>
    <row r="605" spans="5:13">
      <c r="E605" s="2"/>
      <c r="G605" s="2"/>
      <c r="H605"/>
      <c r="J605" s="4">
        <f>IF(AND((Table1[[#This Row],[Sales stage]]&lt;&gt;"Won"),OR($B$2=1,(Table1[[#This Row],[Country]]=INDEX($E$1:$E$11,$B$2)))),Table1[[#This Row],[Close Date/Expected Close Date]]-DATE(2015,3,31),"")</f>
        <v>23</v>
      </c>
      <c r="K605" s="32">
        <f>IFERROR(IF(J605&lt;&gt;"",J605+ROWS($J$2:J605)/100000000,""),"")</f>
        <v>23.000006039999999</v>
      </c>
      <c r="L605" s="33">
        <f>IFERROR(SMALL($K$2:$K$996,ROWS($K$2:K605)),"")</f>
        <v>59.000003919999997</v>
      </c>
      <c r="M605" s="4">
        <f t="shared" si="16"/>
        <v>392</v>
      </c>
    </row>
    <row r="606" spans="5:13">
      <c r="E606" s="2"/>
      <c r="G606" s="2"/>
      <c r="H606"/>
      <c r="J606" s="4">
        <f>IF(AND((Table1[[#This Row],[Sales stage]]&lt;&gt;"Won"),OR($B$2=1,(Table1[[#This Row],[Country]]=INDEX($E$1:$E$11,$B$2)))),Table1[[#This Row],[Close Date/Expected Close Date]]-DATE(2015,3,31),"")</f>
        <v>15</v>
      </c>
      <c r="K606" s="32">
        <f>IFERROR(IF(J606&lt;&gt;"",J606+ROWS($J$2:J606)/100000000,""),"")</f>
        <v>15.00000605</v>
      </c>
      <c r="L606" s="33">
        <f>IFERROR(SMALL($K$2:$K$996,ROWS($K$2:K606)),"")</f>
        <v>59.00000524</v>
      </c>
      <c r="M606" s="4">
        <f t="shared" si="16"/>
        <v>524</v>
      </c>
    </row>
    <row r="607" spans="5:13">
      <c r="E607" s="2"/>
      <c r="G607" s="2"/>
      <c r="H607"/>
      <c r="J607" s="4">
        <f>IF(AND((Table1[[#This Row],[Sales stage]]&lt;&gt;"Won"),OR($B$2=1,(Table1[[#This Row],[Country]]=INDEX($E$1:$E$11,$B$2)))),Table1[[#This Row],[Close Date/Expected Close Date]]-DATE(2015,3,31),"")</f>
        <v>8</v>
      </c>
      <c r="K607" s="32">
        <f>IFERROR(IF(J607&lt;&gt;"",J607+ROWS($J$2:J607)/100000000,""),"")</f>
        <v>8.0000060600000005</v>
      </c>
      <c r="L607" s="33">
        <f>IFERROR(SMALL($K$2:$K$996,ROWS($K$2:K607)),"")</f>
        <v>59.000007889999999</v>
      </c>
      <c r="M607" s="4">
        <f t="shared" si="16"/>
        <v>789</v>
      </c>
    </row>
    <row r="608" spans="5:13">
      <c r="E608" s="2"/>
      <c r="G608" s="2"/>
      <c r="H608"/>
      <c r="J608" s="4">
        <f>IF(AND((Table1[[#This Row],[Sales stage]]&lt;&gt;"Won"),OR($B$2=1,(Table1[[#This Row],[Country]]=INDEX($E$1:$E$11,$B$2)))),Table1[[#This Row],[Close Date/Expected Close Date]]-DATE(2015,3,31),"")</f>
        <v>58</v>
      </c>
      <c r="K608" s="32">
        <f>IFERROR(IF(J608&lt;&gt;"",J608+ROWS($J$2:J608)/100000000,""),"")</f>
        <v>58.000006069999998</v>
      </c>
      <c r="L608" s="33">
        <f>IFERROR(SMALL($K$2:$K$996,ROWS($K$2:K608)),"")</f>
        <v>59.00000833</v>
      </c>
      <c r="M608" s="4">
        <f t="shared" si="16"/>
        <v>833</v>
      </c>
    </row>
    <row r="609" spans="5:13">
      <c r="E609" s="2"/>
      <c r="G609" s="2"/>
      <c r="H609"/>
      <c r="J609" s="4">
        <f>IF(AND((Table1[[#This Row],[Sales stage]]&lt;&gt;"Won"),OR($B$2=1,(Table1[[#This Row],[Country]]=INDEX($E$1:$E$11,$B$2)))),Table1[[#This Row],[Close Date/Expected Close Date]]-DATE(2015,3,31),"")</f>
        <v>47</v>
      </c>
      <c r="K609" s="32">
        <f>IFERROR(IF(J609&lt;&gt;"",J609+ROWS($J$2:J609)/100000000,""),"")</f>
        <v>47.000006079999999</v>
      </c>
      <c r="L609" s="33">
        <f>IFERROR(SMALL($K$2:$K$996,ROWS($K$2:K609)),"")</f>
        <v>59.000009419999998</v>
      </c>
      <c r="M609" s="4">
        <f t="shared" si="16"/>
        <v>942</v>
      </c>
    </row>
    <row r="610" spans="5:13">
      <c r="E610" s="2"/>
      <c r="G610" s="2"/>
      <c r="H610"/>
      <c r="J610" s="4">
        <f>IF(AND((Table1[[#This Row],[Sales stage]]&lt;&gt;"Won"),OR($B$2=1,(Table1[[#This Row],[Country]]=INDEX($E$1:$E$11,$B$2)))),Table1[[#This Row],[Close Date/Expected Close Date]]-DATE(2015,3,31),"")</f>
        <v>30</v>
      </c>
      <c r="K610" s="32">
        <f>IFERROR(IF(J610&lt;&gt;"",J610+ROWS($J$2:J610)/100000000,""),"")</f>
        <v>30.000006089999999</v>
      </c>
      <c r="L610" s="33">
        <f>IFERROR(SMALL($K$2:$K$996,ROWS($K$2:K610)),"")</f>
        <v>60.000000909999997</v>
      </c>
      <c r="M610" s="4">
        <f t="shared" si="16"/>
        <v>91</v>
      </c>
    </row>
    <row r="611" spans="5:13">
      <c r="E611" s="2"/>
      <c r="G611" s="2"/>
      <c r="H611"/>
      <c r="J611" s="4">
        <f>IF(AND((Table1[[#This Row],[Sales stage]]&lt;&gt;"Won"),OR($B$2=1,(Table1[[#This Row],[Country]]=INDEX($E$1:$E$11,$B$2)))),Table1[[#This Row],[Close Date/Expected Close Date]]-DATE(2015,3,31),"")</f>
        <v>21</v>
      </c>
      <c r="K611" s="32">
        <f>IFERROR(IF(J611&lt;&gt;"",J611+ROWS($J$2:J611)/100000000,""),"")</f>
        <v>21.0000061</v>
      </c>
      <c r="L611" s="33">
        <f>IFERROR(SMALL($K$2:$K$996,ROWS($K$2:K611)),"")</f>
        <v>60.000002610000003</v>
      </c>
      <c r="M611" s="4">
        <f t="shared" si="16"/>
        <v>261</v>
      </c>
    </row>
    <row r="612" spans="5:13">
      <c r="E612" s="2"/>
      <c r="G612" s="2"/>
      <c r="H612"/>
      <c r="J612" s="4">
        <f>IF(AND((Table1[[#This Row],[Sales stage]]&lt;&gt;"Won"),OR($B$2=1,(Table1[[#This Row],[Country]]=INDEX($E$1:$E$11,$B$2)))),Table1[[#This Row],[Close Date/Expected Close Date]]-DATE(2015,3,31),"")</f>
        <v>21</v>
      </c>
      <c r="K612" s="32">
        <f>IFERROR(IF(J612&lt;&gt;"",J612+ROWS($J$2:J612)/100000000,""),"")</f>
        <v>21.000006110000001</v>
      </c>
      <c r="L612" s="33">
        <f>IFERROR(SMALL($K$2:$K$996,ROWS($K$2:K612)),"")</f>
        <v>60.00000344</v>
      </c>
      <c r="M612" s="4">
        <f t="shared" si="16"/>
        <v>344</v>
      </c>
    </row>
    <row r="613" spans="5:13">
      <c r="E613" s="2"/>
      <c r="G613" s="2"/>
      <c r="H613"/>
      <c r="J613" s="4" t="str">
        <f>IF(AND((Table1[[#This Row],[Sales stage]]&lt;&gt;"Won"),OR($B$2=1,(Table1[[#This Row],[Country]]=INDEX($E$1:$E$11,$B$2)))),Table1[[#This Row],[Close Date/Expected Close Date]]-DATE(2015,3,31),"")</f>
        <v/>
      </c>
      <c r="K613" s="32" t="str">
        <f>IFERROR(IF(J613&lt;&gt;"",J613+ROWS($J$2:J613)/100000000,""),"")</f>
        <v/>
      </c>
      <c r="L613" s="33">
        <f>IFERROR(SMALL($K$2:$K$996,ROWS($K$2:K613)),"")</f>
        <v>60.000003970000002</v>
      </c>
      <c r="M613" s="4">
        <f t="shared" si="16"/>
        <v>397</v>
      </c>
    </row>
    <row r="614" spans="5:13">
      <c r="E614" s="2"/>
      <c r="G614" s="2"/>
      <c r="H614"/>
      <c r="J614" s="4">
        <f>IF(AND((Table1[[#This Row],[Sales stage]]&lt;&gt;"Won"),OR($B$2=1,(Table1[[#This Row],[Country]]=INDEX($E$1:$E$11,$B$2)))),Table1[[#This Row],[Close Date/Expected Close Date]]-DATE(2015,3,31),"")</f>
        <v>41</v>
      </c>
      <c r="K614" s="32">
        <f>IFERROR(IF(J614&lt;&gt;"",J614+ROWS($J$2:J614)/100000000,""),"")</f>
        <v>41.000006130000003</v>
      </c>
      <c r="L614" s="33">
        <f>IFERROR(SMALL($K$2:$K$996,ROWS($K$2:K614)),"")</f>
        <v>60.000008119999997</v>
      </c>
      <c r="M614" s="4">
        <f t="shared" si="16"/>
        <v>812</v>
      </c>
    </row>
    <row r="615" spans="5:13">
      <c r="E615" s="2"/>
      <c r="G615" s="2"/>
      <c r="H615"/>
      <c r="J615" s="4">
        <f>IF(AND((Table1[[#This Row],[Sales stage]]&lt;&gt;"Won"),OR($B$2=1,(Table1[[#This Row],[Country]]=INDEX($E$1:$E$11,$B$2)))),Table1[[#This Row],[Close Date/Expected Close Date]]-DATE(2015,3,31),"")</f>
        <v>29</v>
      </c>
      <c r="K615" s="32">
        <f>IFERROR(IF(J615&lt;&gt;"",J615+ROWS($J$2:J615)/100000000,""),"")</f>
        <v>29.00000614</v>
      </c>
      <c r="L615" s="33">
        <f>IFERROR(SMALL($K$2:$K$996,ROWS($K$2:K615)),"")</f>
        <v>60.000008970000003</v>
      </c>
      <c r="M615" s="4">
        <f t="shared" si="16"/>
        <v>897</v>
      </c>
    </row>
    <row r="616" spans="5:13">
      <c r="E616" s="2"/>
      <c r="G616" s="2"/>
      <c r="H616"/>
      <c r="J616" s="4">
        <f>IF(AND((Table1[[#This Row],[Sales stage]]&lt;&gt;"Won"),OR($B$2=1,(Table1[[#This Row],[Country]]=INDEX($E$1:$E$11,$B$2)))),Table1[[#This Row],[Close Date/Expected Close Date]]-DATE(2015,3,31),"")</f>
        <v>30</v>
      </c>
      <c r="K616" s="32">
        <f>IFERROR(IF(J616&lt;&gt;"",J616+ROWS($J$2:J616)/100000000,""),"")</f>
        <v>30.000006150000001</v>
      </c>
      <c r="L616" s="33">
        <f>IFERROR(SMALL($K$2:$K$996,ROWS($K$2:K616)),"")</f>
        <v>60.000009939999998</v>
      </c>
      <c r="M616" s="4">
        <f t="shared" si="16"/>
        <v>994</v>
      </c>
    </row>
    <row r="617" spans="5:13">
      <c r="E617" s="2"/>
      <c r="G617" s="2"/>
      <c r="H617"/>
      <c r="J617" s="4">
        <f>IF(AND((Table1[[#This Row],[Sales stage]]&lt;&gt;"Won"),OR($B$2=1,(Table1[[#This Row],[Country]]=INDEX($E$1:$E$11,$B$2)))),Table1[[#This Row],[Close Date/Expected Close Date]]-DATE(2015,3,31),"")</f>
        <v>73</v>
      </c>
      <c r="K617" s="32">
        <f>IFERROR(IF(J617&lt;&gt;"",J617+ROWS($J$2:J617)/100000000,""),"")</f>
        <v>73.000006159999998</v>
      </c>
      <c r="L617" s="33">
        <f>IFERROR(SMALL($K$2:$K$996,ROWS($K$2:K617)),"")</f>
        <v>61.000000329999999</v>
      </c>
      <c r="M617" s="4">
        <f t="shared" si="16"/>
        <v>33</v>
      </c>
    </row>
    <row r="618" spans="5:13">
      <c r="E618" s="2"/>
      <c r="G618" s="2"/>
      <c r="H618"/>
      <c r="J618" s="4">
        <f>IF(AND((Table1[[#This Row],[Sales stage]]&lt;&gt;"Won"),OR($B$2=1,(Table1[[#This Row],[Country]]=INDEX($E$1:$E$11,$B$2)))),Table1[[#This Row],[Close Date/Expected Close Date]]-DATE(2015,3,31),"")</f>
        <v>61</v>
      </c>
      <c r="K618" s="32">
        <f>IFERROR(IF(J618&lt;&gt;"",J618+ROWS($J$2:J618)/100000000,""),"")</f>
        <v>61.000006169999999</v>
      </c>
      <c r="L618" s="33">
        <f>IFERROR(SMALL($K$2:$K$996,ROWS($K$2:K618)),"")</f>
        <v>61.000000749999998</v>
      </c>
      <c r="M618" s="4">
        <f t="shared" si="16"/>
        <v>75</v>
      </c>
    </row>
    <row r="619" spans="5:13">
      <c r="E619" s="2"/>
      <c r="G619" s="2"/>
      <c r="H619"/>
      <c r="J619" s="4">
        <f>IF(AND((Table1[[#This Row],[Sales stage]]&lt;&gt;"Won"),OR($B$2=1,(Table1[[#This Row],[Country]]=INDEX($E$1:$E$11,$B$2)))),Table1[[#This Row],[Close Date/Expected Close Date]]-DATE(2015,3,31),"")</f>
        <v>17</v>
      </c>
      <c r="K619" s="32">
        <f>IFERROR(IF(J619&lt;&gt;"",J619+ROWS($J$2:J619)/100000000,""),"")</f>
        <v>17.00000618</v>
      </c>
      <c r="L619" s="33">
        <f>IFERROR(SMALL($K$2:$K$996,ROWS($K$2:K619)),"")</f>
        <v>61.000001169999997</v>
      </c>
      <c r="M619" s="4">
        <f t="shared" si="16"/>
        <v>117</v>
      </c>
    </row>
    <row r="620" spans="5:13">
      <c r="E620" s="2"/>
      <c r="G620" s="2"/>
      <c r="H620"/>
      <c r="J620" s="4">
        <f>IF(AND((Table1[[#This Row],[Sales stage]]&lt;&gt;"Won"),OR($B$2=1,(Table1[[#This Row],[Country]]=INDEX($E$1:$E$11,$B$2)))),Table1[[#This Row],[Close Date/Expected Close Date]]-DATE(2015,3,31),"")</f>
        <v>88</v>
      </c>
      <c r="K620" s="32">
        <f>IFERROR(IF(J620&lt;&gt;"",J620+ROWS($J$2:J620)/100000000,""),"")</f>
        <v>88.000006189999993</v>
      </c>
      <c r="L620" s="33">
        <f>IFERROR(SMALL($K$2:$K$996,ROWS($K$2:K620)),"")</f>
        <v>61.000001869999998</v>
      </c>
      <c r="M620" s="4">
        <f t="shared" si="16"/>
        <v>187</v>
      </c>
    </row>
    <row r="621" spans="5:13">
      <c r="E621" s="2"/>
      <c r="G621" s="2"/>
      <c r="H621"/>
      <c r="J621" s="4">
        <f>IF(AND((Table1[[#This Row],[Sales stage]]&lt;&gt;"Won"),OR($B$2=1,(Table1[[#This Row],[Country]]=INDEX($E$1:$E$11,$B$2)))),Table1[[#This Row],[Close Date/Expected Close Date]]-DATE(2015,3,31),"")</f>
        <v>22</v>
      </c>
      <c r="K621" s="32">
        <f>IFERROR(IF(J621&lt;&gt;"",J621+ROWS($J$2:J621)/100000000,""),"")</f>
        <v>22.000006200000001</v>
      </c>
      <c r="L621" s="33">
        <f>IFERROR(SMALL($K$2:$K$996,ROWS($K$2:K621)),"")</f>
        <v>61.00000575</v>
      </c>
      <c r="M621" s="4">
        <f t="shared" si="16"/>
        <v>575</v>
      </c>
    </row>
    <row r="622" spans="5:13">
      <c r="E622" s="2"/>
      <c r="G622" s="2"/>
      <c r="H622"/>
      <c r="J622" s="4">
        <f>IF(AND((Table1[[#This Row],[Sales stage]]&lt;&gt;"Won"),OR($B$2=1,(Table1[[#This Row],[Country]]=INDEX($E$1:$E$11,$B$2)))),Table1[[#This Row],[Close Date/Expected Close Date]]-DATE(2015,3,31),"")</f>
        <v>33</v>
      </c>
      <c r="K622" s="32">
        <f>IFERROR(IF(J622&lt;&gt;"",J622+ROWS($J$2:J622)/100000000,""),"")</f>
        <v>33.000006210000002</v>
      </c>
      <c r="L622" s="33">
        <f>IFERROR(SMALL($K$2:$K$996,ROWS($K$2:K622)),"")</f>
        <v>61.000006169999999</v>
      </c>
      <c r="M622" s="4">
        <f t="shared" si="16"/>
        <v>617</v>
      </c>
    </row>
    <row r="623" spans="5:13">
      <c r="E623" s="2"/>
      <c r="G623" s="2"/>
      <c r="H623"/>
      <c r="J623" s="4">
        <f>IF(AND((Table1[[#This Row],[Sales stage]]&lt;&gt;"Won"),OR($B$2=1,(Table1[[#This Row],[Country]]=INDEX($E$1:$E$11,$B$2)))),Table1[[#This Row],[Close Date/Expected Close Date]]-DATE(2015,3,31),"")</f>
        <v>36</v>
      </c>
      <c r="K623" s="32">
        <f>IFERROR(IF(J623&lt;&gt;"",J623+ROWS($J$2:J623)/100000000,""),"")</f>
        <v>36.000006220000003</v>
      </c>
      <c r="L623" s="33">
        <f>IFERROR(SMALL($K$2:$K$996,ROWS($K$2:K623)),"")</f>
        <v>61.000008530000002</v>
      </c>
      <c r="M623" s="4">
        <f t="shared" si="16"/>
        <v>853</v>
      </c>
    </row>
    <row r="624" spans="5:13">
      <c r="E624" s="2"/>
      <c r="G624" s="2"/>
      <c r="H624"/>
      <c r="J624" s="4">
        <f>IF(AND((Table1[[#This Row],[Sales stage]]&lt;&gt;"Won"),OR($B$2=1,(Table1[[#This Row],[Country]]=INDEX($E$1:$E$11,$B$2)))),Table1[[#This Row],[Close Date/Expected Close Date]]-DATE(2015,3,31),"")</f>
        <v>76</v>
      </c>
      <c r="K624" s="32">
        <f>IFERROR(IF(J624&lt;&gt;"",J624+ROWS($J$2:J624)/100000000,""),"")</f>
        <v>76.000006229999997</v>
      </c>
      <c r="L624" s="33">
        <f>IFERROR(SMALL($K$2:$K$996,ROWS($K$2:K624)),"")</f>
        <v>61.000009130000002</v>
      </c>
      <c r="M624" s="4">
        <f t="shared" si="16"/>
        <v>913</v>
      </c>
    </row>
    <row r="625" spans="5:13">
      <c r="E625" s="2"/>
      <c r="G625" s="2"/>
      <c r="H625"/>
      <c r="J625" s="4">
        <f>IF(AND((Table1[[#This Row],[Sales stage]]&lt;&gt;"Won"),OR($B$2=1,(Table1[[#This Row],[Country]]=INDEX($E$1:$E$11,$B$2)))),Table1[[#This Row],[Close Date/Expected Close Date]]-DATE(2015,3,31),"")</f>
        <v>47</v>
      </c>
      <c r="K625" s="32">
        <f>IFERROR(IF(J625&lt;&gt;"",J625+ROWS($J$2:J625)/100000000,""),"")</f>
        <v>47.000006239999998</v>
      </c>
      <c r="L625" s="33">
        <f>IFERROR(SMALL($K$2:$K$996,ROWS($K$2:K625)),"")</f>
        <v>61.000009370000001</v>
      </c>
      <c r="M625" s="4">
        <f t="shared" si="16"/>
        <v>937</v>
      </c>
    </row>
    <row r="626" spans="5:13">
      <c r="E626" s="2"/>
      <c r="G626" s="2"/>
      <c r="H626"/>
      <c r="J626" s="4">
        <f>IF(AND((Table1[[#This Row],[Sales stage]]&lt;&gt;"Won"),OR($B$2=1,(Table1[[#This Row],[Country]]=INDEX($E$1:$E$11,$B$2)))),Table1[[#This Row],[Close Date/Expected Close Date]]-DATE(2015,3,31),"")</f>
        <v>83</v>
      </c>
      <c r="K626" s="32">
        <f>IFERROR(IF(J626&lt;&gt;"",J626+ROWS($J$2:J626)/100000000,""),"")</f>
        <v>83.000006249999998</v>
      </c>
      <c r="L626" s="33">
        <f>IFERROR(SMALL($K$2:$K$996,ROWS($K$2:K626)),"")</f>
        <v>61.000009740000003</v>
      </c>
      <c r="M626" s="4">
        <f t="shared" si="16"/>
        <v>974</v>
      </c>
    </row>
    <row r="627" spans="5:13">
      <c r="E627" s="2"/>
      <c r="G627" s="2"/>
      <c r="H627"/>
      <c r="J627" s="4">
        <f>IF(AND((Table1[[#This Row],[Sales stage]]&lt;&gt;"Won"),OR($B$2=1,(Table1[[#This Row],[Country]]=INDEX($E$1:$E$11,$B$2)))),Table1[[#This Row],[Close Date/Expected Close Date]]-DATE(2015,3,31),"")</f>
        <v>19</v>
      </c>
      <c r="K627" s="32">
        <f>IFERROR(IF(J627&lt;&gt;"",J627+ROWS($J$2:J627)/100000000,""),"")</f>
        <v>19.000006259999999</v>
      </c>
      <c r="L627" s="33">
        <f>IFERROR(SMALL($K$2:$K$996,ROWS($K$2:K627)),"")</f>
        <v>62.000002440000003</v>
      </c>
      <c r="M627" s="4">
        <f t="shared" si="16"/>
        <v>244</v>
      </c>
    </row>
    <row r="628" spans="5:13">
      <c r="E628" s="2"/>
      <c r="G628" s="2"/>
      <c r="H628"/>
      <c r="J628" s="4">
        <f>IF(AND((Table1[[#This Row],[Sales stage]]&lt;&gt;"Won"),OR($B$2=1,(Table1[[#This Row],[Country]]=INDEX($E$1:$E$11,$B$2)))),Table1[[#This Row],[Close Date/Expected Close Date]]-DATE(2015,3,31),"")</f>
        <v>34</v>
      </c>
      <c r="K628" s="32">
        <f>IFERROR(IF(J628&lt;&gt;"",J628+ROWS($J$2:J628)/100000000,""),"")</f>
        <v>34.00000627</v>
      </c>
      <c r="L628" s="33">
        <f>IFERROR(SMALL($K$2:$K$996,ROWS($K$2:K628)),"")</f>
        <v>62.000004310000001</v>
      </c>
      <c r="M628" s="4">
        <f t="shared" si="16"/>
        <v>431</v>
      </c>
    </row>
    <row r="629" spans="5:13">
      <c r="E629" s="2"/>
      <c r="G629" s="2"/>
      <c r="H629"/>
      <c r="J629" s="4">
        <f>IF(AND((Table1[[#This Row],[Sales stage]]&lt;&gt;"Won"),OR($B$2=1,(Table1[[#This Row],[Country]]=INDEX($E$1:$E$11,$B$2)))),Table1[[#This Row],[Close Date/Expected Close Date]]-DATE(2015,3,31),"")</f>
        <v>20</v>
      </c>
      <c r="K629" s="32">
        <f>IFERROR(IF(J629&lt;&gt;"",J629+ROWS($J$2:J629)/100000000,""),"")</f>
        <v>20.000006280000001</v>
      </c>
      <c r="L629" s="33">
        <f>IFERROR(SMALL($K$2:$K$996,ROWS($K$2:K629)),"")</f>
        <v>62.00000507</v>
      </c>
      <c r="M629" s="4">
        <f t="shared" si="16"/>
        <v>507</v>
      </c>
    </row>
    <row r="630" spans="5:13">
      <c r="E630" s="2"/>
      <c r="G630" s="2"/>
      <c r="H630"/>
      <c r="J630" s="4">
        <f>IF(AND((Table1[[#This Row],[Sales stage]]&lt;&gt;"Won"),OR($B$2=1,(Table1[[#This Row],[Country]]=INDEX($E$1:$E$11,$B$2)))),Table1[[#This Row],[Close Date/Expected Close Date]]-DATE(2015,3,31),"")</f>
        <v>74</v>
      </c>
      <c r="K630" s="32">
        <f>IFERROR(IF(J630&lt;&gt;"",J630+ROWS($J$2:J630)/100000000,""),"")</f>
        <v>74.000006290000002</v>
      </c>
      <c r="L630" s="33">
        <f>IFERROR(SMALL($K$2:$K$996,ROWS($K$2:K630)),"")</f>
        <v>62.00000533</v>
      </c>
      <c r="M630" s="4">
        <f t="shared" si="16"/>
        <v>533</v>
      </c>
    </row>
    <row r="631" spans="5:13">
      <c r="E631" s="2"/>
      <c r="G631" s="2"/>
      <c r="H631"/>
      <c r="J631" s="4">
        <f>IF(AND((Table1[[#This Row],[Sales stage]]&lt;&gt;"Won"),OR($B$2=1,(Table1[[#This Row],[Country]]=INDEX($E$1:$E$11,$B$2)))),Table1[[#This Row],[Close Date/Expected Close Date]]-DATE(2015,3,31),"")</f>
        <v>48</v>
      </c>
      <c r="K631" s="32">
        <f>IFERROR(IF(J631&lt;&gt;"",J631+ROWS($J$2:J631)/100000000,""),"")</f>
        <v>48.000006300000003</v>
      </c>
      <c r="L631" s="33">
        <f>IFERROR(SMALL($K$2:$K$996,ROWS($K$2:K631)),"")</f>
        <v>62.000007719999999</v>
      </c>
      <c r="M631" s="4">
        <f t="shared" si="16"/>
        <v>772</v>
      </c>
    </row>
    <row r="632" spans="5:13">
      <c r="E632" s="2"/>
      <c r="G632" s="2"/>
      <c r="H632"/>
      <c r="J632" s="4">
        <f>IF(AND((Table1[[#This Row],[Sales stage]]&lt;&gt;"Won"),OR($B$2=1,(Table1[[#This Row],[Country]]=INDEX($E$1:$E$11,$B$2)))),Table1[[#This Row],[Close Date/Expected Close Date]]-DATE(2015,3,31),"")</f>
        <v>7</v>
      </c>
      <c r="K632" s="32">
        <f>IFERROR(IF(J632&lt;&gt;"",J632+ROWS($J$2:J632)/100000000,""),"")</f>
        <v>7.0000063099999998</v>
      </c>
      <c r="L632" s="33">
        <f>IFERROR(SMALL($K$2:$K$996,ROWS($K$2:K632)),"")</f>
        <v>62.000008549999997</v>
      </c>
      <c r="M632" s="4">
        <f t="shared" si="16"/>
        <v>855</v>
      </c>
    </row>
    <row r="633" spans="5:13">
      <c r="E633" s="2"/>
      <c r="G633" s="2"/>
      <c r="H633"/>
      <c r="J633" s="4">
        <f>IF(AND((Table1[[#This Row],[Sales stage]]&lt;&gt;"Won"),OR($B$2=1,(Table1[[#This Row],[Country]]=INDEX($E$1:$E$11,$B$2)))),Table1[[#This Row],[Close Date/Expected Close Date]]-DATE(2015,3,31),"")</f>
        <v>34</v>
      </c>
      <c r="K633" s="32">
        <f>IFERROR(IF(J633&lt;&gt;"",J633+ROWS($J$2:J633)/100000000,""),"")</f>
        <v>34.000006319999997</v>
      </c>
      <c r="L633" s="33">
        <f>IFERROR(SMALL($K$2:$K$996,ROWS($K$2:K633)),"")</f>
        <v>63.000000380000003</v>
      </c>
      <c r="M633" s="4">
        <f t="shared" si="16"/>
        <v>38</v>
      </c>
    </row>
    <row r="634" spans="5:13">
      <c r="E634" s="2"/>
      <c r="G634" s="2"/>
      <c r="H634"/>
      <c r="J634" s="4">
        <f>IF(AND((Table1[[#This Row],[Sales stage]]&lt;&gt;"Won"),OR($B$2=1,(Table1[[#This Row],[Country]]=INDEX($E$1:$E$11,$B$2)))),Table1[[#This Row],[Close Date/Expected Close Date]]-DATE(2015,3,31),"")</f>
        <v>16</v>
      </c>
      <c r="K634" s="32">
        <f>IFERROR(IF(J634&lt;&gt;"",J634+ROWS($J$2:J634)/100000000,""),"")</f>
        <v>16.000006330000001</v>
      </c>
      <c r="L634" s="33">
        <f>IFERROR(SMALL($K$2:$K$996,ROWS($K$2:K634)),"")</f>
        <v>63.000000700000001</v>
      </c>
      <c r="M634" s="4">
        <f t="shared" si="16"/>
        <v>70</v>
      </c>
    </row>
    <row r="635" spans="5:13">
      <c r="E635" s="2"/>
      <c r="G635" s="2"/>
      <c r="H635"/>
      <c r="J635" s="4">
        <f>IF(AND((Table1[[#This Row],[Sales stage]]&lt;&gt;"Won"),OR($B$2=1,(Table1[[#This Row],[Country]]=INDEX($E$1:$E$11,$B$2)))),Table1[[#This Row],[Close Date/Expected Close Date]]-DATE(2015,3,31),"")</f>
        <v>78</v>
      </c>
      <c r="K635" s="32">
        <f>IFERROR(IF(J635&lt;&gt;"",J635+ROWS($J$2:J635)/100000000,""),"")</f>
        <v>78.000006339999999</v>
      </c>
      <c r="L635" s="33">
        <f>IFERROR(SMALL($K$2:$K$996,ROWS($K$2:K635)),"")</f>
        <v>63.00000095</v>
      </c>
      <c r="M635" s="4">
        <f t="shared" si="16"/>
        <v>95</v>
      </c>
    </row>
    <row r="636" spans="5:13">
      <c r="E636" s="2"/>
      <c r="G636" s="2"/>
      <c r="H636"/>
      <c r="J636" s="4">
        <f>IF(AND((Table1[[#This Row],[Sales stage]]&lt;&gt;"Won"),OR($B$2=1,(Table1[[#This Row],[Country]]=INDEX($E$1:$E$11,$B$2)))),Table1[[#This Row],[Close Date/Expected Close Date]]-DATE(2015,3,31),"")</f>
        <v>38</v>
      </c>
      <c r="K636" s="32">
        <f>IFERROR(IF(J636&lt;&gt;"",J636+ROWS($J$2:J636)/100000000,""),"")</f>
        <v>38.00000635</v>
      </c>
      <c r="L636" s="33">
        <f>IFERROR(SMALL($K$2:$K$996,ROWS($K$2:K636)),"")</f>
        <v>63.000002389999999</v>
      </c>
      <c r="M636" s="4">
        <f t="shared" si="16"/>
        <v>239</v>
      </c>
    </row>
    <row r="637" spans="5:13">
      <c r="E637" s="2"/>
      <c r="G637" s="2"/>
      <c r="H637"/>
      <c r="J637" s="4">
        <f>IF(AND((Table1[[#This Row],[Sales stage]]&lt;&gt;"Won"),OR($B$2=1,(Table1[[#This Row],[Country]]=INDEX($E$1:$E$11,$B$2)))),Table1[[#This Row],[Close Date/Expected Close Date]]-DATE(2015,3,31),"")</f>
        <v>45</v>
      </c>
      <c r="K637" s="32">
        <f>IFERROR(IF(J637&lt;&gt;"",J637+ROWS($J$2:J637)/100000000,""),"")</f>
        <v>45.00000636</v>
      </c>
      <c r="L637" s="33">
        <f>IFERROR(SMALL($K$2:$K$996,ROWS($K$2:K637)),"")</f>
        <v>63.000002469999998</v>
      </c>
      <c r="M637" s="4">
        <f t="shared" si="16"/>
        <v>247</v>
      </c>
    </row>
    <row r="638" spans="5:13">
      <c r="E638" s="2"/>
      <c r="G638" s="2"/>
      <c r="H638"/>
      <c r="J638" s="4">
        <f>IF(AND((Table1[[#This Row],[Sales stage]]&lt;&gt;"Won"),OR($B$2=1,(Table1[[#This Row],[Country]]=INDEX($E$1:$E$11,$B$2)))),Table1[[#This Row],[Close Date/Expected Close Date]]-DATE(2015,3,31),"")</f>
        <v>33</v>
      </c>
      <c r="K638" s="32">
        <f>IFERROR(IF(J638&lt;&gt;"",J638+ROWS($J$2:J638)/100000000,""),"")</f>
        <v>33.000006370000001</v>
      </c>
      <c r="L638" s="33">
        <f>IFERROR(SMALL($K$2:$K$996,ROWS($K$2:K638)),"")</f>
        <v>63.000002559999999</v>
      </c>
      <c r="M638" s="4">
        <f t="shared" si="16"/>
        <v>256</v>
      </c>
    </row>
    <row r="639" spans="5:13">
      <c r="E639" s="2"/>
      <c r="G639" s="2"/>
      <c r="H639"/>
      <c r="J639" s="4">
        <f>IF(AND((Table1[[#This Row],[Sales stage]]&lt;&gt;"Won"),OR($B$2=1,(Table1[[#This Row],[Country]]=INDEX($E$1:$E$11,$B$2)))),Table1[[#This Row],[Close Date/Expected Close Date]]-DATE(2015,3,31),"")</f>
        <v>15</v>
      </c>
      <c r="K639" s="32">
        <f>IFERROR(IF(J639&lt;&gt;"",J639+ROWS($J$2:J639)/100000000,""),"")</f>
        <v>15.00000638</v>
      </c>
      <c r="L639" s="33">
        <f>IFERROR(SMALL($K$2:$K$996,ROWS($K$2:K639)),"")</f>
        <v>63.000003470000003</v>
      </c>
      <c r="M639" s="4">
        <f t="shared" si="16"/>
        <v>347</v>
      </c>
    </row>
    <row r="640" spans="5:13">
      <c r="E640" s="2"/>
      <c r="G640" s="2"/>
      <c r="H640"/>
      <c r="J640" s="4">
        <f>IF(AND((Table1[[#This Row],[Sales stage]]&lt;&gt;"Won"),OR($B$2=1,(Table1[[#This Row],[Country]]=INDEX($E$1:$E$11,$B$2)))),Table1[[#This Row],[Close Date/Expected Close Date]]-DATE(2015,3,31),"")</f>
        <v>4</v>
      </c>
      <c r="K640" s="32">
        <f>IFERROR(IF(J640&lt;&gt;"",J640+ROWS($J$2:J640)/100000000,""),"")</f>
        <v>4.0000063900000002</v>
      </c>
      <c r="L640" s="33">
        <f>IFERROR(SMALL($K$2:$K$996,ROWS($K$2:K640)),"")</f>
        <v>63.000004070000003</v>
      </c>
      <c r="M640" s="4">
        <f t="shared" si="16"/>
        <v>407</v>
      </c>
    </row>
    <row r="641" spans="5:13">
      <c r="E641" s="2"/>
      <c r="G641" s="2"/>
      <c r="H641"/>
      <c r="J641" s="4">
        <f>IF(AND((Table1[[#This Row],[Sales stage]]&lt;&gt;"Won"),OR($B$2=1,(Table1[[#This Row],[Country]]=INDEX($E$1:$E$11,$B$2)))),Table1[[#This Row],[Close Date/Expected Close Date]]-DATE(2015,3,31),"")</f>
        <v>37</v>
      </c>
      <c r="K641" s="32">
        <f>IFERROR(IF(J641&lt;&gt;"",J641+ROWS($J$2:J641)/100000000,""),"")</f>
        <v>37.000006399999997</v>
      </c>
      <c r="L641" s="33">
        <f>IFERROR(SMALL($K$2:$K$996,ROWS($K$2:K641)),"")</f>
        <v>63.000005600000001</v>
      </c>
      <c r="M641" s="4">
        <f t="shared" si="16"/>
        <v>560</v>
      </c>
    </row>
    <row r="642" spans="5:13">
      <c r="E642" s="2"/>
      <c r="G642" s="2"/>
      <c r="H642"/>
      <c r="J642" s="4">
        <f>IF(AND((Table1[[#This Row],[Sales stage]]&lt;&gt;"Won"),OR($B$2=1,(Table1[[#This Row],[Country]]=INDEX($E$1:$E$11,$B$2)))),Table1[[#This Row],[Close Date/Expected Close Date]]-DATE(2015,3,31),"")</f>
        <v>38</v>
      </c>
      <c r="K642" s="32">
        <f>IFERROR(IF(J642&lt;&gt;"",J642+ROWS($J$2:J642)/100000000,""),"")</f>
        <v>38.000006409999997</v>
      </c>
      <c r="L642" s="33">
        <f>IFERROR(SMALL($K$2:$K$996,ROWS($K$2:K642)),"")</f>
        <v>63.000007609999997</v>
      </c>
      <c r="M642" s="4">
        <f t="shared" si="16"/>
        <v>761</v>
      </c>
    </row>
    <row r="643" spans="5:13">
      <c r="E643" s="2"/>
      <c r="G643" s="2"/>
      <c r="H643"/>
      <c r="J643" s="4">
        <f>IF(AND((Table1[[#This Row],[Sales stage]]&lt;&gt;"Won"),OR($B$2=1,(Table1[[#This Row],[Country]]=INDEX($E$1:$E$11,$B$2)))),Table1[[#This Row],[Close Date/Expected Close Date]]-DATE(2015,3,31),"")</f>
        <v>67</v>
      </c>
      <c r="K643" s="32">
        <f>IFERROR(IF(J643&lt;&gt;"",J643+ROWS($J$2:J643)/100000000,""),"")</f>
        <v>67.000006420000005</v>
      </c>
      <c r="L643" s="33">
        <f>IFERROR(SMALL($K$2:$K$996,ROWS($K$2:K643)),"")</f>
        <v>63.000008860000001</v>
      </c>
      <c r="M643" s="4">
        <f t="shared" ref="M643:M706" si="17">IF(L643&lt;&gt;"",MATCH(L643,$K$2:$K$996,0),"")</f>
        <v>886</v>
      </c>
    </row>
    <row r="644" spans="5:13">
      <c r="E644" s="2"/>
      <c r="G644" s="2"/>
      <c r="H644"/>
      <c r="J644" s="4" t="str">
        <f>IF(AND((Table1[[#This Row],[Sales stage]]&lt;&gt;"Won"),OR($B$2=1,(Table1[[#This Row],[Country]]=INDEX($E$1:$E$11,$B$2)))),Table1[[#This Row],[Close Date/Expected Close Date]]-DATE(2015,3,31),"")</f>
        <v/>
      </c>
      <c r="K644" s="32" t="str">
        <f>IFERROR(IF(J644&lt;&gt;"",J644+ROWS($J$2:J644)/100000000,""),"")</f>
        <v/>
      </c>
      <c r="L644" s="33">
        <f>IFERROR(SMALL($K$2:$K$996,ROWS($K$2:K644)),"")</f>
        <v>64.00000138</v>
      </c>
      <c r="M644" s="4">
        <f t="shared" si="17"/>
        <v>138</v>
      </c>
    </row>
    <row r="645" spans="5:13">
      <c r="E645" s="2"/>
      <c r="G645" s="2"/>
      <c r="H645"/>
      <c r="J645" s="4">
        <f>IF(AND((Table1[[#This Row],[Sales stage]]&lt;&gt;"Won"),OR($B$2=1,(Table1[[#This Row],[Country]]=INDEX($E$1:$E$11,$B$2)))),Table1[[#This Row],[Close Date/Expected Close Date]]-DATE(2015,3,31),"")</f>
        <v>4</v>
      </c>
      <c r="K645" s="32">
        <f>IFERROR(IF(J645&lt;&gt;"",J645+ROWS($J$2:J645)/100000000,""),"")</f>
        <v>4.0000064399999999</v>
      </c>
      <c r="L645" s="33">
        <f>IFERROR(SMALL($K$2:$K$996,ROWS($K$2:K645)),"")</f>
        <v>64.000002269999996</v>
      </c>
      <c r="M645" s="4">
        <f t="shared" si="17"/>
        <v>227</v>
      </c>
    </row>
    <row r="646" spans="5:13">
      <c r="E646" s="2"/>
      <c r="G646" s="2"/>
      <c r="H646"/>
      <c r="J646" s="4">
        <f>IF(AND((Table1[[#This Row],[Sales stage]]&lt;&gt;"Won"),OR($B$2=1,(Table1[[#This Row],[Country]]=INDEX($E$1:$E$11,$B$2)))),Table1[[#This Row],[Close Date/Expected Close Date]]-DATE(2015,3,31),"")</f>
        <v>50</v>
      </c>
      <c r="K646" s="32">
        <f>IFERROR(IF(J646&lt;&gt;"",J646+ROWS($J$2:J646)/100000000,""),"")</f>
        <v>50.000006450000001</v>
      </c>
      <c r="L646" s="33">
        <f>IFERROR(SMALL($K$2:$K$996,ROWS($K$2:K646)),"")</f>
        <v>64.000002739999999</v>
      </c>
      <c r="M646" s="4">
        <f t="shared" si="17"/>
        <v>274</v>
      </c>
    </row>
    <row r="647" spans="5:13">
      <c r="E647" s="2"/>
      <c r="G647" s="2"/>
      <c r="H647"/>
      <c r="J647" s="4">
        <f>IF(AND((Table1[[#This Row],[Sales stage]]&lt;&gt;"Won"),OR($B$2=1,(Table1[[#This Row],[Country]]=INDEX($E$1:$E$11,$B$2)))),Table1[[#This Row],[Close Date/Expected Close Date]]-DATE(2015,3,31),"")</f>
        <v>58</v>
      </c>
      <c r="K647" s="32">
        <f>IFERROR(IF(J647&lt;&gt;"",J647+ROWS($J$2:J647)/100000000,""),"")</f>
        <v>58.000006460000002</v>
      </c>
      <c r="L647" s="33">
        <f>IFERROR(SMALL($K$2:$K$996,ROWS($K$2:K647)),"")</f>
        <v>64.000002980000005</v>
      </c>
      <c r="M647" s="4">
        <f t="shared" si="17"/>
        <v>298</v>
      </c>
    </row>
    <row r="648" spans="5:13">
      <c r="E648" s="2"/>
      <c r="G648" s="2"/>
      <c r="H648"/>
      <c r="J648" s="4">
        <f>IF(AND((Table1[[#This Row],[Sales stage]]&lt;&gt;"Won"),OR($B$2=1,(Table1[[#This Row],[Country]]=INDEX($E$1:$E$11,$B$2)))),Table1[[#This Row],[Close Date/Expected Close Date]]-DATE(2015,3,31),"")</f>
        <v>40</v>
      </c>
      <c r="K648" s="32">
        <f>IFERROR(IF(J648&lt;&gt;"",J648+ROWS($J$2:J648)/100000000,""),"")</f>
        <v>40.000006470000002</v>
      </c>
      <c r="L648" s="33">
        <f>IFERROR(SMALL($K$2:$K$996,ROWS($K$2:K648)),"")</f>
        <v>64.000004050000001</v>
      </c>
      <c r="M648" s="4">
        <f t="shared" si="17"/>
        <v>405</v>
      </c>
    </row>
    <row r="649" spans="5:13">
      <c r="E649" s="2"/>
      <c r="G649" s="2"/>
      <c r="H649"/>
      <c r="J649" s="4">
        <f>IF(AND((Table1[[#This Row],[Sales stage]]&lt;&gt;"Won"),OR($B$2=1,(Table1[[#This Row],[Country]]=INDEX($E$1:$E$11,$B$2)))),Table1[[#This Row],[Close Date/Expected Close Date]]-DATE(2015,3,31),"")</f>
        <v>70</v>
      </c>
      <c r="K649" s="32">
        <f>IFERROR(IF(J649&lt;&gt;"",J649+ROWS($J$2:J649)/100000000,""),"")</f>
        <v>70.000006479999996</v>
      </c>
      <c r="L649" s="33">
        <f>IFERROR(SMALL($K$2:$K$996,ROWS($K$2:K649)),"")</f>
        <v>64.000005160000001</v>
      </c>
      <c r="M649" s="4">
        <f t="shared" si="17"/>
        <v>516</v>
      </c>
    </row>
    <row r="650" spans="5:13">
      <c r="E650" s="2"/>
      <c r="G650" s="2"/>
      <c r="H650"/>
      <c r="J650" s="4" t="str">
        <f>IF(AND((Table1[[#This Row],[Sales stage]]&lt;&gt;"Won"),OR($B$2=1,(Table1[[#This Row],[Country]]=INDEX($E$1:$E$11,$B$2)))),Table1[[#This Row],[Close Date/Expected Close Date]]-DATE(2015,3,31),"")</f>
        <v/>
      </c>
      <c r="K650" s="32" t="str">
        <f>IFERROR(IF(J650&lt;&gt;"",J650+ROWS($J$2:J650)/100000000,""),"")</f>
        <v/>
      </c>
      <c r="L650" s="33">
        <f>IFERROR(SMALL($K$2:$K$996,ROWS($K$2:K650)),"")</f>
        <v>64.000006909999996</v>
      </c>
      <c r="M650" s="4">
        <f t="shared" si="17"/>
        <v>691</v>
      </c>
    </row>
    <row r="651" spans="5:13">
      <c r="E651" s="2"/>
      <c r="G651" s="2"/>
      <c r="H651"/>
      <c r="J651" s="4">
        <f>IF(AND((Table1[[#This Row],[Sales stage]]&lt;&gt;"Won"),OR($B$2=1,(Table1[[#This Row],[Country]]=INDEX($E$1:$E$11,$B$2)))),Table1[[#This Row],[Close Date/Expected Close Date]]-DATE(2015,3,31),"")</f>
        <v>90</v>
      </c>
      <c r="K651" s="32">
        <f>IFERROR(IF(J651&lt;&gt;"",J651+ROWS($J$2:J651)/100000000,""),"")</f>
        <v>90.000006499999998</v>
      </c>
      <c r="L651" s="33">
        <f>IFERROR(SMALL($K$2:$K$996,ROWS($K$2:K651)),"")</f>
        <v>64.00000704</v>
      </c>
      <c r="M651" s="4">
        <f t="shared" si="17"/>
        <v>704</v>
      </c>
    </row>
    <row r="652" spans="5:13">
      <c r="E652" s="2"/>
      <c r="G652" s="2"/>
      <c r="H652"/>
      <c r="J652" s="4">
        <f>IF(AND((Table1[[#This Row],[Sales stage]]&lt;&gt;"Won"),OR($B$2=1,(Table1[[#This Row],[Country]]=INDEX($E$1:$E$11,$B$2)))),Table1[[#This Row],[Close Date/Expected Close Date]]-DATE(2015,3,31),"")</f>
        <v>65</v>
      </c>
      <c r="K652" s="32">
        <f>IFERROR(IF(J652&lt;&gt;"",J652+ROWS($J$2:J652)/100000000,""),"")</f>
        <v>65.000006510000006</v>
      </c>
      <c r="L652" s="33">
        <f>IFERROR(SMALL($K$2:$K$996,ROWS($K$2:K652)),"")</f>
        <v>64.000007139999994</v>
      </c>
      <c r="M652" s="4">
        <f t="shared" si="17"/>
        <v>714</v>
      </c>
    </row>
    <row r="653" spans="5:13">
      <c r="E653" s="2"/>
      <c r="G653" s="2"/>
      <c r="H653"/>
      <c r="J653" s="4">
        <f>IF(AND((Table1[[#This Row],[Sales stage]]&lt;&gt;"Won"),OR($B$2=1,(Table1[[#This Row],[Country]]=INDEX($E$1:$E$11,$B$2)))),Table1[[#This Row],[Close Date/Expected Close Date]]-DATE(2015,3,31),"")</f>
        <v>52</v>
      </c>
      <c r="K653" s="32">
        <f>IFERROR(IF(J653&lt;&gt;"",J653+ROWS($J$2:J653)/100000000,""),"")</f>
        <v>52.000006519999999</v>
      </c>
      <c r="L653" s="33">
        <f>IFERROR(SMALL($K$2:$K$996,ROWS($K$2:K653)),"")</f>
        <v>64.000008050000005</v>
      </c>
      <c r="M653" s="4">
        <f t="shared" si="17"/>
        <v>805</v>
      </c>
    </row>
    <row r="654" spans="5:13">
      <c r="E654" s="2"/>
      <c r="G654" s="2"/>
      <c r="H654"/>
      <c r="J654" s="4">
        <f>IF(AND((Table1[[#This Row],[Sales stage]]&lt;&gt;"Won"),OR($B$2=1,(Table1[[#This Row],[Country]]=INDEX($E$1:$E$11,$B$2)))),Table1[[#This Row],[Close Date/Expected Close Date]]-DATE(2015,3,31),"")</f>
        <v>76</v>
      </c>
      <c r="K654" s="32">
        <f>IFERROR(IF(J654&lt;&gt;"",J654+ROWS($J$2:J654)/100000000,""),"")</f>
        <v>76.000006529999993</v>
      </c>
      <c r="L654" s="33">
        <f>IFERROR(SMALL($K$2:$K$996,ROWS($K$2:K654)),"")</f>
        <v>64.000008149999999</v>
      </c>
      <c r="M654" s="4">
        <f t="shared" si="17"/>
        <v>815</v>
      </c>
    </row>
    <row r="655" spans="5:13">
      <c r="E655" s="2"/>
      <c r="G655" s="2"/>
      <c r="H655"/>
      <c r="J655" s="4">
        <f>IF(AND((Table1[[#This Row],[Sales stage]]&lt;&gt;"Won"),OR($B$2=1,(Table1[[#This Row],[Country]]=INDEX($E$1:$E$11,$B$2)))),Table1[[#This Row],[Close Date/Expected Close Date]]-DATE(2015,3,31),"")</f>
        <v>78</v>
      </c>
      <c r="K655" s="32">
        <f>IFERROR(IF(J655&lt;&gt;"",J655+ROWS($J$2:J655)/100000000,""),"")</f>
        <v>78.000006540000001</v>
      </c>
      <c r="L655" s="33">
        <f>IFERROR(SMALL($K$2:$K$996,ROWS($K$2:K655)),"")</f>
        <v>64.000008460000004</v>
      </c>
      <c r="M655" s="4">
        <f t="shared" si="17"/>
        <v>846</v>
      </c>
    </row>
    <row r="656" spans="5:13">
      <c r="E656" s="2"/>
      <c r="G656" s="2"/>
      <c r="H656"/>
      <c r="J656" s="4">
        <f>IF(AND((Table1[[#This Row],[Sales stage]]&lt;&gt;"Won"),OR($B$2=1,(Table1[[#This Row],[Country]]=INDEX($E$1:$E$11,$B$2)))),Table1[[#This Row],[Close Date/Expected Close Date]]-DATE(2015,3,31),"")</f>
        <v>21</v>
      </c>
      <c r="K656" s="32">
        <f>IFERROR(IF(J656&lt;&gt;"",J656+ROWS($J$2:J656)/100000000,""),"")</f>
        <v>21.000006549999998</v>
      </c>
      <c r="L656" s="33">
        <f>IFERROR(SMALL($K$2:$K$996,ROWS($K$2:K656)),"")</f>
        <v>64.000008480000005</v>
      </c>
      <c r="M656" s="4">
        <f t="shared" si="17"/>
        <v>848</v>
      </c>
    </row>
    <row r="657" spans="5:13">
      <c r="E657" s="2"/>
      <c r="G657" s="2"/>
      <c r="H657"/>
      <c r="J657" s="4">
        <f>IF(AND((Table1[[#This Row],[Sales stage]]&lt;&gt;"Won"),OR($B$2=1,(Table1[[#This Row],[Country]]=INDEX($E$1:$E$11,$B$2)))),Table1[[#This Row],[Close Date/Expected Close Date]]-DATE(2015,3,31),"")</f>
        <v>31</v>
      </c>
      <c r="K657" s="32">
        <f>IFERROR(IF(J657&lt;&gt;"",J657+ROWS($J$2:J657)/100000000,""),"")</f>
        <v>31.000006559999999</v>
      </c>
      <c r="L657" s="33">
        <f>IFERROR(SMALL($K$2:$K$996,ROWS($K$2:K657)),"")</f>
        <v>64.000008879999996</v>
      </c>
      <c r="M657" s="4">
        <f t="shared" si="17"/>
        <v>888</v>
      </c>
    </row>
    <row r="658" spans="5:13">
      <c r="E658" s="2"/>
      <c r="G658" s="2"/>
      <c r="H658"/>
      <c r="J658" s="4">
        <f>IF(AND((Table1[[#This Row],[Sales stage]]&lt;&gt;"Won"),OR($B$2=1,(Table1[[#This Row],[Country]]=INDEX($E$1:$E$11,$B$2)))),Table1[[#This Row],[Close Date/Expected Close Date]]-DATE(2015,3,31),"")</f>
        <v>9</v>
      </c>
      <c r="K658" s="32">
        <f>IFERROR(IF(J658&lt;&gt;"",J658+ROWS($J$2:J658)/100000000,""),"")</f>
        <v>9.00000657</v>
      </c>
      <c r="L658" s="33">
        <f>IFERROR(SMALL($K$2:$K$996,ROWS($K$2:K658)),"")</f>
        <v>64.000009230000003</v>
      </c>
      <c r="M658" s="4">
        <f t="shared" si="17"/>
        <v>923</v>
      </c>
    </row>
    <row r="659" spans="5:13">
      <c r="E659" s="2"/>
      <c r="G659" s="2"/>
      <c r="H659"/>
      <c r="J659" s="4">
        <f>IF(AND((Table1[[#This Row],[Sales stage]]&lt;&gt;"Won"),OR($B$2=1,(Table1[[#This Row],[Country]]=INDEX($E$1:$E$11,$B$2)))),Table1[[#This Row],[Close Date/Expected Close Date]]-DATE(2015,3,31),"")</f>
        <v>13</v>
      </c>
      <c r="K659" s="32">
        <f>IFERROR(IF(J659&lt;&gt;"",J659+ROWS($J$2:J659)/100000000,""),"")</f>
        <v>13.000006580000001</v>
      </c>
      <c r="L659" s="33">
        <f>IFERROR(SMALL($K$2:$K$996,ROWS($K$2:K659)),"")</f>
        <v>64.00000928</v>
      </c>
      <c r="M659" s="4">
        <f t="shared" si="17"/>
        <v>928</v>
      </c>
    </row>
    <row r="660" spans="5:13">
      <c r="E660" s="2"/>
      <c r="G660" s="2"/>
      <c r="H660"/>
      <c r="J660" s="4">
        <f>IF(AND((Table1[[#This Row],[Sales stage]]&lt;&gt;"Won"),OR($B$2=1,(Table1[[#This Row],[Country]]=INDEX($E$1:$E$11,$B$2)))),Table1[[#This Row],[Close Date/Expected Close Date]]-DATE(2015,3,31),"")</f>
        <v>19</v>
      </c>
      <c r="K660" s="32">
        <f>IFERROR(IF(J660&lt;&gt;"",J660+ROWS($J$2:J660)/100000000,""),"")</f>
        <v>19.000006590000002</v>
      </c>
      <c r="L660" s="33">
        <f>IFERROR(SMALL($K$2:$K$996,ROWS($K$2:K660)),"")</f>
        <v>64.000009570000003</v>
      </c>
      <c r="M660" s="4">
        <f t="shared" si="17"/>
        <v>957</v>
      </c>
    </row>
    <row r="661" spans="5:13">
      <c r="E661" s="2"/>
      <c r="G661" s="2"/>
      <c r="H661"/>
      <c r="J661" s="4">
        <f>IF(AND((Table1[[#This Row],[Sales stage]]&lt;&gt;"Won"),OR($B$2=1,(Table1[[#This Row],[Country]]=INDEX($E$1:$E$11,$B$2)))),Table1[[#This Row],[Close Date/Expected Close Date]]-DATE(2015,3,31),"")</f>
        <v>45</v>
      </c>
      <c r="K661" s="32">
        <f>IFERROR(IF(J661&lt;&gt;"",J661+ROWS($J$2:J661)/100000000,""),"")</f>
        <v>45.000006599999999</v>
      </c>
      <c r="L661" s="33">
        <f>IFERROR(SMALL($K$2:$K$996,ROWS($K$2:K661)),"")</f>
        <v>65.000000310000004</v>
      </c>
      <c r="M661" s="4">
        <f t="shared" si="17"/>
        <v>31</v>
      </c>
    </row>
    <row r="662" spans="5:13">
      <c r="E662" s="2"/>
      <c r="G662" s="2"/>
      <c r="H662"/>
      <c r="J662" s="4">
        <f>IF(AND((Table1[[#This Row],[Sales stage]]&lt;&gt;"Won"),OR($B$2=1,(Table1[[#This Row],[Country]]=INDEX($E$1:$E$11,$B$2)))),Table1[[#This Row],[Close Date/Expected Close Date]]-DATE(2015,3,31),"")</f>
        <v>53</v>
      </c>
      <c r="K662" s="32">
        <f>IFERROR(IF(J662&lt;&gt;"",J662+ROWS($J$2:J662)/100000000,""),"")</f>
        <v>53.00000661</v>
      </c>
      <c r="L662" s="33">
        <f>IFERROR(SMALL($K$2:$K$996,ROWS($K$2:K662)),"")</f>
        <v>65.000001159999997</v>
      </c>
      <c r="M662" s="4">
        <f t="shared" si="17"/>
        <v>116</v>
      </c>
    </row>
    <row r="663" spans="5:13">
      <c r="E663" s="2"/>
      <c r="G663" s="2"/>
      <c r="H663"/>
      <c r="J663" s="4">
        <f>IF(AND((Table1[[#This Row],[Sales stage]]&lt;&gt;"Won"),OR($B$2=1,(Table1[[#This Row],[Country]]=INDEX($E$1:$E$11,$B$2)))),Table1[[#This Row],[Close Date/Expected Close Date]]-DATE(2015,3,31),"")</f>
        <v>57</v>
      </c>
      <c r="K663" s="32">
        <f>IFERROR(IF(J663&lt;&gt;"",J663+ROWS($J$2:J663)/100000000,""),"")</f>
        <v>57.000006620000001</v>
      </c>
      <c r="L663" s="33">
        <f>IFERROR(SMALL($K$2:$K$996,ROWS($K$2:K663)),"")</f>
        <v>65.000002359999996</v>
      </c>
      <c r="M663" s="4">
        <f t="shared" si="17"/>
        <v>236</v>
      </c>
    </row>
    <row r="664" spans="5:13">
      <c r="E664" s="2"/>
      <c r="G664" s="2"/>
      <c r="H664"/>
      <c r="J664" s="4">
        <f>IF(AND((Table1[[#This Row],[Sales stage]]&lt;&gt;"Won"),OR($B$2=1,(Table1[[#This Row],[Country]]=INDEX($E$1:$E$11,$B$2)))),Table1[[#This Row],[Close Date/Expected Close Date]]-DATE(2015,3,31),"")</f>
        <v>14</v>
      </c>
      <c r="K664" s="32">
        <f>IFERROR(IF(J664&lt;&gt;"",J664+ROWS($J$2:J664)/100000000,""),"")</f>
        <v>14.00000663</v>
      </c>
      <c r="L664" s="33">
        <f>IFERROR(SMALL($K$2:$K$996,ROWS($K$2:K664)),"")</f>
        <v>65.000003039999996</v>
      </c>
      <c r="M664" s="4">
        <f t="shared" si="17"/>
        <v>304</v>
      </c>
    </row>
    <row r="665" spans="5:13">
      <c r="E665" s="2"/>
      <c r="G665" s="2"/>
      <c r="H665"/>
      <c r="J665" s="4">
        <f>IF(AND((Table1[[#This Row],[Sales stage]]&lt;&gt;"Won"),OR($B$2=1,(Table1[[#This Row],[Country]]=INDEX($E$1:$E$11,$B$2)))),Table1[[#This Row],[Close Date/Expected Close Date]]-DATE(2015,3,31),"")</f>
        <v>33</v>
      </c>
      <c r="K665" s="32">
        <f>IFERROR(IF(J665&lt;&gt;"",J665+ROWS($J$2:J665)/100000000,""),"")</f>
        <v>33.000006640000002</v>
      </c>
      <c r="L665" s="33">
        <f>IFERROR(SMALL($K$2:$K$996,ROWS($K$2:K665)),"")</f>
        <v>65.000003129999996</v>
      </c>
      <c r="M665" s="4">
        <f t="shared" si="17"/>
        <v>313</v>
      </c>
    </row>
    <row r="666" spans="5:13">
      <c r="E666" s="2"/>
      <c r="G666" s="2"/>
      <c r="H666"/>
      <c r="J666" s="4">
        <f>IF(AND((Table1[[#This Row],[Sales stage]]&lt;&gt;"Won"),OR($B$2=1,(Table1[[#This Row],[Country]]=INDEX($E$1:$E$11,$B$2)))),Table1[[#This Row],[Close Date/Expected Close Date]]-DATE(2015,3,31),"")</f>
        <v>72</v>
      </c>
      <c r="K666" s="32">
        <f>IFERROR(IF(J666&lt;&gt;"",J666+ROWS($J$2:J666)/100000000,""),"")</f>
        <v>72.000006650000003</v>
      </c>
      <c r="L666" s="33">
        <f>IFERROR(SMALL($K$2:$K$996,ROWS($K$2:K666)),"")</f>
        <v>65.000004329999996</v>
      </c>
      <c r="M666" s="4">
        <f t="shared" si="17"/>
        <v>433</v>
      </c>
    </row>
    <row r="667" spans="5:13">
      <c r="E667" s="2"/>
      <c r="G667" s="2"/>
      <c r="H667"/>
      <c r="J667" s="4">
        <f>IF(AND((Table1[[#This Row],[Sales stage]]&lt;&gt;"Won"),OR($B$2=1,(Table1[[#This Row],[Country]]=INDEX($E$1:$E$11,$B$2)))),Table1[[#This Row],[Close Date/Expected Close Date]]-DATE(2015,3,31),"")</f>
        <v>8</v>
      </c>
      <c r="K667" s="32">
        <f>IFERROR(IF(J667&lt;&gt;"",J667+ROWS($J$2:J667)/100000000,""),"")</f>
        <v>8.0000066600000004</v>
      </c>
      <c r="L667" s="33">
        <f>IFERROR(SMALL($K$2:$K$996,ROWS($K$2:K667)),"")</f>
        <v>65.000004489999995</v>
      </c>
      <c r="M667" s="4">
        <f t="shared" si="17"/>
        <v>449</v>
      </c>
    </row>
    <row r="668" spans="5:13">
      <c r="E668" s="2"/>
      <c r="G668" s="2"/>
      <c r="H668"/>
      <c r="J668" s="4">
        <f>IF(AND((Table1[[#This Row],[Sales stage]]&lt;&gt;"Won"),OR($B$2=1,(Table1[[#This Row],[Country]]=INDEX($E$1:$E$11,$B$2)))),Table1[[#This Row],[Close Date/Expected Close Date]]-DATE(2015,3,31),"")</f>
        <v>26</v>
      </c>
      <c r="K668" s="32">
        <f>IFERROR(IF(J668&lt;&gt;"",J668+ROWS($J$2:J668)/100000000,""),"")</f>
        <v>26.000006670000001</v>
      </c>
      <c r="L668" s="33">
        <f>IFERROR(SMALL($K$2:$K$996,ROWS($K$2:K668)),"")</f>
        <v>65.000006510000006</v>
      </c>
      <c r="M668" s="4">
        <f t="shared" si="17"/>
        <v>651</v>
      </c>
    </row>
    <row r="669" spans="5:13">
      <c r="E669" s="2"/>
      <c r="G669" s="2"/>
      <c r="H669"/>
      <c r="J669" s="4">
        <f>IF(AND((Table1[[#This Row],[Sales stage]]&lt;&gt;"Won"),OR($B$2=1,(Table1[[#This Row],[Country]]=INDEX($E$1:$E$11,$B$2)))),Table1[[#This Row],[Close Date/Expected Close Date]]-DATE(2015,3,31),"")</f>
        <v>75</v>
      </c>
      <c r="K669" s="32">
        <f>IFERROR(IF(J669&lt;&gt;"",J669+ROWS($J$2:J669)/100000000,""),"")</f>
        <v>75.000006679999998</v>
      </c>
      <c r="L669" s="33">
        <f>IFERROR(SMALL($K$2:$K$996,ROWS($K$2:K669)),"")</f>
        <v>65.000009329999997</v>
      </c>
      <c r="M669" s="4">
        <f t="shared" si="17"/>
        <v>933</v>
      </c>
    </row>
    <row r="670" spans="5:13">
      <c r="E670" s="2"/>
      <c r="G670" s="2"/>
      <c r="H670"/>
      <c r="J670" s="4">
        <f>IF(AND((Table1[[#This Row],[Sales stage]]&lt;&gt;"Won"),OR($B$2=1,(Table1[[#This Row],[Country]]=INDEX($E$1:$E$11,$B$2)))),Table1[[#This Row],[Close Date/Expected Close Date]]-DATE(2015,3,31),"")</f>
        <v>79</v>
      </c>
      <c r="K670" s="32">
        <f>IFERROR(IF(J670&lt;&gt;"",J670+ROWS($J$2:J670)/100000000,""),"")</f>
        <v>79.000006690000006</v>
      </c>
      <c r="L670" s="33">
        <f>IFERROR(SMALL($K$2:$K$996,ROWS($K$2:K670)),"")</f>
        <v>66.000000619999994</v>
      </c>
      <c r="M670" s="4">
        <f t="shared" si="17"/>
        <v>62</v>
      </c>
    </row>
    <row r="671" spans="5:13">
      <c r="E671" s="2"/>
      <c r="G671" s="2"/>
      <c r="H671"/>
      <c r="J671" s="4">
        <f>IF(AND((Table1[[#This Row],[Sales stage]]&lt;&gt;"Won"),OR($B$2=1,(Table1[[#This Row],[Country]]=INDEX($E$1:$E$11,$B$2)))),Table1[[#This Row],[Close Date/Expected Close Date]]-DATE(2015,3,31),"")</f>
        <v>27</v>
      </c>
      <c r="K671" s="32">
        <f>IFERROR(IF(J671&lt;&gt;"",J671+ROWS($J$2:J671)/100000000,""),"")</f>
        <v>27.0000067</v>
      </c>
      <c r="L671" s="33">
        <f>IFERROR(SMALL($K$2:$K$996,ROWS($K$2:K671)),"")</f>
        <v>66.000000760000006</v>
      </c>
      <c r="M671" s="4">
        <f t="shared" si="17"/>
        <v>76</v>
      </c>
    </row>
    <row r="672" spans="5:13">
      <c r="E672" s="2"/>
      <c r="G672" s="2"/>
      <c r="H672"/>
      <c r="J672" s="4">
        <f>IF(AND((Table1[[#This Row],[Sales stage]]&lt;&gt;"Won"),OR($B$2=1,(Table1[[#This Row],[Country]]=INDEX($E$1:$E$11,$B$2)))),Table1[[#This Row],[Close Date/Expected Close Date]]-DATE(2015,3,31),"")</f>
        <v>55</v>
      </c>
      <c r="K672" s="32">
        <f>IFERROR(IF(J672&lt;&gt;"",J672+ROWS($J$2:J672)/100000000,""),"")</f>
        <v>55.000006710000001</v>
      </c>
      <c r="L672" s="33">
        <f>IFERROR(SMALL($K$2:$K$996,ROWS($K$2:K672)),"")</f>
        <v>66.000002629999997</v>
      </c>
      <c r="M672" s="4">
        <f t="shared" si="17"/>
        <v>263</v>
      </c>
    </row>
    <row r="673" spans="5:13">
      <c r="E673" s="2"/>
      <c r="G673" s="2"/>
      <c r="H673"/>
      <c r="J673" s="4">
        <f>IF(AND((Table1[[#This Row],[Sales stage]]&lt;&gt;"Won"),OR($B$2=1,(Table1[[#This Row],[Country]]=INDEX($E$1:$E$11,$B$2)))),Table1[[#This Row],[Close Date/Expected Close Date]]-DATE(2015,3,31),"")</f>
        <v>34</v>
      </c>
      <c r="K673" s="32">
        <f>IFERROR(IF(J673&lt;&gt;"",J673+ROWS($J$2:J673)/100000000,""),"")</f>
        <v>34.000006720000002</v>
      </c>
      <c r="L673" s="33">
        <f>IFERROR(SMALL($K$2:$K$996,ROWS($K$2:K673)),"")</f>
        <v>66.000002749999993</v>
      </c>
      <c r="M673" s="4">
        <f t="shared" si="17"/>
        <v>275</v>
      </c>
    </row>
    <row r="674" spans="5:13">
      <c r="E674" s="2"/>
      <c r="G674" s="2"/>
      <c r="H674"/>
      <c r="J674" s="4">
        <f>IF(AND((Table1[[#This Row],[Sales stage]]&lt;&gt;"Won"),OR($B$2=1,(Table1[[#This Row],[Country]]=INDEX($E$1:$E$11,$B$2)))),Table1[[#This Row],[Close Date/Expected Close Date]]-DATE(2015,3,31),"")</f>
        <v>9</v>
      </c>
      <c r="K674" s="32">
        <f>IFERROR(IF(J674&lt;&gt;"",J674+ROWS($J$2:J674)/100000000,""),"")</f>
        <v>9.0000067300000008</v>
      </c>
      <c r="L674" s="33">
        <f>IFERROR(SMALL($K$2:$K$996,ROWS($K$2:K674)),"")</f>
        <v>66.000004140000001</v>
      </c>
      <c r="M674" s="4">
        <f t="shared" si="17"/>
        <v>414</v>
      </c>
    </row>
    <row r="675" spans="5:13">
      <c r="E675" s="2"/>
      <c r="G675" s="2"/>
      <c r="H675"/>
      <c r="J675" s="4">
        <f>IF(AND((Table1[[#This Row],[Sales stage]]&lt;&gt;"Won"),OR($B$2=1,(Table1[[#This Row],[Country]]=INDEX($E$1:$E$11,$B$2)))),Table1[[#This Row],[Close Date/Expected Close Date]]-DATE(2015,3,31),"")</f>
        <v>28</v>
      </c>
      <c r="K675" s="32">
        <f>IFERROR(IF(J675&lt;&gt;"",J675+ROWS($J$2:J675)/100000000,""),"")</f>
        <v>28.00000674</v>
      </c>
      <c r="L675" s="33">
        <f>IFERROR(SMALL($K$2:$K$996,ROWS($K$2:K675)),"")</f>
        <v>66.000005540000004</v>
      </c>
      <c r="M675" s="4">
        <f t="shared" si="17"/>
        <v>554</v>
      </c>
    </row>
    <row r="676" spans="5:13">
      <c r="E676" s="2"/>
      <c r="G676" s="2"/>
      <c r="H676"/>
      <c r="J676" s="4">
        <f>IF(AND((Table1[[#This Row],[Sales stage]]&lt;&gt;"Won"),OR($B$2=1,(Table1[[#This Row],[Country]]=INDEX($E$1:$E$11,$B$2)))),Table1[[#This Row],[Close Date/Expected Close Date]]-DATE(2015,3,31),"")</f>
        <v>18</v>
      </c>
      <c r="K676" s="32">
        <f>IFERROR(IF(J676&lt;&gt;"",J676+ROWS($J$2:J676)/100000000,""),"")</f>
        <v>18.000006750000001</v>
      </c>
      <c r="L676" s="33">
        <f>IFERROR(SMALL($K$2:$K$996,ROWS($K$2:K676)),"")</f>
        <v>66.000007060000002</v>
      </c>
      <c r="M676" s="4">
        <f t="shared" si="17"/>
        <v>706</v>
      </c>
    </row>
    <row r="677" spans="5:13">
      <c r="E677" s="2"/>
      <c r="G677" s="2"/>
      <c r="H677"/>
      <c r="J677" s="4">
        <f>IF(AND((Table1[[#This Row],[Sales stage]]&lt;&gt;"Won"),OR($B$2=1,(Table1[[#This Row],[Country]]=INDEX($E$1:$E$11,$B$2)))),Table1[[#This Row],[Close Date/Expected Close Date]]-DATE(2015,3,31),"")</f>
        <v>76</v>
      </c>
      <c r="K677" s="32">
        <f>IFERROR(IF(J677&lt;&gt;"",J677+ROWS($J$2:J677)/100000000,""),"")</f>
        <v>76.000006760000005</v>
      </c>
      <c r="L677" s="33">
        <f>IFERROR(SMALL($K$2:$K$996,ROWS($K$2:K677)),"")</f>
        <v>66.00000747</v>
      </c>
      <c r="M677" s="4">
        <f t="shared" si="17"/>
        <v>747</v>
      </c>
    </row>
    <row r="678" spans="5:13">
      <c r="E678" s="2"/>
      <c r="G678" s="2"/>
      <c r="H678"/>
      <c r="J678" s="4">
        <f>IF(AND((Table1[[#This Row],[Sales stage]]&lt;&gt;"Won"),OR($B$2=1,(Table1[[#This Row],[Country]]=INDEX($E$1:$E$11,$B$2)))),Table1[[#This Row],[Close Date/Expected Close Date]]-DATE(2015,3,31),"")</f>
        <v>11</v>
      </c>
      <c r="K678" s="32">
        <f>IFERROR(IF(J678&lt;&gt;"",J678+ROWS($J$2:J678)/100000000,""),"")</f>
        <v>11.000006770000001</v>
      </c>
      <c r="L678" s="33">
        <f>IFERROR(SMALL($K$2:$K$996,ROWS($K$2:K678)),"")</f>
        <v>66.000007830000001</v>
      </c>
      <c r="M678" s="4">
        <f t="shared" si="17"/>
        <v>783</v>
      </c>
    </row>
    <row r="679" spans="5:13">
      <c r="E679" s="2"/>
      <c r="G679" s="2"/>
      <c r="H679"/>
      <c r="J679" s="4">
        <f>IF(AND((Table1[[#This Row],[Sales stage]]&lt;&gt;"Won"),OR($B$2=1,(Table1[[#This Row],[Country]]=INDEX($E$1:$E$11,$B$2)))),Table1[[#This Row],[Close Date/Expected Close Date]]-DATE(2015,3,31),"")</f>
        <v>23</v>
      </c>
      <c r="K679" s="32">
        <f>IFERROR(IF(J679&lt;&gt;"",J679+ROWS($J$2:J679)/100000000,""),"")</f>
        <v>23.00000678</v>
      </c>
      <c r="L679" s="33">
        <f>IFERROR(SMALL($K$2:$K$996,ROWS($K$2:K679)),"")</f>
        <v>66.000009210000002</v>
      </c>
      <c r="M679" s="4">
        <f t="shared" si="17"/>
        <v>921</v>
      </c>
    </row>
    <row r="680" spans="5:13">
      <c r="E680" s="2"/>
      <c r="G680" s="2"/>
      <c r="H680"/>
      <c r="J680" s="4">
        <f>IF(AND((Table1[[#This Row],[Sales stage]]&lt;&gt;"Won"),OR($B$2=1,(Table1[[#This Row],[Country]]=INDEX($E$1:$E$11,$B$2)))),Table1[[#This Row],[Close Date/Expected Close Date]]-DATE(2015,3,31),"")</f>
        <v>17</v>
      </c>
      <c r="K680" s="32">
        <f>IFERROR(IF(J680&lt;&gt;"",J680+ROWS($J$2:J680)/100000000,""),"")</f>
        <v>17.00000679</v>
      </c>
      <c r="L680" s="33">
        <f>IFERROR(SMALL($K$2:$K$996,ROWS($K$2:K680)),"")</f>
        <v>67.000000029999995</v>
      </c>
      <c r="M680" s="4">
        <f t="shared" si="17"/>
        <v>3</v>
      </c>
    </row>
    <row r="681" spans="5:13">
      <c r="E681" s="2"/>
      <c r="G681" s="2"/>
      <c r="H681"/>
      <c r="J681" s="4">
        <f>IF(AND((Table1[[#This Row],[Sales stage]]&lt;&gt;"Won"),OR($B$2=1,(Table1[[#This Row],[Country]]=INDEX($E$1:$E$11,$B$2)))),Table1[[#This Row],[Close Date/Expected Close Date]]-DATE(2015,3,31),"")</f>
        <v>12</v>
      </c>
      <c r="K681" s="32">
        <f>IFERROR(IF(J681&lt;&gt;"",J681+ROWS($J$2:J681)/100000000,""),"")</f>
        <v>12.0000068</v>
      </c>
      <c r="L681" s="33">
        <f>IFERROR(SMALL($K$2:$K$996,ROWS($K$2:K681)),"")</f>
        <v>67.000005909999999</v>
      </c>
      <c r="M681" s="4">
        <f t="shared" si="17"/>
        <v>591</v>
      </c>
    </row>
    <row r="682" spans="5:13">
      <c r="E682" s="2"/>
      <c r="G682" s="2"/>
      <c r="H682"/>
      <c r="J682" s="4">
        <f>IF(AND((Table1[[#This Row],[Sales stage]]&lt;&gt;"Won"),OR($B$2=1,(Table1[[#This Row],[Country]]=INDEX($E$1:$E$11,$B$2)))),Table1[[#This Row],[Close Date/Expected Close Date]]-DATE(2015,3,31),"")</f>
        <v>47</v>
      </c>
      <c r="K682" s="32">
        <f>IFERROR(IF(J682&lt;&gt;"",J682+ROWS($J$2:J682)/100000000,""),"")</f>
        <v>47.000006810000002</v>
      </c>
      <c r="L682" s="33">
        <f>IFERROR(SMALL($K$2:$K$996,ROWS($K$2:K682)),"")</f>
        <v>67.000006420000005</v>
      </c>
      <c r="M682" s="4">
        <f t="shared" si="17"/>
        <v>642</v>
      </c>
    </row>
    <row r="683" spans="5:13">
      <c r="E683" s="2"/>
      <c r="G683" s="2"/>
      <c r="H683"/>
      <c r="J683" s="4">
        <f>IF(AND((Table1[[#This Row],[Sales stage]]&lt;&gt;"Won"),OR($B$2=1,(Table1[[#This Row],[Country]]=INDEX($E$1:$E$11,$B$2)))),Table1[[#This Row],[Close Date/Expected Close Date]]-DATE(2015,3,31),"")</f>
        <v>77</v>
      </c>
      <c r="K683" s="32">
        <f>IFERROR(IF(J683&lt;&gt;"",J683+ROWS($J$2:J683)/100000000,""),"")</f>
        <v>77.000006819999996</v>
      </c>
      <c r="L683" s="33">
        <f>IFERROR(SMALL($K$2:$K$996,ROWS($K$2:K683)),"")</f>
        <v>67.000007519999997</v>
      </c>
      <c r="M683" s="4">
        <f t="shared" si="17"/>
        <v>752</v>
      </c>
    </row>
    <row r="684" spans="5:13">
      <c r="E684" s="2"/>
      <c r="G684" s="2"/>
      <c r="H684"/>
      <c r="J684" s="4">
        <f>IF(AND((Table1[[#This Row],[Sales stage]]&lt;&gt;"Won"),OR($B$2=1,(Table1[[#This Row],[Country]]=INDEX($E$1:$E$11,$B$2)))),Table1[[#This Row],[Close Date/Expected Close Date]]-DATE(2015,3,31),"")</f>
        <v>17</v>
      </c>
      <c r="K684" s="32">
        <f>IFERROR(IF(J684&lt;&gt;"",J684+ROWS($J$2:J684)/100000000,""),"")</f>
        <v>17.00000683</v>
      </c>
      <c r="L684" s="33">
        <f>IFERROR(SMALL($K$2:$K$996,ROWS($K$2:K684)),"")</f>
        <v>67.000008019999996</v>
      </c>
      <c r="M684" s="4">
        <f t="shared" si="17"/>
        <v>802</v>
      </c>
    </row>
    <row r="685" spans="5:13">
      <c r="E685" s="2"/>
      <c r="G685" s="2"/>
      <c r="H685"/>
      <c r="J685" s="4">
        <f>IF(AND((Table1[[#This Row],[Sales stage]]&lt;&gt;"Won"),OR($B$2=1,(Table1[[#This Row],[Country]]=INDEX($E$1:$E$11,$B$2)))),Table1[[#This Row],[Close Date/Expected Close Date]]-DATE(2015,3,31),"")</f>
        <v>69</v>
      </c>
      <c r="K685" s="32">
        <f>IFERROR(IF(J685&lt;&gt;"",J685+ROWS($J$2:J685)/100000000,""),"")</f>
        <v>69.000006839999998</v>
      </c>
      <c r="L685" s="33">
        <f>IFERROR(SMALL($K$2:$K$996,ROWS($K$2:K685)),"")</f>
        <v>67.000009449999993</v>
      </c>
      <c r="M685" s="4">
        <f t="shared" si="17"/>
        <v>945</v>
      </c>
    </row>
    <row r="686" spans="5:13">
      <c r="E686" s="2"/>
      <c r="G686" s="2"/>
      <c r="H686"/>
      <c r="J686" s="4">
        <f>IF(AND((Table1[[#This Row],[Sales stage]]&lt;&gt;"Won"),OR($B$2=1,(Table1[[#This Row],[Country]]=INDEX($E$1:$E$11,$B$2)))),Table1[[#This Row],[Close Date/Expected Close Date]]-DATE(2015,3,31),"")</f>
        <v>87</v>
      </c>
      <c r="K686" s="32">
        <f>IFERROR(IF(J686&lt;&gt;"",J686+ROWS($J$2:J686)/100000000,""),"")</f>
        <v>87.000006850000005</v>
      </c>
      <c r="L686" s="33">
        <f>IFERROR(SMALL($K$2:$K$996,ROWS($K$2:K686)),"")</f>
        <v>68.000000360000001</v>
      </c>
      <c r="M686" s="4">
        <f t="shared" si="17"/>
        <v>36</v>
      </c>
    </row>
    <row r="687" spans="5:13">
      <c r="E687" s="2"/>
      <c r="G687" s="2"/>
      <c r="H687"/>
      <c r="J687" s="4">
        <f>IF(AND((Table1[[#This Row],[Sales stage]]&lt;&gt;"Won"),OR($B$2=1,(Table1[[#This Row],[Country]]=INDEX($E$1:$E$11,$B$2)))),Table1[[#This Row],[Close Date/Expected Close Date]]-DATE(2015,3,31),"")</f>
        <v>48</v>
      </c>
      <c r="K687" s="32">
        <f>IFERROR(IF(J687&lt;&gt;"",J687+ROWS($J$2:J687)/100000000,""),"")</f>
        <v>48.000006859999999</v>
      </c>
      <c r="L687" s="33">
        <f>IFERROR(SMALL($K$2:$K$996,ROWS($K$2:K687)),"")</f>
        <v>68.000001889999993</v>
      </c>
      <c r="M687" s="4">
        <f t="shared" si="17"/>
        <v>189</v>
      </c>
    </row>
    <row r="688" spans="5:13">
      <c r="E688" s="2"/>
      <c r="G688" s="2"/>
      <c r="H688"/>
      <c r="J688" s="4">
        <f>IF(AND((Table1[[#This Row],[Sales stage]]&lt;&gt;"Won"),OR($B$2=1,(Table1[[#This Row],[Country]]=INDEX($E$1:$E$11,$B$2)))),Table1[[#This Row],[Close Date/Expected Close Date]]-DATE(2015,3,31),"")</f>
        <v>86</v>
      </c>
      <c r="K688" s="32">
        <f>IFERROR(IF(J688&lt;&gt;"",J688+ROWS($J$2:J688)/100000000,""),"")</f>
        <v>86.000006870000007</v>
      </c>
      <c r="L688" s="33">
        <f>IFERROR(SMALL($K$2:$K$996,ROWS($K$2:K688)),"")</f>
        <v>68.000004300000001</v>
      </c>
      <c r="M688" s="4">
        <f t="shared" si="17"/>
        <v>430</v>
      </c>
    </row>
    <row r="689" spans="5:13">
      <c r="E689" s="2"/>
      <c r="G689" s="2"/>
      <c r="H689"/>
      <c r="J689" s="4">
        <f>IF(AND((Table1[[#This Row],[Sales stage]]&lt;&gt;"Won"),OR($B$2=1,(Table1[[#This Row],[Country]]=INDEX($E$1:$E$11,$B$2)))),Table1[[#This Row],[Close Date/Expected Close Date]]-DATE(2015,3,31),"")</f>
        <v>87</v>
      </c>
      <c r="K689" s="32">
        <f>IFERROR(IF(J689&lt;&gt;"",J689+ROWS($J$2:J689)/100000000,""),"")</f>
        <v>87.000006880000001</v>
      </c>
      <c r="L689" s="33">
        <f>IFERROR(SMALL($K$2:$K$996,ROWS($K$2:K689)),"")</f>
        <v>68.000007550000007</v>
      </c>
      <c r="M689" s="4">
        <f t="shared" si="17"/>
        <v>755</v>
      </c>
    </row>
    <row r="690" spans="5:13">
      <c r="E690" s="2"/>
      <c r="G690" s="2"/>
      <c r="H690"/>
      <c r="J690" s="4">
        <f>IF(AND((Table1[[#This Row],[Sales stage]]&lt;&gt;"Won"),OR($B$2=1,(Table1[[#This Row],[Country]]=INDEX($E$1:$E$11,$B$2)))),Table1[[#This Row],[Close Date/Expected Close Date]]-DATE(2015,3,31),"")</f>
        <v>54</v>
      </c>
      <c r="K690" s="32">
        <f>IFERROR(IF(J690&lt;&gt;"",J690+ROWS($J$2:J690)/100000000,""),"")</f>
        <v>54.000006890000002</v>
      </c>
      <c r="L690" s="33">
        <f>IFERROR(SMALL($K$2:$K$996,ROWS($K$2:K690)),"")</f>
        <v>68.000009090000006</v>
      </c>
      <c r="M690" s="4">
        <f t="shared" si="17"/>
        <v>909</v>
      </c>
    </row>
    <row r="691" spans="5:13">
      <c r="E691" s="2"/>
      <c r="G691" s="2"/>
      <c r="H691"/>
      <c r="J691" s="4">
        <f>IF(AND((Table1[[#This Row],[Sales stage]]&lt;&gt;"Won"),OR($B$2=1,(Table1[[#This Row],[Country]]=INDEX($E$1:$E$11,$B$2)))),Table1[[#This Row],[Close Date/Expected Close Date]]-DATE(2015,3,31),"")</f>
        <v>9</v>
      </c>
      <c r="K691" s="32">
        <f>IFERROR(IF(J691&lt;&gt;"",J691+ROWS($J$2:J691)/100000000,""),"")</f>
        <v>9.0000069000000007</v>
      </c>
      <c r="L691" s="33">
        <f>IFERROR(SMALL($K$2:$K$996,ROWS($K$2:K691)),"")</f>
        <v>68.000009890000001</v>
      </c>
      <c r="M691" s="4">
        <f t="shared" si="17"/>
        <v>989</v>
      </c>
    </row>
    <row r="692" spans="5:13">
      <c r="E692" s="2"/>
      <c r="G692" s="2"/>
      <c r="H692"/>
      <c r="J692" s="4">
        <f>IF(AND((Table1[[#This Row],[Sales stage]]&lt;&gt;"Won"),OR($B$2=1,(Table1[[#This Row],[Country]]=INDEX($E$1:$E$11,$B$2)))),Table1[[#This Row],[Close Date/Expected Close Date]]-DATE(2015,3,31),"")</f>
        <v>64</v>
      </c>
      <c r="K692" s="32">
        <f>IFERROR(IF(J692&lt;&gt;"",J692+ROWS($J$2:J692)/100000000,""),"")</f>
        <v>64.000006909999996</v>
      </c>
      <c r="L692" s="33">
        <f>IFERROR(SMALL($K$2:$K$996,ROWS($K$2:K692)),"")</f>
        <v>69.000000369999995</v>
      </c>
      <c r="M692" s="4">
        <f t="shared" si="17"/>
        <v>37</v>
      </c>
    </row>
    <row r="693" spans="5:13">
      <c r="E693" s="2"/>
      <c r="G693" s="2"/>
      <c r="H693"/>
      <c r="J693" s="4">
        <f>IF(AND((Table1[[#This Row],[Sales stage]]&lt;&gt;"Won"),OR($B$2=1,(Table1[[#This Row],[Country]]=INDEX($E$1:$E$11,$B$2)))),Table1[[#This Row],[Close Date/Expected Close Date]]-DATE(2015,3,31),"")</f>
        <v>77</v>
      </c>
      <c r="K693" s="32">
        <f>IFERROR(IF(J693&lt;&gt;"",J693+ROWS($J$2:J693)/100000000,""),"")</f>
        <v>77.000006920000004</v>
      </c>
      <c r="L693" s="33">
        <f>IFERROR(SMALL($K$2:$K$996,ROWS($K$2:K693)),"")</f>
        <v>69.000002069999994</v>
      </c>
      <c r="M693" s="4">
        <f t="shared" si="17"/>
        <v>207</v>
      </c>
    </row>
    <row r="694" spans="5:13">
      <c r="E694" s="2"/>
      <c r="G694" s="2"/>
      <c r="H694"/>
      <c r="J694" s="4">
        <f>IF(AND((Table1[[#This Row],[Sales stage]]&lt;&gt;"Won"),OR($B$2=1,(Table1[[#This Row],[Country]]=INDEX($E$1:$E$11,$B$2)))),Table1[[#This Row],[Close Date/Expected Close Date]]-DATE(2015,3,31),"")</f>
        <v>27</v>
      </c>
      <c r="K694" s="32">
        <f>IFERROR(IF(J694&lt;&gt;"",J694+ROWS($J$2:J694)/100000000,""),"")</f>
        <v>27.000006930000001</v>
      </c>
      <c r="L694" s="33">
        <f>IFERROR(SMALL($K$2:$K$996,ROWS($K$2:K694)),"")</f>
        <v>69.000002539999997</v>
      </c>
      <c r="M694" s="4">
        <f t="shared" si="17"/>
        <v>254</v>
      </c>
    </row>
    <row r="695" spans="5:13">
      <c r="E695" s="2"/>
      <c r="G695" s="2"/>
      <c r="H695"/>
      <c r="J695" s="4">
        <f>IF(AND((Table1[[#This Row],[Sales stage]]&lt;&gt;"Won"),OR($B$2=1,(Table1[[#This Row],[Country]]=INDEX($E$1:$E$11,$B$2)))),Table1[[#This Row],[Close Date/Expected Close Date]]-DATE(2015,3,31),"")</f>
        <v>31</v>
      </c>
      <c r="K695" s="32">
        <f>IFERROR(IF(J695&lt;&gt;"",J695+ROWS($J$2:J695)/100000000,""),"")</f>
        <v>31.000006939999999</v>
      </c>
      <c r="L695" s="33">
        <f>IFERROR(SMALL($K$2:$K$996,ROWS($K$2:K695)),"")</f>
        <v>69.000003090000007</v>
      </c>
      <c r="M695" s="4">
        <f t="shared" si="17"/>
        <v>309</v>
      </c>
    </row>
    <row r="696" spans="5:13">
      <c r="E696" s="2"/>
      <c r="G696" s="2"/>
      <c r="H696"/>
      <c r="J696" s="4">
        <f>IF(AND((Table1[[#This Row],[Sales stage]]&lt;&gt;"Won"),OR($B$2=1,(Table1[[#This Row],[Country]]=INDEX($E$1:$E$11,$B$2)))),Table1[[#This Row],[Close Date/Expected Close Date]]-DATE(2015,3,31),"")</f>
        <v>75</v>
      </c>
      <c r="K696" s="32">
        <f>IFERROR(IF(J696&lt;&gt;"",J696+ROWS($J$2:J696)/100000000,""),"")</f>
        <v>75.00000695</v>
      </c>
      <c r="L696" s="33">
        <f>IFERROR(SMALL($K$2:$K$996,ROWS($K$2:K696)),"")</f>
        <v>69.00000369</v>
      </c>
      <c r="M696" s="4">
        <f t="shared" si="17"/>
        <v>369</v>
      </c>
    </row>
    <row r="697" spans="5:13">
      <c r="E697" s="2"/>
      <c r="G697" s="2"/>
      <c r="H697"/>
      <c r="J697" s="4">
        <f>IF(AND((Table1[[#This Row],[Sales stage]]&lt;&gt;"Won"),OR($B$2=1,(Table1[[#This Row],[Country]]=INDEX($E$1:$E$11,$B$2)))),Table1[[#This Row],[Close Date/Expected Close Date]]-DATE(2015,3,31),"")</f>
        <v>47</v>
      </c>
      <c r="K697" s="32">
        <f>IFERROR(IF(J697&lt;&gt;"",J697+ROWS($J$2:J697)/100000000,""),"")</f>
        <v>47.00000696</v>
      </c>
      <c r="L697" s="33">
        <f>IFERROR(SMALL($K$2:$K$996,ROWS($K$2:K697)),"")</f>
        <v>69.000004239999996</v>
      </c>
      <c r="M697" s="4">
        <f t="shared" si="17"/>
        <v>424</v>
      </c>
    </row>
    <row r="698" spans="5:13">
      <c r="E698" s="2"/>
      <c r="G698" s="2"/>
      <c r="H698"/>
      <c r="J698" s="4">
        <f>IF(AND((Table1[[#This Row],[Sales stage]]&lt;&gt;"Won"),OR($B$2=1,(Table1[[#This Row],[Country]]=INDEX($E$1:$E$11,$B$2)))),Table1[[#This Row],[Close Date/Expected Close Date]]-DATE(2015,3,31),"")</f>
        <v>54</v>
      </c>
      <c r="K698" s="32">
        <f>IFERROR(IF(J698&lt;&gt;"",J698+ROWS($J$2:J698)/100000000,""),"")</f>
        <v>54.000006970000001</v>
      </c>
      <c r="L698" s="33">
        <f>IFERROR(SMALL($K$2:$K$996,ROWS($K$2:K698)),"")</f>
        <v>69.000006839999998</v>
      </c>
      <c r="M698" s="4">
        <f t="shared" si="17"/>
        <v>684</v>
      </c>
    </row>
    <row r="699" spans="5:13">
      <c r="E699" s="2"/>
      <c r="G699" s="2"/>
      <c r="H699"/>
      <c r="J699" s="4">
        <f>IF(AND((Table1[[#This Row],[Sales stage]]&lt;&gt;"Won"),OR($B$2=1,(Table1[[#This Row],[Country]]=INDEX($E$1:$E$11,$B$2)))),Table1[[#This Row],[Close Date/Expected Close Date]]-DATE(2015,3,31),"")</f>
        <v>77</v>
      </c>
      <c r="K699" s="32">
        <f>IFERROR(IF(J699&lt;&gt;"",J699+ROWS($J$2:J699)/100000000,""),"")</f>
        <v>77.000006979999995</v>
      </c>
      <c r="L699" s="33">
        <f>IFERROR(SMALL($K$2:$K$996,ROWS($K$2:K699)),"")</f>
        <v>69.000006999999997</v>
      </c>
      <c r="M699" s="4">
        <f t="shared" si="17"/>
        <v>700</v>
      </c>
    </row>
    <row r="700" spans="5:13">
      <c r="E700" s="2"/>
      <c r="G700" s="2"/>
      <c r="H700"/>
      <c r="J700" s="4">
        <f>IF(AND((Table1[[#This Row],[Sales stage]]&lt;&gt;"Won"),OR($B$2=1,(Table1[[#This Row],[Country]]=INDEX($E$1:$E$11,$B$2)))),Table1[[#This Row],[Close Date/Expected Close Date]]-DATE(2015,3,31),"")</f>
        <v>16</v>
      </c>
      <c r="K700" s="32">
        <f>IFERROR(IF(J700&lt;&gt;"",J700+ROWS($J$2:J700)/100000000,""),"")</f>
        <v>16.000006989999999</v>
      </c>
      <c r="L700" s="33">
        <f>IFERROR(SMALL($K$2:$K$996,ROWS($K$2:K700)),"")</f>
        <v>69.000008570000006</v>
      </c>
      <c r="M700" s="4">
        <f t="shared" si="17"/>
        <v>857</v>
      </c>
    </row>
    <row r="701" spans="5:13">
      <c r="E701" s="2"/>
      <c r="G701" s="2"/>
      <c r="H701"/>
      <c r="J701" s="4">
        <f>IF(AND((Table1[[#This Row],[Sales stage]]&lt;&gt;"Won"),OR($B$2=1,(Table1[[#This Row],[Country]]=INDEX($E$1:$E$11,$B$2)))),Table1[[#This Row],[Close Date/Expected Close Date]]-DATE(2015,3,31),"")</f>
        <v>69</v>
      </c>
      <c r="K701" s="32">
        <f>IFERROR(IF(J701&lt;&gt;"",J701+ROWS($J$2:J701)/100000000,""),"")</f>
        <v>69.000006999999997</v>
      </c>
      <c r="L701" s="33">
        <f>IFERROR(SMALL($K$2:$K$996,ROWS($K$2:K701)),"")</f>
        <v>69.000009169999998</v>
      </c>
      <c r="M701" s="4">
        <f t="shared" si="17"/>
        <v>917</v>
      </c>
    </row>
    <row r="702" spans="5:13">
      <c r="E702" s="2"/>
      <c r="G702" s="2"/>
      <c r="H702"/>
      <c r="J702" s="4">
        <f>IF(AND((Table1[[#This Row],[Sales stage]]&lt;&gt;"Won"),OR($B$2=1,(Table1[[#This Row],[Country]]=INDEX($E$1:$E$11,$B$2)))),Table1[[#This Row],[Close Date/Expected Close Date]]-DATE(2015,3,31),"")</f>
        <v>36</v>
      </c>
      <c r="K702" s="32">
        <f>IFERROR(IF(J702&lt;&gt;"",J702+ROWS($J$2:J702)/100000000,""),"")</f>
        <v>36.000007009999997</v>
      </c>
      <c r="L702" s="33">
        <f>IFERROR(SMALL($K$2:$K$996,ROWS($K$2:K702)),"")</f>
        <v>70.000000679999999</v>
      </c>
      <c r="M702" s="4">
        <f t="shared" si="17"/>
        <v>68</v>
      </c>
    </row>
    <row r="703" spans="5:13">
      <c r="E703" s="2"/>
      <c r="G703" s="2"/>
      <c r="H703"/>
      <c r="J703" s="4">
        <f>IF(AND((Table1[[#This Row],[Sales stage]]&lt;&gt;"Won"),OR($B$2=1,(Table1[[#This Row],[Country]]=INDEX($E$1:$E$11,$B$2)))),Table1[[#This Row],[Close Date/Expected Close Date]]-DATE(2015,3,31),"")</f>
        <v>51</v>
      </c>
      <c r="K703" s="32">
        <f>IFERROR(IF(J703&lt;&gt;"",J703+ROWS($J$2:J703)/100000000,""),"")</f>
        <v>51.000007019999998</v>
      </c>
      <c r="L703" s="33">
        <f>IFERROR(SMALL($K$2:$K$996,ROWS($K$2:K703)),"")</f>
        <v>70.000001429999998</v>
      </c>
      <c r="M703" s="4">
        <f t="shared" si="17"/>
        <v>143</v>
      </c>
    </row>
    <row r="704" spans="5:13">
      <c r="E704" s="2"/>
      <c r="G704" s="2"/>
      <c r="H704"/>
      <c r="J704" s="4">
        <f>IF(AND((Table1[[#This Row],[Sales stage]]&lt;&gt;"Won"),OR($B$2=1,(Table1[[#This Row],[Country]]=INDEX($E$1:$E$11,$B$2)))),Table1[[#This Row],[Close Date/Expected Close Date]]-DATE(2015,3,31),"")</f>
        <v>77</v>
      </c>
      <c r="K704" s="32">
        <f>IFERROR(IF(J704&lt;&gt;"",J704+ROWS($J$2:J704)/100000000,""),"")</f>
        <v>77.000007030000006</v>
      </c>
      <c r="L704" s="33">
        <f>IFERROR(SMALL($K$2:$K$996,ROWS($K$2:K704)),"")</f>
        <v>70.00000215</v>
      </c>
      <c r="M704" s="4">
        <f t="shared" si="17"/>
        <v>215</v>
      </c>
    </row>
    <row r="705" spans="5:13">
      <c r="E705" s="2"/>
      <c r="G705" s="2"/>
      <c r="H705"/>
      <c r="J705" s="4">
        <f>IF(AND((Table1[[#This Row],[Sales stage]]&lt;&gt;"Won"),OR($B$2=1,(Table1[[#This Row],[Country]]=INDEX($E$1:$E$11,$B$2)))),Table1[[#This Row],[Close Date/Expected Close Date]]-DATE(2015,3,31),"")</f>
        <v>64</v>
      </c>
      <c r="K705" s="32">
        <f>IFERROR(IF(J705&lt;&gt;"",J705+ROWS($J$2:J705)/100000000,""),"")</f>
        <v>64.00000704</v>
      </c>
      <c r="L705" s="33">
        <f>IFERROR(SMALL($K$2:$K$996,ROWS($K$2:K705)),"")</f>
        <v>70.000003430000007</v>
      </c>
      <c r="M705" s="4">
        <f t="shared" si="17"/>
        <v>343</v>
      </c>
    </row>
    <row r="706" spans="5:13">
      <c r="E706" s="2"/>
      <c r="G706" s="2"/>
      <c r="H706"/>
      <c r="J706" s="4">
        <f>IF(AND((Table1[[#This Row],[Sales stage]]&lt;&gt;"Won"),OR($B$2=1,(Table1[[#This Row],[Country]]=INDEX($E$1:$E$11,$B$2)))),Table1[[#This Row],[Close Date/Expected Close Date]]-DATE(2015,3,31),"")</f>
        <v>14</v>
      </c>
      <c r="K706" s="32">
        <f>IFERROR(IF(J706&lt;&gt;"",J706+ROWS($J$2:J706)/100000000,""),"")</f>
        <v>14.000007050000001</v>
      </c>
      <c r="L706" s="33">
        <f>IFERROR(SMALL($K$2:$K$996,ROWS($K$2:K706)),"")</f>
        <v>70.000004759999996</v>
      </c>
      <c r="M706" s="4">
        <f t="shared" si="17"/>
        <v>476</v>
      </c>
    </row>
    <row r="707" spans="5:13">
      <c r="E707" s="2"/>
      <c r="G707" s="2"/>
      <c r="H707"/>
      <c r="J707" s="4">
        <f>IF(AND((Table1[[#This Row],[Sales stage]]&lt;&gt;"Won"),OR($B$2=1,(Table1[[#This Row],[Country]]=INDEX($E$1:$E$11,$B$2)))),Table1[[#This Row],[Close Date/Expected Close Date]]-DATE(2015,3,31),"")</f>
        <v>66</v>
      </c>
      <c r="K707" s="32">
        <f>IFERROR(IF(J707&lt;&gt;"",J707+ROWS($J$2:J707)/100000000,""),"")</f>
        <v>66.000007060000002</v>
      </c>
      <c r="L707" s="33">
        <f>IFERROR(SMALL($K$2:$K$996,ROWS($K$2:K707)),"")</f>
        <v>70.000005490000007</v>
      </c>
      <c r="M707" s="4">
        <f t="shared" ref="M707:M770" si="18">IF(L707&lt;&gt;"",MATCH(L707,$K$2:$K$996,0),"")</f>
        <v>549</v>
      </c>
    </row>
    <row r="708" spans="5:13">
      <c r="E708" s="2"/>
      <c r="G708" s="2"/>
      <c r="H708"/>
      <c r="J708" s="4">
        <f>IF(AND((Table1[[#This Row],[Sales stage]]&lt;&gt;"Won"),OR($B$2=1,(Table1[[#This Row],[Country]]=INDEX($E$1:$E$11,$B$2)))),Table1[[#This Row],[Close Date/Expected Close Date]]-DATE(2015,3,31),"")</f>
        <v>13</v>
      </c>
      <c r="K708" s="32">
        <f>IFERROR(IF(J708&lt;&gt;"",J708+ROWS($J$2:J708)/100000000,""),"")</f>
        <v>13.000007070000001</v>
      </c>
      <c r="L708" s="33">
        <f>IFERROR(SMALL($K$2:$K$996,ROWS($K$2:K708)),"")</f>
        <v>70.000006479999996</v>
      </c>
      <c r="M708" s="4">
        <f t="shared" si="18"/>
        <v>648</v>
      </c>
    </row>
    <row r="709" spans="5:13">
      <c r="E709" s="2"/>
      <c r="G709" s="2"/>
      <c r="H709"/>
      <c r="J709" s="4">
        <f>IF(AND((Table1[[#This Row],[Sales stage]]&lt;&gt;"Won"),OR($B$2=1,(Table1[[#This Row],[Country]]=INDEX($E$1:$E$11,$B$2)))),Table1[[#This Row],[Close Date/Expected Close Date]]-DATE(2015,3,31),"")</f>
        <v>81</v>
      </c>
      <c r="K709" s="32">
        <f>IFERROR(IF(J709&lt;&gt;"",J709+ROWS($J$2:J709)/100000000,""),"")</f>
        <v>81.000007080000003</v>
      </c>
      <c r="L709" s="33">
        <f>IFERROR(SMALL($K$2:$K$996,ROWS($K$2:K709)),"")</f>
        <v>70.000007629999999</v>
      </c>
      <c r="M709" s="4">
        <f t="shared" si="18"/>
        <v>763</v>
      </c>
    </row>
    <row r="710" spans="5:13">
      <c r="E710" s="2"/>
      <c r="G710" s="2"/>
      <c r="H710"/>
      <c r="J710" s="4">
        <f>IF(AND((Table1[[#This Row],[Sales stage]]&lt;&gt;"Won"),OR($B$2=1,(Table1[[#This Row],[Country]]=INDEX($E$1:$E$11,$B$2)))),Table1[[#This Row],[Close Date/Expected Close Date]]-DATE(2015,3,31),"")</f>
        <v>22</v>
      </c>
      <c r="K710" s="32">
        <f>IFERROR(IF(J710&lt;&gt;"",J710+ROWS($J$2:J710)/100000000,""),"")</f>
        <v>22.00000709</v>
      </c>
      <c r="L710" s="33">
        <f>IFERROR(SMALL($K$2:$K$996,ROWS($K$2:K710)),"")</f>
        <v>70.000008219999998</v>
      </c>
      <c r="M710" s="4">
        <f t="shared" si="18"/>
        <v>822</v>
      </c>
    </row>
    <row r="711" spans="5:13">
      <c r="E711" s="2"/>
      <c r="G711" s="2"/>
      <c r="H711"/>
      <c r="J711" s="4">
        <f>IF(AND((Table1[[#This Row],[Sales stage]]&lt;&gt;"Won"),OR($B$2=1,(Table1[[#This Row],[Country]]=INDEX($E$1:$E$11,$B$2)))),Table1[[#This Row],[Close Date/Expected Close Date]]-DATE(2015,3,31),"")</f>
        <v>49</v>
      </c>
      <c r="K711" s="32">
        <f>IFERROR(IF(J711&lt;&gt;"",J711+ROWS($J$2:J711)/100000000,""),"")</f>
        <v>49.000007099999998</v>
      </c>
      <c r="L711" s="33">
        <f>IFERROR(SMALL($K$2:$K$996,ROWS($K$2:K711)),"")</f>
        <v>70.000008870000002</v>
      </c>
      <c r="M711" s="4">
        <f t="shared" si="18"/>
        <v>887</v>
      </c>
    </row>
    <row r="712" spans="5:13">
      <c r="E712" s="2"/>
      <c r="G712" s="2"/>
      <c r="H712"/>
      <c r="J712" s="4">
        <f>IF(AND((Table1[[#This Row],[Sales stage]]&lt;&gt;"Won"),OR($B$2=1,(Table1[[#This Row],[Country]]=INDEX($E$1:$E$11,$B$2)))),Table1[[#This Row],[Close Date/Expected Close Date]]-DATE(2015,3,31),"")</f>
        <v>2</v>
      </c>
      <c r="K712" s="32">
        <f>IFERROR(IF(J712&lt;&gt;"",J712+ROWS($J$2:J712)/100000000,""),"")</f>
        <v>2.0000071099999999</v>
      </c>
      <c r="L712" s="33">
        <f>IFERROR(SMALL($K$2:$K$996,ROWS($K$2:K712)),"")</f>
        <v>70.000009109999993</v>
      </c>
      <c r="M712" s="4">
        <f t="shared" si="18"/>
        <v>911</v>
      </c>
    </row>
    <row r="713" spans="5:13">
      <c r="E713" s="2"/>
      <c r="G713" s="2"/>
      <c r="H713"/>
      <c r="J713" s="4">
        <f>IF(AND((Table1[[#This Row],[Sales stage]]&lt;&gt;"Won"),OR($B$2=1,(Table1[[#This Row],[Country]]=INDEX($E$1:$E$11,$B$2)))),Table1[[#This Row],[Close Date/Expected Close Date]]-DATE(2015,3,31),"")</f>
        <v>34</v>
      </c>
      <c r="K713" s="32">
        <f>IFERROR(IF(J713&lt;&gt;"",J713+ROWS($J$2:J713)/100000000,""),"")</f>
        <v>34.000007119999999</v>
      </c>
      <c r="L713" s="33">
        <f>IFERROR(SMALL($K$2:$K$996,ROWS($K$2:K713)),"")</f>
        <v>70.000009649999996</v>
      </c>
      <c r="M713" s="4">
        <f t="shared" si="18"/>
        <v>965</v>
      </c>
    </row>
    <row r="714" spans="5:13">
      <c r="E714" s="2"/>
      <c r="G714" s="2"/>
      <c r="H714"/>
      <c r="J714" s="4">
        <f>IF(AND((Table1[[#This Row],[Sales stage]]&lt;&gt;"Won"),OR($B$2=1,(Table1[[#This Row],[Country]]=INDEX($E$1:$E$11,$B$2)))),Table1[[#This Row],[Close Date/Expected Close Date]]-DATE(2015,3,31),"")</f>
        <v>39</v>
      </c>
      <c r="K714" s="32">
        <f>IFERROR(IF(J714&lt;&gt;"",J714+ROWS($J$2:J714)/100000000,""),"")</f>
        <v>39.00000713</v>
      </c>
      <c r="L714" s="33">
        <f>IFERROR(SMALL($K$2:$K$996,ROWS($K$2:K714)),"")</f>
        <v>71.000000869999994</v>
      </c>
      <c r="M714" s="4">
        <f t="shared" si="18"/>
        <v>87</v>
      </c>
    </row>
    <row r="715" spans="5:13">
      <c r="E715" s="2"/>
      <c r="G715" s="2"/>
      <c r="H715"/>
      <c r="J715" s="4">
        <f>IF(AND((Table1[[#This Row],[Sales stage]]&lt;&gt;"Won"),OR($B$2=1,(Table1[[#This Row],[Country]]=INDEX($E$1:$E$11,$B$2)))),Table1[[#This Row],[Close Date/Expected Close Date]]-DATE(2015,3,31),"")</f>
        <v>64</v>
      </c>
      <c r="K715" s="32">
        <f>IFERROR(IF(J715&lt;&gt;"",J715+ROWS($J$2:J715)/100000000,""),"")</f>
        <v>64.000007139999994</v>
      </c>
      <c r="L715" s="33">
        <f>IFERROR(SMALL($K$2:$K$996,ROWS($K$2:K715)),"")</f>
        <v>71.000001249999997</v>
      </c>
      <c r="M715" s="4">
        <f t="shared" si="18"/>
        <v>125</v>
      </c>
    </row>
    <row r="716" spans="5:13">
      <c r="E716" s="2"/>
      <c r="G716" s="2"/>
      <c r="H716"/>
      <c r="J716" s="4">
        <f>IF(AND((Table1[[#This Row],[Sales stage]]&lt;&gt;"Won"),OR($B$2=1,(Table1[[#This Row],[Country]]=INDEX($E$1:$E$11,$B$2)))),Table1[[#This Row],[Close Date/Expected Close Date]]-DATE(2015,3,31),"")</f>
        <v>4</v>
      </c>
      <c r="K716" s="32">
        <f>IFERROR(IF(J716&lt;&gt;"",J716+ROWS($J$2:J716)/100000000,""),"")</f>
        <v>4.0000071500000001</v>
      </c>
      <c r="L716" s="33">
        <f>IFERROR(SMALL($K$2:$K$996,ROWS($K$2:K716)),"")</f>
        <v>71.000002640000005</v>
      </c>
      <c r="M716" s="4">
        <f t="shared" si="18"/>
        <v>264</v>
      </c>
    </row>
    <row r="717" spans="5:13">
      <c r="E717" s="2"/>
      <c r="G717" s="2"/>
      <c r="H717"/>
      <c r="J717" s="4">
        <f>IF(AND((Table1[[#This Row],[Sales stage]]&lt;&gt;"Won"),OR($B$2=1,(Table1[[#This Row],[Country]]=INDEX($E$1:$E$11,$B$2)))),Table1[[#This Row],[Close Date/Expected Close Date]]-DATE(2015,3,31),"")</f>
        <v>87</v>
      </c>
      <c r="K717" s="32">
        <f>IFERROR(IF(J717&lt;&gt;"",J717+ROWS($J$2:J717)/100000000,""),"")</f>
        <v>87.000007159999996</v>
      </c>
      <c r="L717" s="33">
        <f>IFERROR(SMALL($K$2:$K$996,ROWS($K$2:K717)),"")</f>
        <v>71.000003160000006</v>
      </c>
      <c r="M717" s="4">
        <f t="shared" si="18"/>
        <v>316</v>
      </c>
    </row>
    <row r="718" spans="5:13">
      <c r="E718" s="2"/>
      <c r="G718" s="2"/>
      <c r="H718"/>
      <c r="J718" s="4">
        <f>IF(AND((Table1[[#This Row],[Sales stage]]&lt;&gt;"Won"),OR($B$2=1,(Table1[[#This Row],[Country]]=INDEX($E$1:$E$11,$B$2)))),Table1[[#This Row],[Close Date/Expected Close Date]]-DATE(2015,3,31),"")</f>
        <v>36</v>
      </c>
      <c r="K718" s="32">
        <f>IFERROR(IF(J718&lt;&gt;"",J718+ROWS($J$2:J718)/100000000,""),"")</f>
        <v>36.000007170000003</v>
      </c>
      <c r="L718" s="33">
        <f>IFERROR(SMALL($K$2:$K$996,ROWS($K$2:K718)),"")</f>
        <v>71.000003359999994</v>
      </c>
      <c r="M718" s="4">
        <f t="shared" si="18"/>
        <v>336</v>
      </c>
    </row>
    <row r="719" spans="5:13">
      <c r="E719" s="2"/>
      <c r="G719" s="2"/>
      <c r="H719"/>
      <c r="J719" s="4">
        <f>IF(AND((Table1[[#This Row],[Sales stage]]&lt;&gt;"Won"),OR($B$2=1,(Table1[[#This Row],[Country]]=INDEX($E$1:$E$11,$B$2)))),Table1[[#This Row],[Close Date/Expected Close Date]]-DATE(2015,3,31),"")</f>
        <v>9</v>
      </c>
      <c r="K719" s="32">
        <f>IFERROR(IF(J719&lt;&gt;"",J719+ROWS($J$2:J719)/100000000,""),"")</f>
        <v>9.0000071800000008</v>
      </c>
      <c r="L719" s="33">
        <f>IFERROR(SMALL($K$2:$K$996,ROWS($K$2:K719)),"")</f>
        <v>71.000005900000005</v>
      </c>
      <c r="M719" s="4">
        <f t="shared" si="18"/>
        <v>590</v>
      </c>
    </row>
    <row r="720" spans="5:13">
      <c r="E720" s="2"/>
      <c r="G720" s="2"/>
      <c r="H720"/>
      <c r="J720" s="4" t="str">
        <f>IF(AND((Table1[[#This Row],[Sales stage]]&lt;&gt;"Won"),OR($B$2=1,(Table1[[#This Row],[Country]]=INDEX($E$1:$E$11,$B$2)))),Table1[[#This Row],[Close Date/Expected Close Date]]-DATE(2015,3,31),"")</f>
        <v/>
      </c>
      <c r="K720" s="32" t="str">
        <f>IFERROR(IF(J720&lt;&gt;"",J720+ROWS($J$2:J720)/100000000,""),"")</f>
        <v/>
      </c>
      <c r="L720" s="33">
        <f>IFERROR(SMALL($K$2:$K$996,ROWS($K$2:K720)),"")</f>
        <v>71.000007359999998</v>
      </c>
      <c r="M720" s="4">
        <f t="shared" si="18"/>
        <v>736</v>
      </c>
    </row>
    <row r="721" spans="5:13">
      <c r="E721" s="2"/>
      <c r="G721" s="2"/>
      <c r="H721"/>
      <c r="J721" s="4">
        <f>IF(AND((Table1[[#This Row],[Sales stage]]&lt;&gt;"Won"),OR($B$2=1,(Table1[[#This Row],[Country]]=INDEX($E$1:$E$11,$B$2)))),Table1[[#This Row],[Close Date/Expected Close Date]]-DATE(2015,3,31),"")</f>
        <v>18</v>
      </c>
      <c r="K721" s="32">
        <f>IFERROR(IF(J721&lt;&gt;"",J721+ROWS($J$2:J721)/100000000,""),"")</f>
        <v>18.000007199999999</v>
      </c>
      <c r="L721" s="33">
        <f>IFERROR(SMALL($K$2:$K$996,ROWS($K$2:K721)),"")</f>
        <v>71.000009050000003</v>
      </c>
      <c r="M721" s="4">
        <f t="shared" si="18"/>
        <v>905</v>
      </c>
    </row>
    <row r="722" spans="5:13">
      <c r="E722" s="2"/>
      <c r="G722" s="2"/>
      <c r="H722"/>
      <c r="J722" s="4">
        <f>IF(AND((Table1[[#This Row],[Sales stage]]&lt;&gt;"Won"),OR($B$2=1,(Table1[[#This Row],[Country]]=INDEX($E$1:$E$11,$B$2)))),Table1[[#This Row],[Close Date/Expected Close Date]]-DATE(2015,3,31),"")</f>
        <v>30</v>
      </c>
      <c r="K722" s="32">
        <f>IFERROR(IF(J722&lt;&gt;"",J722+ROWS($J$2:J722)/100000000,""),"")</f>
        <v>30.00000721</v>
      </c>
      <c r="L722" s="33">
        <f>IFERROR(SMALL($K$2:$K$996,ROWS($K$2:K722)),"")</f>
        <v>72.000000580000005</v>
      </c>
      <c r="M722" s="4">
        <f t="shared" si="18"/>
        <v>58</v>
      </c>
    </row>
    <row r="723" spans="5:13">
      <c r="E723" s="2"/>
      <c r="G723" s="2"/>
      <c r="H723"/>
      <c r="J723" s="4">
        <f>IF(AND((Table1[[#This Row],[Sales stage]]&lt;&gt;"Won"),OR($B$2=1,(Table1[[#This Row],[Country]]=INDEX($E$1:$E$11,$B$2)))),Table1[[#This Row],[Close Date/Expected Close Date]]-DATE(2015,3,31),"")</f>
        <v>84</v>
      </c>
      <c r="K723" s="32">
        <f>IFERROR(IF(J723&lt;&gt;"",J723+ROWS($J$2:J723)/100000000,""),"")</f>
        <v>84.000007220000001</v>
      </c>
      <c r="L723" s="33">
        <f>IFERROR(SMALL($K$2:$K$996,ROWS($K$2:K723)),"")</f>
        <v>72.000000920000005</v>
      </c>
      <c r="M723" s="4">
        <f t="shared" si="18"/>
        <v>92</v>
      </c>
    </row>
    <row r="724" spans="5:13">
      <c r="E724" s="2"/>
      <c r="G724" s="2"/>
      <c r="H724"/>
      <c r="J724" s="4">
        <f>IF(AND((Table1[[#This Row],[Sales stage]]&lt;&gt;"Won"),OR($B$2=1,(Table1[[#This Row],[Country]]=INDEX($E$1:$E$11,$B$2)))),Table1[[#This Row],[Close Date/Expected Close Date]]-DATE(2015,3,31),"")</f>
        <v>47</v>
      </c>
      <c r="K724" s="32">
        <f>IFERROR(IF(J724&lt;&gt;"",J724+ROWS($J$2:J724)/100000000,""),"")</f>
        <v>47.000007230000001</v>
      </c>
      <c r="L724" s="33">
        <f>IFERROR(SMALL($K$2:$K$996,ROWS($K$2:K724)),"")</f>
        <v>72.000001670000003</v>
      </c>
      <c r="M724" s="4">
        <f t="shared" si="18"/>
        <v>167</v>
      </c>
    </row>
    <row r="725" spans="5:13">
      <c r="E725" s="2"/>
      <c r="G725" s="2"/>
      <c r="H725"/>
      <c r="J725" s="4">
        <f>IF(AND((Table1[[#This Row],[Sales stage]]&lt;&gt;"Won"),OR($B$2=1,(Table1[[#This Row],[Country]]=INDEX($E$1:$E$11,$B$2)))),Table1[[#This Row],[Close Date/Expected Close Date]]-DATE(2015,3,31),"")</f>
        <v>76</v>
      </c>
      <c r="K725" s="32">
        <f>IFERROR(IF(J725&lt;&gt;"",J725+ROWS($J$2:J725)/100000000,""),"")</f>
        <v>76.000007240000002</v>
      </c>
      <c r="L725" s="33">
        <f>IFERROR(SMALL($K$2:$K$996,ROWS($K$2:K725)),"")</f>
        <v>72.000002019999997</v>
      </c>
      <c r="M725" s="4">
        <f t="shared" si="18"/>
        <v>202</v>
      </c>
    </row>
    <row r="726" spans="5:13">
      <c r="E726" s="2"/>
      <c r="G726" s="2"/>
      <c r="H726"/>
      <c r="J726" s="4">
        <f>IF(AND((Table1[[#This Row],[Sales stage]]&lt;&gt;"Won"),OR($B$2=1,(Table1[[#This Row],[Country]]=INDEX($E$1:$E$11,$B$2)))),Table1[[#This Row],[Close Date/Expected Close Date]]-DATE(2015,3,31),"")</f>
        <v>25</v>
      </c>
      <c r="K726" s="32">
        <f>IFERROR(IF(J726&lt;&gt;"",J726+ROWS($J$2:J726)/100000000,""),"")</f>
        <v>25.000007249999999</v>
      </c>
      <c r="L726" s="33">
        <f>IFERROR(SMALL($K$2:$K$996,ROWS($K$2:K726)),"")</f>
        <v>72.000002859999995</v>
      </c>
      <c r="M726" s="4">
        <f t="shared" si="18"/>
        <v>286</v>
      </c>
    </row>
    <row r="727" spans="5:13">
      <c r="E727" s="2"/>
      <c r="G727" s="2"/>
      <c r="H727"/>
      <c r="J727" s="4">
        <f>IF(AND((Table1[[#This Row],[Sales stage]]&lt;&gt;"Won"),OR($B$2=1,(Table1[[#This Row],[Country]]=INDEX($E$1:$E$11,$B$2)))),Table1[[#This Row],[Close Date/Expected Close Date]]-DATE(2015,3,31),"")</f>
        <v>33</v>
      </c>
      <c r="K727" s="32">
        <f>IFERROR(IF(J727&lt;&gt;"",J727+ROWS($J$2:J727)/100000000,""),"")</f>
        <v>33.000007259999997</v>
      </c>
      <c r="L727" s="33">
        <f>IFERROR(SMALL($K$2:$K$996,ROWS($K$2:K727)),"")</f>
        <v>72.000002899999998</v>
      </c>
      <c r="M727" s="4">
        <f t="shared" si="18"/>
        <v>290</v>
      </c>
    </row>
    <row r="728" spans="5:13">
      <c r="E728" s="2"/>
      <c r="G728" s="2"/>
      <c r="H728"/>
      <c r="J728" s="4">
        <f>IF(AND((Table1[[#This Row],[Sales stage]]&lt;&gt;"Won"),OR($B$2=1,(Table1[[#This Row],[Country]]=INDEX($E$1:$E$11,$B$2)))),Table1[[#This Row],[Close Date/Expected Close Date]]-DATE(2015,3,31),"")</f>
        <v>2</v>
      </c>
      <c r="K728" s="32">
        <f>IFERROR(IF(J728&lt;&gt;"",J728+ROWS($J$2:J728)/100000000,""),"")</f>
        <v>2.0000072699999998</v>
      </c>
      <c r="L728" s="33">
        <f>IFERROR(SMALL($K$2:$K$996,ROWS($K$2:K728)),"")</f>
        <v>72.000003019999994</v>
      </c>
      <c r="M728" s="4">
        <f t="shared" si="18"/>
        <v>302</v>
      </c>
    </row>
    <row r="729" spans="5:13">
      <c r="E729" s="2"/>
      <c r="G729" s="2"/>
      <c r="H729"/>
      <c r="J729" s="4">
        <f>IF(AND((Table1[[#This Row],[Sales stage]]&lt;&gt;"Won"),OR($B$2=1,(Table1[[#This Row],[Country]]=INDEX($E$1:$E$11,$B$2)))),Table1[[#This Row],[Close Date/Expected Close Date]]-DATE(2015,3,31),"")</f>
        <v>85</v>
      </c>
      <c r="K729" s="32">
        <f>IFERROR(IF(J729&lt;&gt;"",J729+ROWS($J$2:J729)/100000000,""),"")</f>
        <v>85.000007280000005</v>
      </c>
      <c r="L729" s="33">
        <f>IFERROR(SMALL($K$2:$K$996,ROWS($K$2:K729)),"")</f>
        <v>72.000003509999999</v>
      </c>
      <c r="M729" s="4">
        <f t="shared" si="18"/>
        <v>351</v>
      </c>
    </row>
    <row r="730" spans="5:13">
      <c r="E730" s="2"/>
      <c r="G730" s="2"/>
      <c r="H730"/>
      <c r="J730" s="4" t="str">
        <f>IF(AND((Table1[[#This Row],[Sales stage]]&lt;&gt;"Won"),OR($B$2=1,(Table1[[#This Row],[Country]]=INDEX($E$1:$E$11,$B$2)))),Table1[[#This Row],[Close Date/Expected Close Date]]-DATE(2015,3,31),"")</f>
        <v/>
      </c>
      <c r="K730" s="32" t="str">
        <f>IFERROR(IF(J730&lt;&gt;"",J730+ROWS($J$2:J730)/100000000,""),"")</f>
        <v/>
      </c>
      <c r="L730" s="33">
        <f>IFERROR(SMALL($K$2:$K$996,ROWS($K$2:K730)),"")</f>
        <v>72.000003629999995</v>
      </c>
      <c r="M730" s="4">
        <f t="shared" si="18"/>
        <v>363</v>
      </c>
    </row>
    <row r="731" spans="5:13">
      <c r="E731" s="2"/>
      <c r="G731" s="2"/>
      <c r="H731"/>
      <c r="J731" s="4">
        <f>IF(AND((Table1[[#This Row],[Sales stage]]&lt;&gt;"Won"),OR($B$2=1,(Table1[[#This Row],[Country]]=INDEX($E$1:$E$11,$B$2)))),Table1[[#This Row],[Close Date/Expected Close Date]]-DATE(2015,3,31),"")</f>
        <v>49</v>
      </c>
      <c r="K731" s="32">
        <f>IFERROR(IF(J731&lt;&gt;"",J731+ROWS($J$2:J731)/100000000,""),"")</f>
        <v>49.0000073</v>
      </c>
      <c r="L731" s="33">
        <f>IFERROR(SMALL($K$2:$K$996,ROWS($K$2:K731)),"")</f>
        <v>72.000004540000006</v>
      </c>
      <c r="M731" s="4">
        <f t="shared" si="18"/>
        <v>454</v>
      </c>
    </row>
    <row r="732" spans="5:13">
      <c r="E732" s="2"/>
      <c r="G732" s="2"/>
      <c r="H732"/>
      <c r="J732" s="4">
        <f>IF(AND((Table1[[#This Row],[Sales stage]]&lt;&gt;"Won"),OR($B$2=1,(Table1[[#This Row],[Country]]=INDEX($E$1:$E$11,$B$2)))),Table1[[#This Row],[Close Date/Expected Close Date]]-DATE(2015,3,31),"")</f>
        <v>32</v>
      </c>
      <c r="K732" s="32">
        <f>IFERROR(IF(J732&lt;&gt;"",J732+ROWS($J$2:J732)/100000000,""),"")</f>
        <v>32.000007310000001</v>
      </c>
      <c r="L732" s="33">
        <f>IFERROR(SMALL($K$2:$K$996,ROWS($K$2:K732)),"")</f>
        <v>72.00000489</v>
      </c>
      <c r="M732" s="4">
        <f t="shared" si="18"/>
        <v>489</v>
      </c>
    </row>
    <row r="733" spans="5:13">
      <c r="E733" s="2"/>
      <c r="G733" s="2"/>
      <c r="H733"/>
      <c r="J733" s="4">
        <f>IF(AND((Table1[[#This Row],[Sales stage]]&lt;&gt;"Won"),OR($B$2=1,(Table1[[#This Row],[Country]]=INDEX($E$1:$E$11,$B$2)))),Table1[[#This Row],[Close Date/Expected Close Date]]-DATE(2015,3,31),"")</f>
        <v>11</v>
      </c>
      <c r="K733" s="32">
        <f>IFERROR(IF(J733&lt;&gt;"",J733+ROWS($J$2:J733)/100000000,""),"")</f>
        <v>11.00000732</v>
      </c>
      <c r="L733" s="33">
        <f>IFERROR(SMALL($K$2:$K$996,ROWS($K$2:K733)),"")</f>
        <v>72.000005189999996</v>
      </c>
      <c r="M733" s="4">
        <f t="shared" si="18"/>
        <v>519</v>
      </c>
    </row>
    <row r="734" spans="5:13">
      <c r="E734" s="2"/>
      <c r="G734" s="2"/>
      <c r="H734"/>
      <c r="J734" s="4">
        <f>IF(AND((Table1[[#This Row],[Sales stage]]&lt;&gt;"Won"),OR($B$2=1,(Table1[[#This Row],[Country]]=INDEX($E$1:$E$11,$B$2)))),Table1[[#This Row],[Close Date/Expected Close Date]]-DATE(2015,3,31),"")</f>
        <v>16</v>
      </c>
      <c r="K734" s="32">
        <f>IFERROR(IF(J734&lt;&gt;"",J734+ROWS($J$2:J734)/100000000,""),"")</f>
        <v>16.000007329999999</v>
      </c>
      <c r="L734" s="33">
        <f>IFERROR(SMALL($K$2:$K$996,ROWS($K$2:K734)),"")</f>
        <v>72.000005740000006</v>
      </c>
      <c r="M734" s="4">
        <f t="shared" si="18"/>
        <v>574</v>
      </c>
    </row>
    <row r="735" spans="5:13">
      <c r="E735" s="2"/>
      <c r="G735" s="2"/>
      <c r="H735"/>
      <c r="J735" s="4">
        <f>IF(AND((Table1[[#This Row],[Sales stage]]&lt;&gt;"Won"),OR($B$2=1,(Table1[[#This Row],[Country]]=INDEX($E$1:$E$11,$B$2)))),Table1[[#This Row],[Close Date/Expected Close Date]]-DATE(2015,3,31),"")</f>
        <v>97</v>
      </c>
      <c r="K735" s="32">
        <f>IFERROR(IF(J735&lt;&gt;"",J735+ROWS($J$2:J735)/100000000,""),"")</f>
        <v>97.000007339999996</v>
      </c>
      <c r="L735" s="33">
        <f>IFERROR(SMALL($K$2:$K$996,ROWS($K$2:K735)),"")</f>
        <v>72.000005999999999</v>
      </c>
      <c r="M735" s="4">
        <f t="shared" si="18"/>
        <v>600</v>
      </c>
    </row>
    <row r="736" spans="5:13">
      <c r="E736" s="2"/>
      <c r="G736" s="2"/>
      <c r="H736"/>
      <c r="J736" s="4">
        <f>IF(AND((Table1[[#This Row],[Sales stage]]&lt;&gt;"Won"),OR($B$2=1,(Table1[[#This Row],[Country]]=INDEX($E$1:$E$11,$B$2)))),Table1[[#This Row],[Close Date/Expected Close Date]]-DATE(2015,3,31),"")</f>
        <v>27</v>
      </c>
      <c r="K736" s="32">
        <f>IFERROR(IF(J736&lt;&gt;"",J736+ROWS($J$2:J736)/100000000,""),"")</f>
        <v>27.000007350000001</v>
      </c>
      <c r="L736" s="33">
        <f>IFERROR(SMALL($K$2:$K$996,ROWS($K$2:K736)),"")</f>
        <v>72.000006650000003</v>
      </c>
      <c r="M736" s="4">
        <f t="shared" si="18"/>
        <v>665</v>
      </c>
    </row>
    <row r="737" spans="5:13">
      <c r="E737" s="2"/>
      <c r="G737" s="2"/>
      <c r="H737"/>
      <c r="J737" s="4">
        <f>IF(AND((Table1[[#This Row],[Sales stage]]&lt;&gt;"Won"),OR($B$2=1,(Table1[[#This Row],[Country]]=INDEX($E$1:$E$11,$B$2)))),Table1[[#This Row],[Close Date/Expected Close Date]]-DATE(2015,3,31),"")</f>
        <v>71</v>
      </c>
      <c r="K737" s="32">
        <f>IFERROR(IF(J737&lt;&gt;"",J737+ROWS($J$2:J737)/100000000,""),"")</f>
        <v>71.000007359999998</v>
      </c>
      <c r="L737" s="33">
        <f>IFERROR(SMALL($K$2:$K$996,ROWS($K$2:K737)),"")</f>
        <v>72.000009219999995</v>
      </c>
      <c r="M737" s="4">
        <f t="shared" si="18"/>
        <v>922</v>
      </c>
    </row>
    <row r="738" spans="5:13">
      <c r="E738" s="2"/>
      <c r="G738" s="2"/>
      <c r="H738"/>
      <c r="J738" s="4">
        <f>IF(AND((Table1[[#This Row],[Sales stage]]&lt;&gt;"Won"),OR($B$2=1,(Table1[[#This Row],[Country]]=INDEX($E$1:$E$11,$B$2)))),Table1[[#This Row],[Close Date/Expected Close Date]]-DATE(2015,3,31),"")</f>
        <v>56</v>
      </c>
      <c r="K738" s="32">
        <f>IFERROR(IF(J738&lt;&gt;"",J738+ROWS($J$2:J738)/100000000,""),"")</f>
        <v>56.000007369999999</v>
      </c>
      <c r="L738" s="33">
        <f>IFERROR(SMALL($K$2:$K$996,ROWS($K$2:K738)),"")</f>
        <v>73.000001100000006</v>
      </c>
      <c r="M738" s="4">
        <f t="shared" si="18"/>
        <v>110</v>
      </c>
    </row>
    <row r="739" spans="5:13">
      <c r="E739" s="2"/>
      <c r="G739" s="2"/>
      <c r="H739"/>
      <c r="J739" s="4">
        <f>IF(AND((Table1[[#This Row],[Sales stage]]&lt;&gt;"Won"),OR($B$2=1,(Table1[[#This Row],[Country]]=INDEX($E$1:$E$11,$B$2)))),Table1[[#This Row],[Close Date/Expected Close Date]]-DATE(2015,3,31),"")</f>
        <v>56</v>
      </c>
      <c r="K739" s="32">
        <f>IFERROR(IF(J739&lt;&gt;"",J739+ROWS($J$2:J739)/100000000,""),"")</f>
        <v>56.00000738</v>
      </c>
      <c r="L739" s="33">
        <f>IFERROR(SMALL($K$2:$K$996,ROWS($K$2:K739)),"")</f>
        <v>73.000001800000007</v>
      </c>
      <c r="M739" s="4">
        <f t="shared" si="18"/>
        <v>180</v>
      </c>
    </row>
    <row r="740" spans="5:13">
      <c r="E740" s="2"/>
      <c r="G740" s="2"/>
      <c r="H740"/>
      <c r="J740" s="4">
        <f>IF(AND((Table1[[#This Row],[Sales stage]]&lt;&gt;"Won"),OR($B$2=1,(Table1[[#This Row],[Country]]=INDEX($E$1:$E$11,$B$2)))),Table1[[#This Row],[Close Date/Expected Close Date]]-DATE(2015,3,31),"")</f>
        <v>47</v>
      </c>
      <c r="K740" s="32">
        <f>IFERROR(IF(J740&lt;&gt;"",J740+ROWS($J$2:J740)/100000000,""),"")</f>
        <v>47.00000739</v>
      </c>
      <c r="L740" s="33">
        <f>IFERROR(SMALL($K$2:$K$996,ROWS($K$2:K740)),"")</f>
        <v>73.000002319999993</v>
      </c>
      <c r="M740" s="4">
        <f t="shared" si="18"/>
        <v>232</v>
      </c>
    </row>
    <row r="741" spans="5:13">
      <c r="E741" s="2"/>
      <c r="G741" s="2"/>
      <c r="H741"/>
      <c r="J741" s="4">
        <f>IF(AND((Table1[[#This Row],[Sales stage]]&lt;&gt;"Won"),OR($B$2=1,(Table1[[#This Row],[Country]]=INDEX($E$1:$E$11,$B$2)))),Table1[[#This Row],[Close Date/Expected Close Date]]-DATE(2015,3,31),"")</f>
        <v>76</v>
      </c>
      <c r="K741" s="32">
        <f>IFERROR(IF(J741&lt;&gt;"",J741+ROWS($J$2:J741)/100000000,""),"")</f>
        <v>76.000007400000001</v>
      </c>
      <c r="L741" s="33">
        <f>IFERROR(SMALL($K$2:$K$996,ROWS($K$2:K741)),"")</f>
        <v>73.000002530000003</v>
      </c>
      <c r="M741" s="4">
        <f t="shared" si="18"/>
        <v>253</v>
      </c>
    </row>
    <row r="742" spans="5:13">
      <c r="E742" s="2"/>
      <c r="G742" s="2"/>
      <c r="H742"/>
      <c r="J742" s="4">
        <f>IF(AND((Table1[[#This Row],[Sales stage]]&lt;&gt;"Won"),OR($B$2=1,(Table1[[#This Row],[Country]]=INDEX($E$1:$E$11,$B$2)))),Table1[[#This Row],[Close Date/Expected Close Date]]-DATE(2015,3,31),"")</f>
        <v>6</v>
      </c>
      <c r="K742" s="32">
        <f>IFERROR(IF(J742&lt;&gt;"",J742+ROWS($J$2:J742)/100000000,""),"")</f>
        <v>6.0000074100000003</v>
      </c>
      <c r="L742" s="33">
        <f>IFERROR(SMALL($K$2:$K$996,ROWS($K$2:K742)),"")</f>
        <v>73.000003620000001</v>
      </c>
      <c r="M742" s="4">
        <f t="shared" si="18"/>
        <v>362</v>
      </c>
    </row>
    <row r="743" spans="5:13">
      <c r="E743" s="2"/>
      <c r="G743" s="2"/>
      <c r="H743"/>
      <c r="J743" s="4">
        <f>IF(AND((Table1[[#This Row],[Sales stage]]&lt;&gt;"Won"),OR($B$2=1,(Table1[[#This Row],[Country]]=INDEX($E$1:$E$11,$B$2)))),Table1[[#This Row],[Close Date/Expected Close Date]]-DATE(2015,3,31),"")</f>
        <v>39</v>
      </c>
      <c r="K743" s="32">
        <f>IFERROR(IF(J743&lt;&gt;"",J743+ROWS($J$2:J743)/100000000,""),"")</f>
        <v>39.000007420000003</v>
      </c>
      <c r="L743" s="33">
        <f>IFERROR(SMALL($K$2:$K$996,ROWS($K$2:K743)),"")</f>
        <v>73.000005209999998</v>
      </c>
      <c r="M743" s="4">
        <f t="shared" si="18"/>
        <v>521</v>
      </c>
    </row>
    <row r="744" spans="5:13">
      <c r="E744" s="2"/>
      <c r="G744" s="2"/>
      <c r="H744"/>
      <c r="J744" s="4">
        <f>IF(AND((Table1[[#This Row],[Sales stage]]&lt;&gt;"Won"),OR($B$2=1,(Table1[[#This Row],[Country]]=INDEX($E$1:$E$11,$B$2)))),Table1[[#This Row],[Close Date/Expected Close Date]]-DATE(2015,3,31),"")</f>
        <v>45</v>
      </c>
      <c r="K744" s="32">
        <f>IFERROR(IF(J744&lt;&gt;"",J744+ROWS($J$2:J744)/100000000,""),"")</f>
        <v>45.000007429999997</v>
      </c>
      <c r="L744" s="33">
        <f>IFERROR(SMALL($K$2:$K$996,ROWS($K$2:K744)),"")</f>
        <v>73.00000532</v>
      </c>
      <c r="M744" s="4">
        <f t="shared" si="18"/>
        <v>532</v>
      </c>
    </row>
    <row r="745" spans="5:13">
      <c r="E745" s="2"/>
      <c r="G745" s="2"/>
      <c r="H745"/>
      <c r="J745" s="4">
        <f>IF(AND((Table1[[#This Row],[Sales stage]]&lt;&gt;"Won"),OR($B$2=1,(Table1[[#This Row],[Country]]=INDEX($E$1:$E$11,$B$2)))),Table1[[#This Row],[Close Date/Expected Close Date]]-DATE(2015,3,31),"")</f>
        <v>18</v>
      </c>
      <c r="K745" s="32">
        <f>IFERROR(IF(J745&lt;&gt;"",J745+ROWS($J$2:J745)/100000000,""),"")</f>
        <v>18.000007440000001</v>
      </c>
      <c r="L745" s="33">
        <f>IFERROR(SMALL($K$2:$K$996,ROWS($K$2:K745)),"")</f>
        <v>73.000006159999998</v>
      </c>
      <c r="M745" s="4">
        <f t="shared" si="18"/>
        <v>616</v>
      </c>
    </row>
    <row r="746" spans="5:13">
      <c r="E746" s="2"/>
      <c r="G746" s="2"/>
      <c r="H746"/>
      <c r="J746" s="4">
        <f>IF(AND((Table1[[#This Row],[Sales stage]]&lt;&gt;"Won"),OR($B$2=1,(Table1[[#This Row],[Country]]=INDEX($E$1:$E$11,$B$2)))),Table1[[#This Row],[Close Date/Expected Close Date]]-DATE(2015,3,31),"")</f>
        <v>77</v>
      </c>
      <c r="K746" s="32">
        <f>IFERROR(IF(J746&lt;&gt;"",J746+ROWS($J$2:J746)/100000000,""),"")</f>
        <v>77.000007449999998</v>
      </c>
      <c r="L746" s="33">
        <f>IFERROR(SMALL($K$2:$K$996,ROWS($K$2:K746)),"")</f>
        <v>73.000008339999994</v>
      </c>
      <c r="M746" s="4">
        <f t="shared" si="18"/>
        <v>834</v>
      </c>
    </row>
    <row r="747" spans="5:13">
      <c r="E747" s="2"/>
      <c r="G747" s="2"/>
      <c r="H747"/>
      <c r="J747" s="4">
        <f>IF(AND((Table1[[#This Row],[Sales stage]]&lt;&gt;"Won"),OR($B$2=1,(Table1[[#This Row],[Country]]=INDEX($E$1:$E$11,$B$2)))),Table1[[#This Row],[Close Date/Expected Close Date]]-DATE(2015,3,31),"")</f>
        <v>79</v>
      </c>
      <c r="K747" s="32">
        <f>IFERROR(IF(J747&lt;&gt;"",J747+ROWS($J$2:J747)/100000000,""),"")</f>
        <v>79.000007460000006</v>
      </c>
      <c r="L747" s="33">
        <f>IFERROR(SMALL($K$2:$K$996,ROWS($K$2:K747)),"")</f>
        <v>73.00000842</v>
      </c>
      <c r="M747" s="4">
        <f t="shared" si="18"/>
        <v>842</v>
      </c>
    </row>
    <row r="748" spans="5:13">
      <c r="E748" s="2"/>
      <c r="G748" s="2"/>
      <c r="H748"/>
      <c r="J748" s="4">
        <f>IF(AND((Table1[[#This Row],[Sales stage]]&lt;&gt;"Won"),OR($B$2=1,(Table1[[#This Row],[Country]]=INDEX($E$1:$E$11,$B$2)))),Table1[[#This Row],[Close Date/Expected Close Date]]-DATE(2015,3,31),"")</f>
        <v>66</v>
      </c>
      <c r="K748" s="32">
        <f>IFERROR(IF(J748&lt;&gt;"",J748+ROWS($J$2:J748)/100000000,""),"")</f>
        <v>66.00000747</v>
      </c>
      <c r="L748" s="33">
        <f>IFERROR(SMALL($K$2:$K$996,ROWS($K$2:K748)),"")</f>
        <v>73.000008469999997</v>
      </c>
      <c r="M748" s="4">
        <f t="shared" si="18"/>
        <v>847</v>
      </c>
    </row>
    <row r="749" spans="5:13">
      <c r="E749" s="2"/>
      <c r="G749" s="2"/>
      <c r="H749"/>
      <c r="J749" s="4">
        <f>IF(AND((Table1[[#This Row],[Sales stage]]&lt;&gt;"Won"),OR($B$2=1,(Table1[[#This Row],[Country]]=INDEX($E$1:$E$11,$B$2)))),Table1[[#This Row],[Close Date/Expected Close Date]]-DATE(2015,3,31),"")</f>
        <v>37</v>
      </c>
      <c r="K749" s="32">
        <f>IFERROR(IF(J749&lt;&gt;"",J749+ROWS($J$2:J749)/100000000,""),"")</f>
        <v>37.000007480000001</v>
      </c>
      <c r="L749" s="33">
        <f>IFERROR(SMALL($K$2:$K$996,ROWS($K$2:K749)),"")</f>
        <v>73.000008699999995</v>
      </c>
      <c r="M749" s="4">
        <f t="shared" si="18"/>
        <v>870</v>
      </c>
    </row>
    <row r="750" spans="5:13">
      <c r="E750" s="2"/>
      <c r="G750" s="2"/>
      <c r="H750"/>
      <c r="J750" s="4">
        <f>IF(AND((Table1[[#This Row],[Sales stage]]&lt;&gt;"Won"),OR($B$2=1,(Table1[[#This Row],[Country]]=INDEX($E$1:$E$11,$B$2)))),Table1[[#This Row],[Close Date/Expected Close Date]]-DATE(2015,3,31),"")</f>
        <v>9</v>
      </c>
      <c r="K750" s="32">
        <f>IFERROR(IF(J750&lt;&gt;"",J750+ROWS($J$2:J750)/100000000,""),"")</f>
        <v>9.0000074899999998</v>
      </c>
      <c r="L750" s="33">
        <f>IFERROR(SMALL($K$2:$K$996,ROWS($K$2:K750)),"")</f>
        <v>74.000003070000005</v>
      </c>
      <c r="M750" s="4">
        <f t="shared" si="18"/>
        <v>307</v>
      </c>
    </row>
    <row r="751" spans="5:13">
      <c r="E751" s="2"/>
      <c r="G751" s="2"/>
      <c r="H751"/>
      <c r="J751" s="4">
        <f>IF(AND((Table1[[#This Row],[Sales stage]]&lt;&gt;"Won"),OR($B$2=1,(Table1[[#This Row],[Country]]=INDEX($E$1:$E$11,$B$2)))),Table1[[#This Row],[Close Date/Expected Close Date]]-DATE(2015,3,31),"")</f>
        <v>40</v>
      </c>
      <c r="K751" s="32">
        <f>IFERROR(IF(J751&lt;&gt;"",J751+ROWS($J$2:J751)/100000000,""),"")</f>
        <v>40.000007500000002</v>
      </c>
      <c r="L751" s="33">
        <f>IFERROR(SMALL($K$2:$K$996,ROWS($K$2:K751)),"")</f>
        <v>74.000003230000004</v>
      </c>
      <c r="M751" s="4">
        <f t="shared" si="18"/>
        <v>323</v>
      </c>
    </row>
    <row r="752" spans="5:13">
      <c r="E752" s="2"/>
      <c r="G752" s="2"/>
      <c r="H752"/>
      <c r="J752" s="4">
        <f>IF(AND((Table1[[#This Row],[Sales stage]]&lt;&gt;"Won"),OR($B$2=1,(Table1[[#This Row],[Country]]=INDEX($E$1:$E$11,$B$2)))),Table1[[#This Row],[Close Date/Expected Close Date]]-DATE(2015,3,31),"")</f>
        <v>8</v>
      </c>
      <c r="K752" s="32">
        <f>IFERROR(IF(J752&lt;&gt;"",J752+ROWS($J$2:J752)/100000000,""),"")</f>
        <v>8.0000075099999997</v>
      </c>
      <c r="L752" s="33">
        <f>IFERROR(SMALL($K$2:$K$996,ROWS($K$2:K752)),"")</f>
        <v>74.000003410000005</v>
      </c>
      <c r="M752" s="4">
        <f t="shared" si="18"/>
        <v>341</v>
      </c>
    </row>
    <row r="753" spans="5:13">
      <c r="E753" s="2"/>
      <c r="G753" s="2"/>
      <c r="H753"/>
      <c r="J753" s="4">
        <f>IF(AND((Table1[[#This Row],[Sales stage]]&lt;&gt;"Won"),OR($B$2=1,(Table1[[#This Row],[Country]]=INDEX($E$1:$E$11,$B$2)))),Table1[[#This Row],[Close Date/Expected Close Date]]-DATE(2015,3,31),"")</f>
        <v>67</v>
      </c>
      <c r="K753" s="32">
        <f>IFERROR(IF(J753&lt;&gt;"",J753+ROWS($J$2:J753)/100000000,""),"")</f>
        <v>67.000007519999997</v>
      </c>
      <c r="L753" s="33">
        <f>IFERROR(SMALL($K$2:$K$996,ROWS($K$2:K753)),"")</f>
        <v>74.000004200000006</v>
      </c>
      <c r="M753" s="4">
        <f t="shared" si="18"/>
        <v>420</v>
      </c>
    </row>
    <row r="754" spans="5:13">
      <c r="E754" s="2"/>
      <c r="G754" s="2"/>
      <c r="H754"/>
      <c r="J754" s="4">
        <f>IF(AND((Table1[[#This Row],[Sales stage]]&lt;&gt;"Won"),OR($B$2=1,(Table1[[#This Row],[Country]]=INDEX($E$1:$E$11,$B$2)))),Table1[[#This Row],[Close Date/Expected Close Date]]-DATE(2015,3,31),"")</f>
        <v>35</v>
      </c>
      <c r="K754" s="32">
        <f>IFERROR(IF(J754&lt;&gt;"",J754+ROWS($J$2:J754)/100000000,""),"")</f>
        <v>35.000007529999998</v>
      </c>
      <c r="L754" s="33">
        <f>IFERROR(SMALL($K$2:$K$996,ROWS($K$2:K754)),"")</f>
        <v>74.00000464</v>
      </c>
      <c r="M754" s="4">
        <f t="shared" si="18"/>
        <v>464</v>
      </c>
    </row>
    <row r="755" spans="5:13">
      <c r="E755" s="2"/>
      <c r="G755" s="2"/>
      <c r="H755"/>
      <c r="J755" s="4">
        <f>IF(AND((Table1[[#This Row],[Sales stage]]&lt;&gt;"Won"),OR($B$2=1,(Table1[[#This Row],[Country]]=INDEX($E$1:$E$11,$B$2)))),Table1[[#This Row],[Close Date/Expected Close Date]]-DATE(2015,3,31),"")</f>
        <v>45</v>
      </c>
      <c r="K755" s="32">
        <f>IFERROR(IF(J755&lt;&gt;"",J755+ROWS($J$2:J755)/100000000,""),"")</f>
        <v>45.000007539999999</v>
      </c>
      <c r="L755" s="33">
        <f>IFERROR(SMALL($K$2:$K$996,ROWS($K$2:K755)),"")</f>
        <v>74.000005790000003</v>
      </c>
      <c r="M755" s="4">
        <f t="shared" si="18"/>
        <v>579</v>
      </c>
    </row>
    <row r="756" spans="5:13">
      <c r="E756" s="2"/>
      <c r="G756" s="2"/>
      <c r="H756"/>
      <c r="J756" s="4">
        <f>IF(AND((Table1[[#This Row],[Sales stage]]&lt;&gt;"Won"),OR($B$2=1,(Table1[[#This Row],[Country]]=INDEX($E$1:$E$11,$B$2)))),Table1[[#This Row],[Close Date/Expected Close Date]]-DATE(2015,3,31),"")</f>
        <v>68</v>
      </c>
      <c r="K756" s="32">
        <f>IFERROR(IF(J756&lt;&gt;"",J756+ROWS($J$2:J756)/100000000,""),"")</f>
        <v>68.000007550000007</v>
      </c>
      <c r="L756" s="33">
        <f>IFERROR(SMALL($K$2:$K$996,ROWS($K$2:K756)),"")</f>
        <v>74.000006290000002</v>
      </c>
      <c r="M756" s="4">
        <f t="shared" si="18"/>
        <v>629</v>
      </c>
    </row>
    <row r="757" spans="5:13">
      <c r="E757" s="2"/>
      <c r="G757" s="2"/>
      <c r="H757"/>
      <c r="J757" s="4">
        <f>IF(AND((Table1[[#This Row],[Sales stage]]&lt;&gt;"Won"),OR($B$2=1,(Table1[[#This Row],[Country]]=INDEX($E$1:$E$11,$B$2)))),Table1[[#This Row],[Close Date/Expected Close Date]]-DATE(2015,3,31),"")</f>
        <v>51</v>
      </c>
      <c r="K757" s="32">
        <f>IFERROR(IF(J757&lt;&gt;"",J757+ROWS($J$2:J757)/100000000,""),"")</f>
        <v>51.00000756</v>
      </c>
      <c r="L757" s="33">
        <f>IFERROR(SMALL($K$2:$K$996,ROWS($K$2:K757)),"")</f>
        <v>74.000008210000004</v>
      </c>
      <c r="M757" s="4">
        <f t="shared" si="18"/>
        <v>821</v>
      </c>
    </row>
    <row r="758" spans="5:13">
      <c r="E758" s="2"/>
      <c r="G758" s="2"/>
      <c r="H758"/>
      <c r="J758" s="4">
        <f>IF(AND((Table1[[#This Row],[Sales stage]]&lt;&gt;"Won"),OR($B$2=1,(Table1[[#This Row],[Country]]=INDEX($E$1:$E$11,$B$2)))),Table1[[#This Row],[Close Date/Expected Close Date]]-DATE(2015,3,31),"")</f>
        <v>4</v>
      </c>
      <c r="K758" s="32">
        <f>IFERROR(IF(J758&lt;&gt;"",J758+ROWS($J$2:J758)/100000000,""),"")</f>
        <v>4.0000075700000002</v>
      </c>
      <c r="L758" s="33">
        <f>IFERROR(SMALL($K$2:$K$996,ROWS($K$2:K758)),"")</f>
        <v>74.000008679999993</v>
      </c>
      <c r="M758" s="4">
        <f t="shared" si="18"/>
        <v>868</v>
      </c>
    </row>
    <row r="759" spans="5:13">
      <c r="E759" s="2"/>
      <c r="G759" s="2"/>
      <c r="H759"/>
      <c r="J759" s="4">
        <f>IF(AND((Table1[[#This Row],[Sales stage]]&lt;&gt;"Won"),OR($B$2=1,(Table1[[#This Row],[Country]]=INDEX($E$1:$E$11,$B$2)))),Table1[[#This Row],[Close Date/Expected Close Date]]-DATE(2015,3,31),"")</f>
        <v>84</v>
      </c>
      <c r="K759" s="32">
        <f>IFERROR(IF(J759&lt;&gt;"",J759+ROWS($J$2:J759)/100000000,""),"")</f>
        <v>84.000007580000002</v>
      </c>
      <c r="L759" s="33">
        <f>IFERROR(SMALL($K$2:$K$996,ROWS($K$2:K759)),"")</f>
        <v>74.000009390000002</v>
      </c>
      <c r="M759" s="4">
        <f t="shared" si="18"/>
        <v>939</v>
      </c>
    </row>
    <row r="760" spans="5:13">
      <c r="E760" s="2"/>
      <c r="G760" s="2"/>
      <c r="H760"/>
      <c r="J760" s="4">
        <f>IF(AND((Table1[[#This Row],[Sales stage]]&lt;&gt;"Won"),OR($B$2=1,(Table1[[#This Row],[Country]]=INDEX($E$1:$E$11,$B$2)))),Table1[[#This Row],[Close Date/Expected Close Date]]-DATE(2015,3,31),"")</f>
        <v>31</v>
      </c>
      <c r="K760" s="32">
        <f>IFERROR(IF(J760&lt;&gt;"",J760+ROWS($J$2:J760)/100000000,""),"")</f>
        <v>31.000007589999999</v>
      </c>
      <c r="L760" s="33">
        <f>IFERROR(SMALL($K$2:$K$996,ROWS($K$2:K760)),"")</f>
        <v>74.000009910000003</v>
      </c>
      <c r="M760" s="4">
        <f t="shared" si="18"/>
        <v>991</v>
      </c>
    </row>
    <row r="761" spans="5:13">
      <c r="E761" s="2"/>
      <c r="G761" s="2"/>
      <c r="H761"/>
      <c r="J761" s="4">
        <f>IF(AND((Table1[[#This Row],[Sales stage]]&lt;&gt;"Won"),OR($B$2=1,(Table1[[#This Row],[Country]]=INDEX($E$1:$E$11,$B$2)))),Table1[[#This Row],[Close Date/Expected Close Date]]-DATE(2015,3,31),"")</f>
        <v>51</v>
      </c>
      <c r="K761" s="32">
        <f>IFERROR(IF(J761&lt;&gt;"",J761+ROWS($J$2:J761)/100000000,""),"")</f>
        <v>51.000007600000004</v>
      </c>
      <c r="L761" s="33">
        <f>IFERROR(SMALL($K$2:$K$996,ROWS($K$2:K761)),"")</f>
        <v>75.000003449999994</v>
      </c>
      <c r="M761" s="4">
        <f t="shared" si="18"/>
        <v>345</v>
      </c>
    </row>
    <row r="762" spans="5:13">
      <c r="E762" s="2"/>
      <c r="G762" s="2"/>
      <c r="H762"/>
      <c r="J762" s="4">
        <f>IF(AND((Table1[[#This Row],[Sales stage]]&lt;&gt;"Won"),OR($B$2=1,(Table1[[#This Row],[Country]]=INDEX($E$1:$E$11,$B$2)))),Table1[[#This Row],[Close Date/Expected Close Date]]-DATE(2015,3,31),"")</f>
        <v>63</v>
      </c>
      <c r="K762" s="32">
        <f>IFERROR(IF(J762&lt;&gt;"",J762+ROWS($J$2:J762)/100000000,""),"")</f>
        <v>63.000007609999997</v>
      </c>
      <c r="L762" s="33">
        <f>IFERROR(SMALL($K$2:$K$996,ROWS($K$2:K762)),"")</f>
        <v>75.000004619999999</v>
      </c>
      <c r="M762" s="4">
        <f t="shared" si="18"/>
        <v>462</v>
      </c>
    </row>
    <row r="763" spans="5:13">
      <c r="E763" s="2"/>
      <c r="G763" s="2"/>
      <c r="H763"/>
      <c r="J763" s="4">
        <f>IF(AND((Table1[[#This Row],[Sales stage]]&lt;&gt;"Won"),OR($B$2=1,(Table1[[#This Row],[Country]]=INDEX($E$1:$E$11,$B$2)))),Table1[[#This Row],[Close Date/Expected Close Date]]-DATE(2015,3,31),"")</f>
        <v>38</v>
      </c>
      <c r="K763" s="32">
        <f>IFERROR(IF(J763&lt;&gt;"",J763+ROWS($J$2:J763)/100000000,""),"")</f>
        <v>38.000007619999998</v>
      </c>
      <c r="L763" s="33">
        <f>IFERROR(SMALL($K$2:$K$996,ROWS($K$2:K763)),"")</f>
        <v>75.000004950000005</v>
      </c>
      <c r="M763" s="4">
        <f t="shared" si="18"/>
        <v>495</v>
      </c>
    </row>
    <row r="764" spans="5:13">
      <c r="E764" s="2"/>
      <c r="G764" s="2"/>
      <c r="H764"/>
      <c r="J764" s="4">
        <f>IF(AND((Table1[[#This Row],[Sales stage]]&lt;&gt;"Won"),OR($B$2=1,(Table1[[#This Row],[Country]]=INDEX($E$1:$E$11,$B$2)))),Table1[[#This Row],[Close Date/Expected Close Date]]-DATE(2015,3,31),"")</f>
        <v>70</v>
      </c>
      <c r="K764" s="32">
        <f>IFERROR(IF(J764&lt;&gt;"",J764+ROWS($J$2:J764)/100000000,""),"")</f>
        <v>70.000007629999999</v>
      </c>
      <c r="L764" s="33">
        <f>IFERROR(SMALL($K$2:$K$996,ROWS($K$2:K764)),"")</f>
        <v>75.000005220000006</v>
      </c>
      <c r="M764" s="4">
        <f t="shared" si="18"/>
        <v>522</v>
      </c>
    </row>
    <row r="765" spans="5:13">
      <c r="E765" s="2"/>
      <c r="G765" s="2"/>
      <c r="H765"/>
      <c r="J765" s="4">
        <f>IF(AND((Table1[[#This Row],[Sales stage]]&lt;&gt;"Won"),OR($B$2=1,(Table1[[#This Row],[Country]]=INDEX($E$1:$E$11,$B$2)))),Table1[[#This Row],[Close Date/Expected Close Date]]-DATE(2015,3,31),"")</f>
        <v>32</v>
      </c>
      <c r="K765" s="32">
        <f>IFERROR(IF(J765&lt;&gt;"",J765+ROWS($J$2:J765)/100000000,""),"")</f>
        <v>32.00000764</v>
      </c>
      <c r="L765" s="33">
        <f>IFERROR(SMALL($K$2:$K$996,ROWS($K$2:K765)),"")</f>
        <v>75.000005860000002</v>
      </c>
      <c r="M765" s="4">
        <f t="shared" si="18"/>
        <v>586</v>
      </c>
    </row>
    <row r="766" spans="5:13">
      <c r="E766" s="2"/>
      <c r="G766" s="2"/>
      <c r="H766"/>
      <c r="J766" s="4">
        <f>IF(AND((Table1[[#This Row],[Sales stage]]&lt;&gt;"Won"),OR($B$2=1,(Table1[[#This Row],[Country]]=INDEX($E$1:$E$11,$B$2)))),Table1[[#This Row],[Close Date/Expected Close Date]]-DATE(2015,3,31),"")</f>
        <v>42</v>
      </c>
      <c r="K766" s="32">
        <f>IFERROR(IF(J766&lt;&gt;"",J766+ROWS($J$2:J766)/100000000,""),"")</f>
        <v>42.000007650000001</v>
      </c>
      <c r="L766" s="33">
        <f>IFERROR(SMALL($K$2:$K$996,ROWS($K$2:K766)),"")</f>
        <v>75.000006679999998</v>
      </c>
      <c r="M766" s="4">
        <f t="shared" si="18"/>
        <v>668</v>
      </c>
    </row>
    <row r="767" spans="5:13">
      <c r="E767" s="2"/>
      <c r="G767" s="2"/>
      <c r="H767"/>
      <c r="J767" s="4">
        <f>IF(AND((Table1[[#This Row],[Sales stage]]&lt;&gt;"Won"),OR($B$2=1,(Table1[[#This Row],[Country]]=INDEX($E$1:$E$11,$B$2)))),Table1[[#This Row],[Close Date/Expected Close Date]]-DATE(2015,3,31),"")</f>
        <v>47</v>
      </c>
      <c r="K767" s="32">
        <f>IFERROR(IF(J767&lt;&gt;"",J767+ROWS($J$2:J767)/100000000,""),"")</f>
        <v>47.000007660000001</v>
      </c>
      <c r="L767" s="33">
        <f>IFERROR(SMALL($K$2:$K$996,ROWS($K$2:K767)),"")</f>
        <v>75.00000695</v>
      </c>
      <c r="M767" s="4">
        <f t="shared" si="18"/>
        <v>695</v>
      </c>
    </row>
    <row r="768" spans="5:13">
      <c r="E768" s="2"/>
      <c r="G768" s="2"/>
      <c r="H768"/>
      <c r="J768" s="4">
        <f>IF(AND((Table1[[#This Row],[Sales stage]]&lt;&gt;"Won"),OR($B$2=1,(Table1[[#This Row],[Country]]=INDEX($E$1:$E$11,$B$2)))),Table1[[#This Row],[Close Date/Expected Close Date]]-DATE(2015,3,31),"")</f>
        <v>8</v>
      </c>
      <c r="K768" s="32">
        <f>IFERROR(IF(J768&lt;&gt;"",J768+ROWS($J$2:J768)/100000000,""),"")</f>
        <v>8.0000076700000005</v>
      </c>
      <c r="L768" s="33">
        <f>IFERROR(SMALL($K$2:$K$996,ROWS($K$2:K768)),"")</f>
        <v>76.00000052</v>
      </c>
      <c r="M768" s="4">
        <f t="shared" si="18"/>
        <v>52</v>
      </c>
    </row>
    <row r="769" spans="5:13">
      <c r="E769" s="2"/>
      <c r="G769" s="2"/>
      <c r="H769"/>
      <c r="J769" s="4">
        <f>IF(AND((Table1[[#This Row],[Sales stage]]&lt;&gt;"Won"),OR($B$2=1,(Table1[[#This Row],[Country]]=INDEX($E$1:$E$11,$B$2)))),Table1[[#This Row],[Close Date/Expected Close Date]]-DATE(2015,3,31),"")</f>
        <v>84</v>
      </c>
      <c r="K769" s="32">
        <f>IFERROR(IF(J769&lt;&gt;"",J769+ROWS($J$2:J769)/100000000,""),"")</f>
        <v>84.000007679999996</v>
      </c>
      <c r="L769" s="33">
        <f>IFERROR(SMALL($K$2:$K$996,ROWS($K$2:K769)),"")</f>
        <v>76.00000086</v>
      </c>
      <c r="M769" s="4">
        <f t="shared" si="18"/>
        <v>86</v>
      </c>
    </row>
    <row r="770" spans="5:13">
      <c r="E770" s="2"/>
      <c r="G770" s="2"/>
      <c r="H770"/>
      <c r="J770" s="4">
        <f>IF(AND((Table1[[#This Row],[Sales stage]]&lt;&gt;"Won"),OR($B$2=1,(Table1[[#This Row],[Country]]=INDEX($E$1:$E$11,$B$2)))),Table1[[#This Row],[Close Date/Expected Close Date]]-DATE(2015,3,31),"")</f>
        <v>85</v>
      </c>
      <c r="K770" s="32">
        <f>IFERROR(IF(J770&lt;&gt;"",J770+ROWS($J$2:J770)/100000000,""),"")</f>
        <v>85.000007690000004</v>
      </c>
      <c r="L770" s="33">
        <f>IFERROR(SMALL($K$2:$K$996,ROWS($K$2:K770)),"")</f>
        <v>76.000001819999994</v>
      </c>
      <c r="M770" s="4">
        <f t="shared" si="18"/>
        <v>182</v>
      </c>
    </row>
    <row r="771" spans="5:13">
      <c r="E771" s="2"/>
      <c r="G771" s="2"/>
      <c r="H771"/>
      <c r="J771" s="4">
        <f>IF(AND((Table1[[#This Row],[Sales stage]]&lt;&gt;"Won"),OR($B$2=1,(Table1[[#This Row],[Country]]=INDEX($E$1:$E$11,$B$2)))),Table1[[#This Row],[Close Date/Expected Close Date]]-DATE(2015,3,31),"")</f>
        <v>43</v>
      </c>
      <c r="K771" s="32">
        <f>IFERROR(IF(J771&lt;&gt;"",J771+ROWS($J$2:J771)/100000000,""),"")</f>
        <v>43.000007699999998</v>
      </c>
      <c r="L771" s="33">
        <f>IFERROR(SMALL($K$2:$K$996,ROWS($K$2:K771)),"")</f>
        <v>76.000002789999996</v>
      </c>
      <c r="M771" s="4">
        <f t="shared" ref="M771:M834" si="19">IF(L771&lt;&gt;"",MATCH(L771,$K$2:$K$996,0),"")</f>
        <v>279</v>
      </c>
    </row>
    <row r="772" spans="5:13">
      <c r="E772" s="2"/>
      <c r="G772" s="2"/>
      <c r="H772"/>
      <c r="J772" s="4">
        <f>IF(AND((Table1[[#This Row],[Sales stage]]&lt;&gt;"Won"),OR($B$2=1,(Table1[[#This Row],[Country]]=INDEX($E$1:$E$11,$B$2)))),Table1[[#This Row],[Close Date/Expected Close Date]]-DATE(2015,3,31),"")</f>
        <v>38</v>
      </c>
      <c r="K772" s="32">
        <f>IFERROR(IF(J772&lt;&gt;"",J772+ROWS($J$2:J772)/100000000,""),"")</f>
        <v>38.000007709999998</v>
      </c>
      <c r="L772" s="33">
        <f>IFERROR(SMALL($K$2:$K$996,ROWS($K$2:K772)),"")</f>
        <v>76.000003340000006</v>
      </c>
      <c r="M772" s="4">
        <f t="shared" si="19"/>
        <v>334</v>
      </c>
    </row>
    <row r="773" spans="5:13">
      <c r="E773" s="2"/>
      <c r="G773" s="2"/>
      <c r="H773"/>
      <c r="J773" s="4">
        <f>IF(AND((Table1[[#This Row],[Sales stage]]&lt;&gt;"Won"),OR($B$2=1,(Table1[[#This Row],[Country]]=INDEX($E$1:$E$11,$B$2)))),Table1[[#This Row],[Close Date/Expected Close Date]]-DATE(2015,3,31),"")</f>
        <v>62</v>
      </c>
      <c r="K773" s="32">
        <f>IFERROR(IF(J773&lt;&gt;"",J773+ROWS($J$2:J773)/100000000,""),"")</f>
        <v>62.000007719999999</v>
      </c>
      <c r="L773" s="33">
        <f>IFERROR(SMALL($K$2:$K$996,ROWS($K$2:K773)),"")</f>
        <v>76.000004020000006</v>
      </c>
      <c r="M773" s="4">
        <f t="shared" si="19"/>
        <v>402</v>
      </c>
    </row>
    <row r="774" spans="5:13">
      <c r="E774" s="2"/>
      <c r="G774" s="2"/>
      <c r="H774"/>
      <c r="J774" s="4">
        <f>IF(AND((Table1[[#This Row],[Sales stage]]&lt;&gt;"Won"),OR($B$2=1,(Table1[[#This Row],[Country]]=INDEX($E$1:$E$11,$B$2)))),Table1[[#This Row],[Close Date/Expected Close Date]]-DATE(2015,3,31),"")</f>
        <v>42</v>
      </c>
      <c r="K774" s="32">
        <f>IFERROR(IF(J774&lt;&gt;"",J774+ROWS($J$2:J774)/100000000,""),"")</f>
        <v>42.00000773</v>
      </c>
      <c r="L774" s="33">
        <f>IFERROR(SMALL($K$2:$K$996,ROWS($K$2:K774)),"")</f>
        <v>76.000004799999999</v>
      </c>
      <c r="M774" s="4">
        <f t="shared" si="19"/>
        <v>480</v>
      </c>
    </row>
    <row r="775" spans="5:13">
      <c r="E775" s="2"/>
      <c r="G775" s="2"/>
      <c r="H775"/>
      <c r="J775" s="4">
        <f>IF(AND((Table1[[#This Row],[Sales stage]]&lt;&gt;"Won"),OR($B$2=1,(Table1[[#This Row],[Country]]=INDEX($E$1:$E$11,$B$2)))),Table1[[#This Row],[Close Date/Expected Close Date]]-DATE(2015,3,31),"")</f>
        <v>86</v>
      </c>
      <c r="K775" s="32">
        <f>IFERROR(IF(J775&lt;&gt;"",J775+ROWS($J$2:J775)/100000000,""),"")</f>
        <v>86.000007740000001</v>
      </c>
      <c r="L775" s="33">
        <f>IFERROR(SMALL($K$2:$K$996,ROWS($K$2:K775)),"")</f>
        <v>76.000004820000001</v>
      </c>
      <c r="M775" s="4">
        <f t="shared" si="19"/>
        <v>482</v>
      </c>
    </row>
    <row r="776" spans="5:13">
      <c r="E776" s="2"/>
      <c r="G776" s="2"/>
      <c r="H776"/>
      <c r="J776" s="4">
        <f>IF(AND((Table1[[#This Row],[Sales stage]]&lt;&gt;"Won"),OR($B$2=1,(Table1[[#This Row],[Country]]=INDEX($E$1:$E$11,$B$2)))),Table1[[#This Row],[Close Date/Expected Close Date]]-DATE(2015,3,31),"")</f>
        <v>89</v>
      </c>
      <c r="K776" s="32">
        <f>IFERROR(IF(J776&lt;&gt;"",J776+ROWS($J$2:J776)/100000000,""),"")</f>
        <v>89.000007749999995</v>
      </c>
      <c r="L776" s="33">
        <f>IFERROR(SMALL($K$2:$K$996,ROWS($K$2:K776)),"")</f>
        <v>76.000005299999998</v>
      </c>
      <c r="M776" s="4">
        <f t="shared" si="19"/>
        <v>530</v>
      </c>
    </row>
    <row r="777" spans="5:13">
      <c r="E777" s="2"/>
      <c r="G777" s="2"/>
      <c r="H777"/>
      <c r="J777" s="4">
        <f>IF(AND((Table1[[#This Row],[Sales stage]]&lt;&gt;"Won"),OR($B$2=1,(Table1[[#This Row],[Country]]=INDEX($E$1:$E$11,$B$2)))),Table1[[#This Row],[Close Date/Expected Close Date]]-DATE(2015,3,31),"")</f>
        <v>18</v>
      </c>
      <c r="K777" s="32">
        <f>IFERROR(IF(J777&lt;&gt;"",J777+ROWS($J$2:J777)/100000000,""),"")</f>
        <v>18.000007759999999</v>
      </c>
      <c r="L777" s="33">
        <f>IFERROR(SMALL($K$2:$K$996,ROWS($K$2:K777)),"")</f>
        <v>76.000006229999997</v>
      </c>
      <c r="M777" s="4">
        <f t="shared" si="19"/>
        <v>623</v>
      </c>
    </row>
    <row r="778" spans="5:13">
      <c r="E778" s="2"/>
      <c r="G778" s="2"/>
      <c r="H778"/>
      <c r="J778" s="4">
        <f>IF(AND((Table1[[#This Row],[Sales stage]]&lt;&gt;"Won"),OR($B$2=1,(Table1[[#This Row],[Country]]=INDEX($E$1:$E$11,$B$2)))),Table1[[#This Row],[Close Date/Expected Close Date]]-DATE(2015,3,31),"")</f>
        <v>8</v>
      </c>
      <c r="K778" s="32">
        <f>IFERROR(IF(J778&lt;&gt;"",J778+ROWS($J$2:J778)/100000000,""),"")</f>
        <v>8.0000077699999999</v>
      </c>
      <c r="L778" s="33">
        <f>IFERROR(SMALL($K$2:$K$996,ROWS($K$2:K778)),"")</f>
        <v>76.000006529999993</v>
      </c>
      <c r="M778" s="4">
        <f t="shared" si="19"/>
        <v>653</v>
      </c>
    </row>
    <row r="779" spans="5:13">
      <c r="E779" s="2"/>
      <c r="G779" s="2"/>
      <c r="H779"/>
      <c r="J779" s="4">
        <f>IF(AND((Table1[[#This Row],[Sales stage]]&lt;&gt;"Won"),OR($B$2=1,(Table1[[#This Row],[Country]]=INDEX($E$1:$E$11,$B$2)))),Table1[[#This Row],[Close Date/Expected Close Date]]-DATE(2015,3,31),"")</f>
        <v>77</v>
      </c>
      <c r="K779" s="32">
        <f>IFERROR(IF(J779&lt;&gt;"",J779+ROWS($J$2:J779)/100000000,""),"")</f>
        <v>77.000007780000004</v>
      </c>
      <c r="L779" s="33">
        <f>IFERROR(SMALL($K$2:$K$996,ROWS($K$2:K779)),"")</f>
        <v>76.000006760000005</v>
      </c>
      <c r="M779" s="4">
        <f t="shared" si="19"/>
        <v>676</v>
      </c>
    </row>
    <row r="780" spans="5:13">
      <c r="E780" s="2"/>
      <c r="G780" s="2"/>
      <c r="H780"/>
      <c r="J780" s="4">
        <f>IF(AND((Table1[[#This Row],[Sales stage]]&lt;&gt;"Won"),OR($B$2=1,(Table1[[#This Row],[Country]]=INDEX($E$1:$E$11,$B$2)))),Table1[[#This Row],[Close Date/Expected Close Date]]-DATE(2015,3,31),"")</f>
        <v>15</v>
      </c>
      <c r="K780" s="32">
        <f>IFERROR(IF(J780&lt;&gt;"",J780+ROWS($J$2:J780)/100000000,""),"")</f>
        <v>15.00000779</v>
      </c>
      <c r="L780" s="33">
        <f>IFERROR(SMALL($K$2:$K$996,ROWS($K$2:K780)),"")</f>
        <v>76.000007240000002</v>
      </c>
      <c r="M780" s="4">
        <f t="shared" si="19"/>
        <v>724</v>
      </c>
    </row>
    <row r="781" spans="5:13">
      <c r="E781" s="2"/>
      <c r="G781" s="2"/>
      <c r="H781"/>
      <c r="J781" s="4">
        <f>IF(AND((Table1[[#This Row],[Sales stage]]&lt;&gt;"Won"),OR($B$2=1,(Table1[[#This Row],[Country]]=INDEX($E$1:$E$11,$B$2)))),Table1[[#This Row],[Close Date/Expected Close Date]]-DATE(2015,3,31),"")</f>
        <v>6</v>
      </c>
      <c r="K781" s="32">
        <f>IFERROR(IF(J781&lt;&gt;"",J781+ROWS($J$2:J781)/100000000,""),"")</f>
        <v>6.0000077999999997</v>
      </c>
      <c r="L781" s="33">
        <f>IFERROR(SMALL($K$2:$K$996,ROWS($K$2:K781)),"")</f>
        <v>76.000007400000001</v>
      </c>
      <c r="M781" s="4">
        <f t="shared" si="19"/>
        <v>740</v>
      </c>
    </row>
    <row r="782" spans="5:13">
      <c r="E782" s="2"/>
      <c r="G782" s="2"/>
      <c r="H782"/>
      <c r="J782" s="4">
        <f>IF(AND((Table1[[#This Row],[Sales stage]]&lt;&gt;"Won"),OR($B$2=1,(Table1[[#This Row],[Country]]=INDEX($E$1:$E$11,$B$2)))),Table1[[#This Row],[Close Date/Expected Close Date]]-DATE(2015,3,31),"")</f>
        <v>85</v>
      </c>
      <c r="K782" s="32">
        <f>IFERROR(IF(J782&lt;&gt;"",J782+ROWS($J$2:J782)/100000000,""),"")</f>
        <v>85.00000781</v>
      </c>
      <c r="L782" s="33">
        <f>IFERROR(SMALL($K$2:$K$996,ROWS($K$2:K782)),"")</f>
        <v>76.000007940000003</v>
      </c>
      <c r="M782" s="4">
        <f t="shared" si="19"/>
        <v>794</v>
      </c>
    </row>
    <row r="783" spans="5:13">
      <c r="E783" s="2"/>
      <c r="G783" s="2"/>
      <c r="H783"/>
      <c r="J783" s="4">
        <f>IF(AND((Table1[[#This Row],[Sales stage]]&lt;&gt;"Won"),OR($B$2=1,(Table1[[#This Row],[Country]]=INDEX($E$1:$E$11,$B$2)))),Table1[[#This Row],[Close Date/Expected Close Date]]-DATE(2015,3,31),"")</f>
        <v>79</v>
      </c>
      <c r="K783" s="32">
        <f>IFERROR(IF(J783&lt;&gt;"",J783+ROWS($J$2:J783)/100000000,""),"")</f>
        <v>79.000007819999993</v>
      </c>
      <c r="L783" s="33">
        <f>IFERROR(SMALL($K$2:$K$996,ROWS($K$2:K783)),"")</f>
        <v>76.000008179999995</v>
      </c>
      <c r="M783" s="4">
        <f t="shared" si="19"/>
        <v>818</v>
      </c>
    </row>
    <row r="784" spans="5:13">
      <c r="E784" s="2"/>
      <c r="G784" s="2"/>
      <c r="H784"/>
      <c r="J784" s="4">
        <f>IF(AND((Table1[[#This Row],[Sales stage]]&lt;&gt;"Won"),OR($B$2=1,(Table1[[#This Row],[Country]]=INDEX($E$1:$E$11,$B$2)))),Table1[[#This Row],[Close Date/Expected Close Date]]-DATE(2015,3,31),"")</f>
        <v>66</v>
      </c>
      <c r="K784" s="32">
        <f>IFERROR(IF(J784&lt;&gt;"",J784+ROWS($J$2:J784)/100000000,""),"")</f>
        <v>66.000007830000001</v>
      </c>
      <c r="L784" s="33">
        <f>IFERROR(SMALL($K$2:$K$996,ROWS($K$2:K784)),"")</f>
        <v>76.000008280000003</v>
      </c>
      <c r="M784" s="4">
        <f t="shared" si="19"/>
        <v>828</v>
      </c>
    </row>
    <row r="785" spans="5:13">
      <c r="E785" s="2"/>
      <c r="G785" s="2"/>
      <c r="H785"/>
      <c r="J785" s="4">
        <f>IF(AND((Table1[[#This Row],[Sales stage]]&lt;&gt;"Won"),OR($B$2=1,(Table1[[#This Row],[Country]]=INDEX($E$1:$E$11,$B$2)))),Table1[[#This Row],[Close Date/Expected Close Date]]-DATE(2015,3,31),"")</f>
        <v>86</v>
      </c>
      <c r="K785" s="32">
        <f>IFERROR(IF(J785&lt;&gt;"",J785+ROWS($J$2:J785)/100000000,""),"")</f>
        <v>86.000007839999995</v>
      </c>
      <c r="L785" s="33">
        <f>IFERROR(SMALL($K$2:$K$996,ROWS($K$2:K785)),"")</f>
        <v>76.000008930000007</v>
      </c>
      <c r="M785" s="4">
        <f t="shared" si="19"/>
        <v>893</v>
      </c>
    </row>
    <row r="786" spans="5:13">
      <c r="E786" s="2"/>
      <c r="G786" s="2"/>
      <c r="H786"/>
      <c r="J786" s="4">
        <f>IF(AND((Table1[[#This Row],[Sales stage]]&lt;&gt;"Won"),OR($B$2=1,(Table1[[#This Row],[Country]]=INDEX($E$1:$E$11,$B$2)))),Table1[[#This Row],[Close Date/Expected Close Date]]-DATE(2015,3,31),"")</f>
        <v>2</v>
      </c>
      <c r="K786" s="32">
        <f>IFERROR(IF(J786&lt;&gt;"",J786+ROWS($J$2:J786)/100000000,""),"")</f>
        <v>2.0000078499999998</v>
      </c>
      <c r="L786" s="33">
        <f>IFERROR(SMALL($K$2:$K$996,ROWS($K$2:K786)),"")</f>
        <v>77.000000889999995</v>
      </c>
      <c r="M786" s="4">
        <f t="shared" si="19"/>
        <v>89</v>
      </c>
    </row>
    <row r="787" spans="5:13">
      <c r="E787" s="2"/>
      <c r="G787" s="2"/>
      <c r="H787"/>
      <c r="J787" s="4">
        <f>IF(AND((Table1[[#This Row],[Sales stage]]&lt;&gt;"Won"),OR($B$2=1,(Table1[[#This Row],[Country]]=INDEX($E$1:$E$11,$B$2)))),Table1[[#This Row],[Close Date/Expected Close Date]]-DATE(2015,3,31),"")</f>
        <v>4</v>
      </c>
      <c r="K787" s="32">
        <f>IFERROR(IF(J787&lt;&gt;"",J787+ROWS($J$2:J787)/100000000,""),"")</f>
        <v>4.0000078600000002</v>
      </c>
      <c r="L787" s="33">
        <f>IFERROR(SMALL($K$2:$K$996,ROWS($K$2:K787)),"")</f>
        <v>77.000001339999997</v>
      </c>
      <c r="M787" s="4">
        <f t="shared" si="19"/>
        <v>134</v>
      </c>
    </row>
    <row r="788" spans="5:13">
      <c r="E788" s="2"/>
      <c r="G788" s="2"/>
      <c r="H788"/>
      <c r="J788" s="4">
        <f>IF(AND((Table1[[#This Row],[Sales stage]]&lt;&gt;"Won"),OR($B$2=1,(Table1[[#This Row],[Country]]=INDEX($E$1:$E$11,$B$2)))),Table1[[#This Row],[Close Date/Expected Close Date]]-DATE(2015,3,31),"")</f>
        <v>136</v>
      </c>
      <c r="K788" s="32">
        <f>IFERROR(IF(J788&lt;&gt;"",J788+ROWS($J$2:J788)/100000000,""),"")</f>
        <v>136.00000786999999</v>
      </c>
      <c r="L788" s="33">
        <f>IFERROR(SMALL($K$2:$K$996,ROWS($K$2:K788)),"")</f>
        <v>77.000002449999997</v>
      </c>
      <c r="M788" s="4">
        <f t="shared" si="19"/>
        <v>245</v>
      </c>
    </row>
    <row r="789" spans="5:13">
      <c r="E789" s="2"/>
      <c r="G789" s="2"/>
      <c r="H789"/>
      <c r="J789" s="4" t="str">
        <f>IF(AND((Table1[[#This Row],[Sales stage]]&lt;&gt;"Won"),OR($B$2=1,(Table1[[#This Row],[Country]]=INDEX($E$1:$E$11,$B$2)))),Table1[[#This Row],[Close Date/Expected Close Date]]-DATE(2015,3,31),"")</f>
        <v/>
      </c>
      <c r="K789" s="32" t="str">
        <f>IFERROR(IF(J789&lt;&gt;"",J789+ROWS($J$2:J789)/100000000,""),"")</f>
        <v/>
      </c>
      <c r="L789" s="33">
        <f>IFERROR(SMALL($K$2:$K$996,ROWS($K$2:K789)),"")</f>
        <v>77.000003109999994</v>
      </c>
      <c r="M789" s="4">
        <f t="shared" si="19"/>
        <v>311</v>
      </c>
    </row>
    <row r="790" spans="5:13">
      <c r="E790" s="2"/>
      <c r="G790" s="2"/>
      <c r="H790"/>
      <c r="J790" s="4">
        <f>IF(AND((Table1[[#This Row],[Sales stage]]&lt;&gt;"Won"),OR($B$2=1,(Table1[[#This Row],[Country]]=INDEX($E$1:$E$11,$B$2)))),Table1[[#This Row],[Close Date/Expected Close Date]]-DATE(2015,3,31),"")</f>
        <v>59</v>
      </c>
      <c r="K790" s="32">
        <f>IFERROR(IF(J790&lt;&gt;"",J790+ROWS($J$2:J790)/100000000,""),"")</f>
        <v>59.000007889999999</v>
      </c>
      <c r="L790" s="33">
        <f>IFERROR(SMALL($K$2:$K$996,ROWS($K$2:K790)),"")</f>
        <v>77.000003820000003</v>
      </c>
      <c r="M790" s="4">
        <f t="shared" si="19"/>
        <v>382</v>
      </c>
    </row>
    <row r="791" spans="5:13">
      <c r="E791" s="2"/>
      <c r="G791" s="2"/>
      <c r="H791"/>
      <c r="J791" s="4">
        <f>IF(AND((Table1[[#This Row],[Sales stage]]&lt;&gt;"Won"),OR($B$2=1,(Table1[[#This Row],[Country]]=INDEX($E$1:$E$11,$B$2)))),Table1[[#This Row],[Close Date/Expected Close Date]]-DATE(2015,3,31),"")</f>
        <v>134</v>
      </c>
      <c r="K791" s="32">
        <f>IFERROR(IF(J791&lt;&gt;"",J791+ROWS($J$2:J791)/100000000,""),"")</f>
        <v>134.00000790000001</v>
      </c>
      <c r="L791" s="33">
        <f>IFERROR(SMALL($K$2:$K$996,ROWS($K$2:K791)),"")</f>
        <v>77.000004779999998</v>
      </c>
      <c r="M791" s="4">
        <f t="shared" si="19"/>
        <v>478</v>
      </c>
    </row>
    <row r="792" spans="5:13">
      <c r="E792" s="2"/>
      <c r="G792" s="2"/>
      <c r="H792"/>
      <c r="J792" s="4">
        <f>IF(AND((Table1[[#This Row],[Sales stage]]&lt;&gt;"Won"),OR($B$2=1,(Table1[[#This Row],[Country]]=INDEX($E$1:$E$11,$B$2)))),Table1[[#This Row],[Close Date/Expected Close Date]]-DATE(2015,3,31),"")</f>
        <v>56</v>
      </c>
      <c r="K792" s="32">
        <f>IFERROR(IF(J792&lt;&gt;"",J792+ROWS($J$2:J792)/100000000,""),"")</f>
        <v>56.000007910000001</v>
      </c>
      <c r="L792" s="33">
        <f>IFERROR(SMALL($K$2:$K$996,ROWS($K$2:K792)),"")</f>
        <v>77.000006819999996</v>
      </c>
      <c r="M792" s="4">
        <f t="shared" si="19"/>
        <v>682</v>
      </c>
    </row>
    <row r="793" spans="5:13">
      <c r="E793" s="2"/>
      <c r="G793" s="2"/>
      <c r="H793"/>
      <c r="J793" s="4">
        <f>IF(AND((Table1[[#This Row],[Sales stage]]&lt;&gt;"Won"),OR($B$2=1,(Table1[[#This Row],[Country]]=INDEX($E$1:$E$11,$B$2)))),Table1[[#This Row],[Close Date/Expected Close Date]]-DATE(2015,3,31),"")</f>
        <v>20</v>
      </c>
      <c r="K793" s="32">
        <f>IFERROR(IF(J793&lt;&gt;"",J793+ROWS($J$2:J793)/100000000,""),"")</f>
        <v>20.000007920000002</v>
      </c>
      <c r="L793" s="33">
        <f>IFERROR(SMALL($K$2:$K$996,ROWS($K$2:K793)),"")</f>
        <v>77.000006920000004</v>
      </c>
      <c r="M793" s="4">
        <f t="shared" si="19"/>
        <v>692</v>
      </c>
    </row>
    <row r="794" spans="5:13">
      <c r="E794" s="2"/>
      <c r="G794" s="2"/>
      <c r="H794"/>
      <c r="J794" s="4">
        <f>IF(AND((Table1[[#This Row],[Sales stage]]&lt;&gt;"Won"),OR($B$2=1,(Table1[[#This Row],[Country]]=INDEX($E$1:$E$11,$B$2)))),Table1[[#This Row],[Close Date/Expected Close Date]]-DATE(2015,3,31),"")</f>
        <v>9</v>
      </c>
      <c r="K794" s="32">
        <f>IFERROR(IF(J794&lt;&gt;"",J794+ROWS($J$2:J794)/100000000,""),"")</f>
        <v>9.0000079300000007</v>
      </c>
      <c r="L794" s="33">
        <f>IFERROR(SMALL($K$2:$K$996,ROWS($K$2:K794)),"")</f>
        <v>77.000006979999995</v>
      </c>
      <c r="M794" s="4">
        <f t="shared" si="19"/>
        <v>698</v>
      </c>
    </row>
    <row r="795" spans="5:13">
      <c r="E795" s="2"/>
      <c r="G795" s="2"/>
      <c r="H795"/>
      <c r="J795" s="4">
        <f>IF(AND((Table1[[#This Row],[Sales stage]]&lt;&gt;"Won"),OR($B$2=1,(Table1[[#This Row],[Country]]=INDEX($E$1:$E$11,$B$2)))),Table1[[#This Row],[Close Date/Expected Close Date]]-DATE(2015,3,31),"")</f>
        <v>76</v>
      </c>
      <c r="K795" s="32">
        <f>IFERROR(IF(J795&lt;&gt;"",J795+ROWS($J$2:J795)/100000000,""),"")</f>
        <v>76.000007940000003</v>
      </c>
      <c r="L795" s="33">
        <f>IFERROR(SMALL($K$2:$K$996,ROWS($K$2:K795)),"")</f>
        <v>77.000007030000006</v>
      </c>
      <c r="M795" s="4">
        <f t="shared" si="19"/>
        <v>703</v>
      </c>
    </row>
    <row r="796" spans="5:13">
      <c r="E796" s="2"/>
      <c r="G796" s="2"/>
      <c r="H796"/>
      <c r="J796" s="4">
        <f>IF(AND((Table1[[#This Row],[Sales stage]]&lt;&gt;"Won"),OR($B$2=1,(Table1[[#This Row],[Country]]=INDEX($E$1:$E$11,$B$2)))),Table1[[#This Row],[Close Date/Expected Close Date]]-DATE(2015,3,31),"")</f>
        <v>43</v>
      </c>
      <c r="K796" s="32">
        <f>IFERROR(IF(J796&lt;&gt;"",J796+ROWS($J$2:J796)/100000000,""),"")</f>
        <v>43.000007949999997</v>
      </c>
      <c r="L796" s="33">
        <f>IFERROR(SMALL($K$2:$K$996,ROWS($K$2:K796)),"")</f>
        <v>77.000007449999998</v>
      </c>
      <c r="M796" s="4">
        <f t="shared" si="19"/>
        <v>745</v>
      </c>
    </row>
    <row r="797" spans="5:13">
      <c r="E797" s="2"/>
      <c r="G797" s="2"/>
      <c r="H797"/>
      <c r="J797" s="4">
        <f>IF(AND((Table1[[#This Row],[Sales stage]]&lt;&gt;"Won"),OR($B$2=1,(Table1[[#This Row],[Country]]=INDEX($E$1:$E$11,$B$2)))),Table1[[#This Row],[Close Date/Expected Close Date]]-DATE(2015,3,31),"")</f>
        <v>82</v>
      </c>
      <c r="K797" s="32">
        <f>IFERROR(IF(J797&lt;&gt;"",J797+ROWS($J$2:J797)/100000000,""),"")</f>
        <v>82.000007960000005</v>
      </c>
      <c r="L797" s="33">
        <f>IFERROR(SMALL($K$2:$K$996,ROWS($K$2:K797)),"")</f>
        <v>77.000007780000004</v>
      </c>
      <c r="M797" s="4">
        <f t="shared" si="19"/>
        <v>778</v>
      </c>
    </row>
    <row r="798" spans="5:13">
      <c r="E798" s="2"/>
      <c r="G798" s="2"/>
      <c r="H798"/>
      <c r="J798" s="4">
        <f>IF(AND((Table1[[#This Row],[Sales stage]]&lt;&gt;"Won"),OR($B$2=1,(Table1[[#This Row],[Country]]=INDEX($E$1:$E$11,$B$2)))),Table1[[#This Row],[Close Date/Expected Close Date]]-DATE(2015,3,31),"")</f>
        <v>7</v>
      </c>
      <c r="K798" s="32">
        <f>IFERROR(IF(J798&lt;&gt;"",J798+ROWS($J$2:J798)/100000000,""),"")</f>
        <v>7.0000079700000004</v>
      </c>
      <c r="L798" s="33">
        <f>IFERROR(SMALL($K$2:$K$996,ROWS($K$2:K798)),"")</f>
        <v>77.000009669999997</v>
      </c>
      <c r="M798" s="4">
        <f t="shared" si="19"/>
        <v>967</v>
      </c>
    </row>
    <row r="799" spans="5:13">
      <c r="E799" s="2"/>
      <c r="G799" s="2"/>
      <c r="H799"/>
      <c r="J799" s="4">
        <f>IF(AND((Table1[[#This Row],[Sales stage]]&lt;&gt;"Won"),OR($B$2=1,(Table1[[#This Row],[Country]]=INDEX($E$1:$E$11,$B$2)))),Table1[[#This Row],[Close Date/Expected Close Date]]-DATE(2015,3,31),"")</f>
        <v>54</v>
      </c>
      <c r="K799" s="32">
        <f>IFERROR(IF(J799&lt;&gt;"",J799+ROWS($J$2:J799)/100000000,""),"")</f>
        <v>54.000007979999999</v>
      </c>
      <c r="L799" s="33">
        <f>IFERROR(SMALL($K$2:$K$996,ROWS($K$2:K799)),"")</f>
        <v>78.000000069999999</v>
      </c>
      <c r="M799" s="4">
        <f t="shared" si="19"/>
        <v>7</v>
      </c>
    </row>
    <row r="800" spans="5:13">
      <c r="E800" s="2"/>
      <c r="G800" s="2"/>
      <c r="H800"/>
      <c r="J800" s="4">
        <f>IF(AND((Table1[[#This Row],[Sales stage]]&lt;&gt;"Won"),OR($B$2=1,(Table1[[#This Row],[Country]]=INDEX($E$1:$E$11,$B$2)))),Table1[[#This Row],[Close Date/Expected Close Date]]-DATE(2015,3,31),"")</f>
        <v>16</v>
      </c>
      <c r="K800" s="32">
        <f>IFERROR(IF(J800&lt;&gt;"",J800+ROWS($J$2:J800)/100000000,""),"")</f>
        <v>16.00000799</v>
      </c>
      <c r="L800" s="33">
        <f>IFERROR(SMALL($K$2:$K$996,ROWS($K$2:K800)),"")</f>
        <v>78.000000560000004</v>
      </c>
      <c r="M800" s="4">
        <f t="shared" si="19"/>
        <v>56</v>
      </c>
    </row>
    <row r="801" spans="5:13">
      <c r="E801" s="2"/>
      <c r="G801" s="2"/>
      <c r="H801"/>
      <c r="J801" s="4">
        <f>IF(AND((Table1[[#This Row],[Sales stage]]&lt;&gt;"Won"),OR($B$2=1,(Table1[[#This Row],[Country]]=INDEX($E$1:$E$11,$B$2)))),Table1[[#This Row],[Close Date/Expected Close Date]]-DATE(2015,3,31),"")</f>
        <v>44</v>
      </c>
      <c r="K801" s="32">
        <f>IFERROR(IF(J801&lt;&gt;"",J801+ROWS($J$2:J801)/100000000,""),"")</f>
        <v>44.000008000000001</v>
      </c>
      <c r="L801" s="33">
        <f>IFERROR(SMALL($K$2:$K$996,ROWS($K$2:K801)),"")</f>
        <v>78.000000569999997</v>
      </c>
      <c r="M801" s="4">
        <f t="shared" si="19"/>
        <v>57</v>
      </c>
    </row>
    <row r="802" spans="5:13">
      <c r="E802" s="2"/>
      <c r="G802" s="2"/>
      <c r="H802"/>
      <c r="J802" s="4">
        <f>IF(AND((Table1[[#This Row],[Sales stage]]&lt;&gt;"Won"),OR($B$2=1,(Table1[[#This Row],[Country]]=INDEX($E$1:$E$11,$B$2)))),Table1[[#This Row],[Close Date/Expected Close Date]]-DATE(2015,3,31),"")</f>
        <v>44</v>
      </c>
      <c r="K802" s="32">
        <f>IFERROR(IF(J802&lt;&gt;"",J802+ROWS($J$2:J802)/100000000,""),"")</f>
        <v>44.000008010000002</v>
      </c>
      <c r="L802" s="33">
        <f>IFERROR(SMALL($K$2:$K$996,ROWS($K$2:K802)),"")</f>
        <v>78.000000990000004</v>
      </c>
      <c r="M802" s="4">
        <f t="shared" si="19"/>
        <v>99</v>
      </c>
    </row>
    <row r="803" spans="5:13">
      <c r="E803" s="2"/>
      <c r="G803" s="2"/>
      <c r="H803"/>
      <c r="J803" s="4">
        <f>IF(AND((Table1[[#This Row],[Sales stage]]&lt;&gt;"Won"),OR($B$2=1,(Table1[[#This Row],[Country]]=INDEX($E$1:$E$11,$B$2)))),Table1[[#This Row],[Close Date/Expected Close Date]]-DATE(2015,3,31),"")</f>
        <v>67</v>
      </c>
      <c r="K803" s="32">
        <f>IFERROR(IF(J803&lt;&gt;"",J803+ROWS($J$2:J803)/100000000,""),"")</f>
        <v>67.000008019999996</v>
      </c>
      <c r="L803" s="33">
        <f>IFERROR(SMALL($K$2:$K$996,ROWS($K$2:K803)),"")</f>
        <v>78.000001049999995</v>
      </c>
      <c r="M803" s="4">
        <f t="shared" si="19"/>
        <v>105</v>
      </c>
    </row>
    <row r="804" spans="5:13">
      <c r="E804" s="2"/>
      <c r="G804" s="2"/>
      <c r="H804"/>
      <c r="J804" s="4">
        <f>IF(AND((Table1[[#This Row],[Sales stage]]&lt;&gt;"Won"),OR($B$2=1,(Table1[[#This Row],[Country]]=INDEX($E$1:$E$11,$B$2)))),Table1[[#This Row],[Close Date/Expected Close Date]]-DATE(2015,3,31),"")</f>
        <v>38</v>
      </c>
      <c r="K804" s="32">
        <f>IFERROR(IF(J804&lt;&gt;"",J804+ROWS($J$2:J804)/100000000,""),"")</f>
        <v>38.000008029999996</v>
      </c>
      <c r="L804" s="33">
        <f>IFERROR(SMALL($K$2:$K$996,ROWS($K$2:K804)),"")</f>
        <v>78.000001999999995</v>
      </c>
      <c r="M804" s="4">
        <f t="shared" si="19"/>
        <v>200</v>
      </c>
    </row>
    <row r="805" spans="5:13">
      <c r="E805" s="2"/>
      <c r="G805" s="2"/>
      <c r="H805"/>
      <c r="J805" s="4">
        <f>IF(AND((Table1[[#This Row],[Sales stage]]&lt;&gt;"Won"),OR($B$2=1,(Table1[[#This Row],[Country]]=INDEX($E$1:$E$11,$B$2)))),Table1[[#This Row],[Close Date/Expected Close Date]]-DATE(2015,3,31),"")</f>
        <v>4</v>
      </c>
      <c r="K805" s="32">
        <f>IFERROR(IF(J805&lt;&gt;"",J805+ROWS($J$2:J805)/100000000,""),"")</f>
        <v>4.00000804</v>
      </c>
      <c r="L805" s="33">
        <f>IFERROR(SMALL($K$2:$K$996,ROWS($K$2:K805)),"")</f>
        <v>78.000002339999995</v>
      </c>
      <c r="M805" s="4">
        <f t="shared" si="19"/>
        <v>234</v>
      </c>
    </row>
    <row r="806" spans="5:13">
      <c r="E806" s="2"/>
      <c r="G806" s="2"/>
      <c r="H806"/>
      <c r="J806" s="4">
        <f>IF(AND((Table1[[#This Row],[Sales stage]]&lt;&gt;"Won"),OR($B$2=1,(Table1[[#This Row],[Country]]=INDEX($E$1:$E$11,$B$2)))),Table1[[#This Row],[Close Date/Expected Close Date]]-DATE(2015,3,31),"")</f>
        <v>64</v>
      </c>
      <c r="K806" s="32">
        <f>IFERROR(IF(J806&lt;&gt;"",J806+ROWS($J$2:J806)/100000000,""),"")</f>
        <v>64.000008050000005</v>
      </c>
      <c r="L806" s="33">
        <f>IFERROR(SMALL($K$2:$K$996,ROWS($K$2:K806)),"")</f>
        <v>78.000002780000003</v>
      </c>
      <c r="M806" s="4">
        <f t="shared" si="19"/>
        <v>278</v>
      </c>
    </row>
    <row r="807" spans="5:13">
      <c r="E807" s="2"/>
      <c r="G807" s="2"/>
      <c r="H807"/>
      <c r="J807" s="4">
        <f>IF(AND((Table1[[#This Row],[Sales stage]]&lt;&gt;"Won"),OR($B$2=1,(Table1[[#This Row],[Country]]=INDEX($E$1:$E$11,$B$2)))),Table1[[#This Row],[Close Date/Expected Close Date]]-DATE(2015,3,31),"")</f>
        <v>86</v>
      </c>
      <c r="K807" s="32">
        <f>IFERROR(IF(J807&lt;&gt;"",J807+ROWS($J$2:J807)/100000000,""),"")</f>
        <v>86.000008059999999</v>
      </c>
      <c r="L807" s="33">
        <f>IFERROR(SMALL($K$2:$K$996,ROWS($K$2:K807)),"")</f>
        <v>78.000003989999996</v>
      </c>
      <c r="M807" s="4">
        <f t="shared" si="19"/>
        <v>399</v>
      </c>
    </row>
    <row r="808" spans="5:13">
      <c r="E808" s="2"/>
      <c r="G808" s="2"/>
      <c r="H808"/>
      <c r="J808" s="4">
        <f>IF(AND((Table1[[#This Row],[Sales stage]]&lt;&gt;"Won"),OR($B$2=1,(Table1[[#This Row],[Country]]=INDEX($E$1:$E$11,$B$2)))),Table1[[#This Row],[Close Date/Expected Close Date]]-DATE(2015,3,31),"")</f>
        <v>39</v>
      </c>
      <c r="K808" s="32">
        <f>IFERROR(IF(J808&lt;&gt;"",J808+ROWS($J$2:J808)/100000000,""),"")</f>
        <v>39.00000807</v>
      </c>
      <c r="L808" s="33">
        <f>IFERROR(SMALL($K$2:$K$996,ROWS($K$2:K808)),"")</f>
        <v>78.000006339999999</v>
      </c>
      <c r="M808" s="4">
        <f t="shared" si="19"/>
        <v>634</v>
      </c>
    </row>
    <row r="809" spans="5:13">
      <c r="E809" s="2"/>
      <c r="G809" s="2"/>
      <c r="H809"/>
      <c r="J809" s="4" t="str">
        <f>IF(AND((Table1[[#This Row],[Sales stage]]&lt;&gt;"Won"),OR($B$2=1,(Table1[[#This Row],[Country]]=INDEX($E$1:$E$11,$B$2)))),Table1[[#This Row],[Close Date/Expected Close Date]]-DATE(2015,3,31),"")</f>
        <v/>
      </c>
      <c r="K809" s="32" t="str">
        <f>IFERROR(IF(J809&lt;&gt;"",J809+ROWS($J$2:J809)/100000000,""),"")</f>
        <v/>
      </c>
      <c r="L809" s="33">
        <f>IFERROR(SMALL($K$2:$K$996,ROWS($K$2:K809)),"")</f>
        <v>78.000006540000001</v>
      </c>
      <c r="M809" s="4">
        <f t="shared" si="19"/>
        <v>654</v>
      </c>
    </row>
    <row r="810" spans="5:13">
      <c r="E810" s="2"/>
      <c r="G810" s="2"/>
      <c r="H810"/>
      <c r="J810" s="4">
        <f>IF(AND((Table1[[#This Row],[Sales stage]]&lt;&gt;"Won"),OR($B$2=1,(Table1[[#This Row],[Country]]=INDEX($E$1:$E$11,$B$2)))),Table1[[#This Row],[Close Date/Expected Close Date]]-DATE(2015,3,31),"")</f>
        <v>23</v>
      </c>
      <c r="K810" s="32">
        <f>IFERROR(IF(J810&lt;&gt;"",J810+ROWS($J$2:J810)/100000000,""),"")</f>
        <v>23.000008090000001</v>
      </c>
      <c r="L810" s="33">
        <f>IFERROR(SMALL($K$2:$K$996,ROWS($K$2:K810)),"")</f>
        <v>78.000008399999999</v>
      </c>
      <c r="M810" s="4">
        <f t="shared" si="19"/>
        <v>840</v>
      </c>
    </row>
    <row r="811" spans="5:13">
      <c r="E811" s="2"/>
      <c r="G811" s="2"/>
      <c r="H811"/>
      <c r="J811" s="4">
        <f>IF(AND((Table1[[#This Row],[Sales stage]]&lt;&gt;"Won"),OR($B$2=1,(Table1[[#This Row],[Country]]=INDEX($E$1:$E$11,$B$2)))),Table1[[#This Row],[Close Date/Expected Close Date]]-DATE(2015,3,31),"")</f>
        <v>34</v>
      </c>
      <c r="K811" s="32">
        <f>IFERROR(IF(J811&lt;&gt;"",J811+ROWS($J$2:J811)/100000000,""),"")</f>
        <v>34.000008100000002</v>
      </c>
      <c r="L811" s="33">
        <f>IFERROR(SMALL($K$2:$K$996,ROWS($K$2:K811)),"")</f>
        <v>78.000008500000007</v>
      </c>
      <c r="M811" s="4">
        <f t="shared" si="19"/>
        <v>850</v>
      </c>
    </row>
    <row r="812" spans="5:13">
      <c r="E812" s="2"/>
      <c r="G812" s="2"/>
      <c r="H812"/>
      <c r="J812" s="4">
        <f>IF(AND((Table1[[#This Row],[Sales stage]]&lt;&gt;"Won"),OR($B$2=1,(Table1[[#This Row],[Country]]=INDEX($E$1:$E$11,$B$2)))),Table1[[#This Row],[Close Date/Expected Close Date]]-DATE(2015,3,31),"")</f>
        <v>55</v>
      </c>
      <c r="K812" s="32">
        <f>IFERROR(IF(J812&lt;&gt;"",J812+ROWS($J$2:J812)/100000000,""),"")</f>
        <v>55.000008110000003</v>
      </c>
      <c r="L812" s="33">
        <f>IFERROR(SMALL($K$2:$K$996,ROWS($K$2:K812)),"")</f>
        <v>79.000002550000005</v>
      </c>
      <c r="M812" s="4">
        <f t="shared" si="19"/>
        <v>255</v>
      </c>
    </row>
    <row r="813" spans="5:13">
      <c r="E813" s="2"/>
      <c r="G813" s="2"/>
      <c r="H813"/>
      <c r="J813" s="4">
        <f>IF(AND((Table1[[#This Row],[Sales stage]]&lt;&gt;"Won"),OR($B$2=1,(Table1[[#This Row],[Country]]=INDEX($E$1:$E$11,$B$2)))),Table1[[#This Row],[Close Date/Expected Close Date]]-DATE(2015,3,31),"")</f>
        <v>60</v>
      </c>
      <c r="K813" s="32">
        <f>IFERROR(IF(J813&lt;&gt;"",J813+ROWS($J$2:J813)/100000000,""),"")</f>
        <v>60.000008119999997</v>
      </c>
      <c r="L813" s="33">
        <f>IFERROR(SMALL($K$2:$K$996,ROWS($K$2:K813)),"")</f>
        <v>79.000002910000006</v>
      </c>
      <c r="M813" s="4">
        <f t="shared" si="19"/>
        <v>291</v>
      </c>
    </row>
    <row r="814" spans="5:13">
      <c r="E814" s="2"/>
      <c r="G814" s="2"/>
      <c r="H814"/>
      <c r="J814" s="4">
        <f>IF(AND((Table1[[#This Row],[Sales stage]]&lt;&gt;"Won"),OR($B$2=1,(Table1[[#This Row],[Country]]=INDEX($E$1:$E$11,$B$2)))),Table1[[#This Row],[Close Date/Expected Close Date]]-DATE(2015,3,31),"")</f>
        <v>82</v>
      </c>
      <c r="K814" s="32">
        <f>IFERROR(IF(J814&lt;&gt;"",J814+ROWS($J$2:J814)/100000000,""),"")</f>
        <v>82.000008129999998</v>
      </c>
      <c r="L814" s="33">
        <f>IFERROR(SMALL($K$2:$K$996,ROWS($K$2:K814)),"")</f>
        <v>79.000004029999999</v>
      </c>
      <c r="M814" s="4">
        <f t="shared" si="19"/>
        <v>403</v>
      </c>
    </row>
    <row r="815" spans="5:13">
      <c r="E815" s="2"/>
      <c r="G815" s="2"/>
      <c r="H815"/>
      <c r="J815" s="4">
        <f>IF(AND((Table1[[#This Row],[Sales stage]]&lt;&gt;"Won"),OR($B$2=1,(Table1[[#This Row],[Country]]=INDEX($E$1:$E$11,$B$2)))),Table1[[#This Row],[Close Date/Expected Close Date]]-DATE(2015,3,31),"")</f>
        <v>45</v>
      </c>
      <c r="K815" s="32">
        <f>IFERROR(IF(J815&lt;&gt;"",J815+ROWS($J$2:J815)/100000000,""),"")</f>
        <v>45.000008139999998</v>
      </c>
      <c r="L815" s="33">
        <f>IFERROR(SMALL($K$2:$K$996,ROWS($K$2:K815)),"")</f>
        <v>79.000005869999995</v>
      </c>
      <c r="M815" s="4">
        <f t="shared" si="19"/>
        <v>587</v>
      </c>
    </row>
    <row r="816" spans="5:13">
      <c r="E816" s="2"/>
      <c r="G816" s="2"/>
      <c r="H816"/>
      <c r="J816" s="4">
        <f>IF(AND((Table1[[#This Row],[Sales stage]]&lt;&gt;"Won"),OR($B$2=1,(Table1[[#This Row],[Country]]=INDEX($E$1:$E$11,$B$2)))),Table1[[#This Row],[Close Date/Expected Close Date]]-DATE(2015,3,31),"")</f>
        <v>64</v>
      </c>
      <c r="K816" s="32">
        <f>IFERROR(IF(J816&lt;&gt;"",J816+ROWS($J$2:J816)/100000000,""),"")</f>
        <v>64.000008149999999</v>
      </c>
      <c r="L816" s="33">
        <f>IFERROR(SMALL($K$2:$K$996,ROWS($K$2:K816)),"")</f>
        <v>79.000006690000006</v>
      </c>
      <c r="M816" s="4">
        <f t="shared" si="19"/>
        <v>669</v>
      </c>
    </row>
    <row r="817" spans="5:13">
      <c r="E817" s="2"/>
      <c r="G817" s="2"/>
      <c r="H817"/>
      <c r="J817" s="4">
        <f>IF(AND((Table1[[#This Row],[Sales stage]]&lt;&gt;"Won"),OR($B$2=1,(Table1[[#This Row],[Country]]=INDEX($E$1:$E$11,$B$2)))),Table1[[#This Row],[Close Date/Expected Close Date]]-DATE(2015,3,31),"")</f>
        <v>90</v>
      </c>
      <c r="K817" s="32">
        <f>IFERROR(IF(J817&lt;&gt;"",J817+ROWS($J$2:J817)/100000000,""),"")</f>
        <v>90.000008159999993</v>
      </c>
      <c r="L817" s="33">
        <f>IFERROR(SMALL($K$2:$K$996,ROWS($K$2:K817)),"")</f>
        <v>79.000007460000006</v>
      </c>
      <c r="M817" s="4">
        <f t="shared" si="19"/>
        <v>746</v>
      </c>
    </row>
    <row r="818" spans="5:13">
      <c r="E818" s="2"/>
      <c r="G818" s="2"/>
      <c r="H818"/>
      <c r="J818" s="4">
        <f>IF(AND((Table1[[#This Row],[Sales stage]]&lt;&gt;"Won"),OR($B$2=1,(Table1[[#This Row],[Country]]=INDEX($E$1:$E$11,$B$2)))),Table1[[#This Row],[Close Date/Expected Close Date]]-DATE(2015,3,31),"")</f>
        <v>90</v>
      </c>
      <c r="K818" s="32">
        <f>IFERROR(IF(J818&lt;&gt;"",J818+ROWS($J$2:J818)/100000000,""),"")</f>
        <v>90.000008170000001</v>
      </c>
      <c r="L818" s="33">
        <f>IFERROR(SMALL($K$2:$K$996,ROWS($K$2:K818)),"")</f>
        <v>79.000007819999993</v>
      </c>
      <c r="M818" s="4">
        <f t="shared" si="19"/>
        <v>782</v>
      </c>
    </row>
    <row r="819" spans="5:13">
      <c r="E819" s="2"/>
      <c r="G819" s="2"/>
      <c r="H819"/>
      <c r="J819" s="4">
        <f>IF(AND((Table1[[#This Row],[Sales stage]]&lt;&gt;"Won"),OR($B$2=1,(Table1[[#This Row],[Country]]=INDEX($E$1:$E$11,$B$2)))),Table1[[#This Row],[Close Date/Expected Close Date]]-DATE(2015,3,31),"")</f>
        <v>76</v>
      </c>
      <c r="K819" s="32">
        <f>IFERROR(IF(J819&lt;&gt;"",J819+ROWS($J$2:J819)/100000000,""),"")</f>
        <v>76.000008179999995</v>
      </c>
      <c r="L819" s="33">
        <f>IFERROR(SMALL($K$2:$K$996,ROWS($K$2:K819)),"")</f>
        <v>79.000008609999995</v>
      </c>
      <c r="M819" s="4">
        <f t="shared" si="19"/>
        <v>861</v>
      </c>
    </row>
    <row r="820" spans="5:13">
      <c r="E820" s="2"/>
      <c r="G820" s="2"/>
      <c r="H820"/>
      <c r="J820" s="4">
        <f>IF(AND((Table1[[#This Row],[Sales stage]]&lt;&gt;"Won"),OR($B$2=1,(Table1[[#This Row],[Country]]=INDEX($E$1:$E$11,$B$2)))),Table1[[#This Row],[Close Date/Expected Close Date]]-DATE(2015,3,31),"")</f>
        <v>58</v>
      </c>
      <c r="K820" s="32">
        <f>IFERROR(IF(J820&lt;&gt;"",J820+ROWS($J$2:J820)/100000000,""),"")</f>
        <v>58.000008190000003</v>
      </c>
      <c r="L820" s="33">
        <f>IFERROR(SMALL($K$2:$K$996,ROWS($K$2:K820)),"")</f>
        <v>79.00000953</v>
      </c>
      <c r="M820" s="4">
        <f t="shared" si="19"/>
        <v>953</v>
      </c>
    </row>
    <row r="821" spans="5:13">
      <c r="E821" s="2"/>
      <c r="G821" s="2"/>
      <c r="H821"/>
      <c r="J821" s="4">
        <f>IF(AND((Table1[[#This Row],[Sales stage]]&lt;&gt;"Won"),OR($B$2=1,(Table1[[#This Row],[Country]]=INDEX($E$1:$E$11,$B$2)))),Table1[[#This Row],[Close Date/Expected Close Date]]-DATE(2015,3,31),"")</f>
        <v>14</v>
      </c>
      <c r="K821" s="32">
        <f>IFERROR(IF(J821&lt;&gt;"",J821+ROWS($J$2:J821)/100000000,""),"")</f>
        <v>14.0000082</v>
      </c>
      <c r="L821" s="33">
        <f>IFERROR(SMALL($K$2:$K$996,ROWS($K$2:K821)),"")</f>
        <v>79.000009779999999</v>
      </c>
      <c r="M821" s="4">
        <f t="shared" si="19"/>
        <v>978</v>
      </c>
    </row>
    <row r="822" spans="5:13">
      <c r="E822" s="2"/>
      <c r="G822" s="2"/>
      <c r="H822"/>
      <c r="J822" s="4">
        <f>IF(AND((Table1[[#This Row],[Sales stage]]&lt;&gt;"Won"),OR($B$2=1,(Table1[[#This Row],[Country]]=INDEX($E$1:$E$11,$B$2)))),Table1[[#This Row],[Close Date/Expected Close Date]]-DATE(2015,3,31),"")</f>
        <v>74</v>
      </c>
      <c r="K822" s="32">
        <f>IFERROR(IF(J822&lt;&gt;"",J822+ROWS($J$2:J822)/100000000,""),"")</f>
        <v>74.000008210000004</v>
      </c>
      <c r="L822" s="33">
        <f>IFERROR(SMALL($K$2:$K$996,ROWS($K$2:K822)),"")</f>
        <v>80.000001440000005</v>
      </c>
      <c r="M822" s="4">
        <f t="shared" si="19"/>
        <v>144</v>
      </c>
    </row>
    <row r="823" spans="5:13">
      <c r="E823" s="2"/>
      <c r="G823" s="2"/>
      <c r="H823"/>
      <c r="J823" s="4">
        <f>IF(AND((Table1[[#This Row],[Sales stage]]&lt;&gt;"Won"),OR($B$2=1,(Table1[[#This Row],[Country]]=INDEX($E$1:$E$11,$B$2)))),Table1[[#This Row],[Close Date/Expected Close Date]]-DATE(2015,3,31),"")</f>
        <v>70</v>
      </c>
      <c r="K823" s="32">
        <f>IFERROR(IF(J823&lt;&gt;"",J823+ROWS($J$2:J823)/100000000,""),"")</f>
        <v>70.000008219999998</v>
      </c>
      <c r="L823" s="33">
        <f>IFERROR(SMALL($K$2:$K$996,ROWS($K$2:K823)),"")</f>
        <v>80.000001449999999</v>
      </c>
      <c r="M823" s="4">
        <f t="shared" si="19"/>
        <v>145</v>
      </c>
    </row>
    <row r="824" spans="5:13">
      <c r="E824" s="2"/>
      <c r="G824" s="2"/>
      <c r="H824"/>
      <c r="J824" s="4">
        <f>IF(AND((Table1[[#This Row],[Sales stage]]&lt;&gt;"Won"),OR($B$2=1,(Table1[[#This Row],[Country]]=INDEX($E$1:$E$11,$B$2)))),Table1[[#This Row],[Close Date/Expected Close Date]]-DATE(2015,3,31),"")</f>
        <v>156</v>
      </c>
      <c r="K824" s="32">
        <f>IFERROR(IF(J824&lt;&gt;"",J824+ROWS($J$2:J824)/100000000,""),"")</f>
        <v>156.00000822999999</v>
      </c>
      <c r="L824" s="33">
        <f>IFERROR(SMALL($K$2:$K$996,ROWS($K$2:K824)),"")</f>
        <v>80.000001780000005</v>
      </c>
      <c r="M824" s="4">
        <f t="shared" si="19"/>
        <v>178</v>
      </c>
    </row>
    <row r="825" spans="5:13">
      <c r="E825" s="2"/>
      <c r="G825" s="2"/>
      <c r="H825"/>
      <c r="J825" s="4">
        <f>IF(AND((Table1[[#This Row],[Sales stage]]&lt;&gt;"Won"),OR($B$2=1,(Table1[[#This Row],[Country]]=INDEX($E$1:$E$11,$B$2)))),Table1[[#This Row],[Close Date/Expected Close Date]]-DATE(2015,3,31),"")</f>
        <v>7</v>
      </c>
      <c r="K825" s="32">
        <f>IFERROR(IF(J825&lt;&gt;"",J825+ROWS($J$2:J825)/100000000,""),"")</f>
        <v>7.0000082399999997</v>
      </c>
      <c r="L825" s="33">
        <f>IFERROR(SMALL($K$2:$K$996,ROWS($K$2:K825)),"")</f>
        <v>80.000002109999997</v>
      </c>
      <c r="M825" s="4">
        <f t="shared" si="19"/>
        <v>211</v>
      </c>
    </row>
    <row r="826" spans="5:13">
      <c r="E826" s="2"/>
      <c r="G826" s="2"/>
      <c r="H826"/>
      <c r="J826" s="4">
        <f>IF(AND((Table1[[#This Row],[Sales stage]]&lt;&gt;"Won"),OR($B$2=1,(Table1[[#This Row],[Country]]=INDEX($E$1:$E$11,$B$2)))),Table1[[#This Row],[Close Date/Expected Close Date]]-DATE(2015,3,31),"")</f>
        <v>27</v>
      </c>
      <c r="K826" s="32">
        <f>IFERROR(IF(J826&lt;&gt;"",J826+ROWS($J$2:J826)/100000000,""),"")</f>
        <v>27.00000825</v>
      </c>
      <c r="L826" s="33">
        <f>IFERROR(SMALL($K$2:$K$996,ROWS($K$2:K826)),"")</f>
        <v>80.000002510000002</v>
      </c>
      <c r="M826" s="4">
        <f t="shared" si="19"/>
        <v>251</v>
      </c>
    </row>
    <row r="827" spans="5:13">
      <c r="E827" s="2"/>
      <c r="G827" s="2"/>
      <c r="H827"/>
      <c r="J827" s="4">
        <f>IF(AND((Table1[[#This Row],[Sales stage]]&lt;&gt;"Won"),OR($B$2=1,(Table1[[#This Row],[Country]]=INDEX($E$1:$E$11,$B$2)))),Table1[[#This Row],[Close Date/Expected Close Date]]-DATE(2015,3,31),"")</f>
        <v>177</v>
      </c>
      <c r="K827" s="32">
        <f>IFERROR(IF(J827&lt;&gt;"",J827+ROWS($J$2:J827)/100000000,""),"")</f>
        <v>177.00000825999999</v>
      </c>
      <c r="L827" s="33">
        <f>IFERROR(SMALL($K$2:$K$996,ROWS($K$2:K827)),"")</f>
        <v>80.000004689999997</v>
      </c>
      <c r="M827" s="4">
        <f t="shared" si="19"/>
        <v>469</v>
      </c>
    </row>
    <row r="828" spans="5:13">
      <c r="E828" s="2"/>
      <c r="G828" s="2"/>
      <c r="H828"/>
      <c r="J828" s="4">
        <f>IF(AND((Table1[[#This Row],[Sales stage]]&lt;&gt;"Won"),OR($B$2=1,(Table1[[#This Row],[Country]]=INDEX($E$1:$E$11,$B$2)))),Table1[[#This Row],[Close Date/Expected Close Date]]-DATE(2015,3,31),"")</f>
        <v>16</v>
      </c>
      <c r="K828" s="32">
        <f>IFERROR(IF(J828&lt;&gt;"",J828+ROWS($J$2:J828)/100000000,""),"")</f>
        <v>16.000008269999999</v>
      </c>
      <c r="L828" s="33">
        <f>IFERROR(SMALL($K$2:$K$996,ROWS($K$2:K828)),"")</f>
        <v>80.000009120000001</v>
      </c>
      <c r="M828" s="4">
        <f t="shared" si="19"/>
        <v>912</v>
      </c>
    </row>
    <row r="829" spans="5:13">
      <c r="E829" s="2"/>
      <c r="G829" s="2"/>
      <c r="H829"/>
      <c r="J829" s="4">
        <f>IF(AND((Table1[[#This Row],[Sales stage]]&lt;&gt;"Won"),OR($B$2=1,(Table1[[#This Row],[Country]]=INDEX($E$1:$E$11,$B$2)))),Table1[[#This Row],[Close Date/Expected Close Date]]-DATE(2015,3,31),"")</f>
        <v>76</v>
      </c>
      <c r="K829" s="32">
        <f>IFERROR(IF(J829&lt;&gt;"",J829+ROWS($J$2:J829)/100000000,""),"")</f>
        <v>76.000008280000003</v>
      </c>
      <c r="L829" s="33">
        <f>IFERROR(SMALL($K$2:$K$996,ROWS($K$2:K829)),"")</f>
        <v>81.000000729999996</v>
      </c>
      <c r="M829" s="4">
        <f t="shared" si="19"/>
        <v>73</v>
      </c>
    </row>
    <row r="830" spans="5:13">
      <c r="E830" s="2"/>
      <c r="G830" s="2"/>
      <c r="H830"/>
      <c r="J830" s="4">
        <f>IF(AND((Table1[[#This Row],[Sales stage]]&lt;&gt;"Won"),OR($B$2=1,(Table1[[#This Row],[Country]]=INDEX($E$1:$E$11,$B$2)))),Table1[[#This Row],[Close Date/Expected Close Date]]-DATE(2015,3,31),"")</f>
        <v>19</v>
      </c>
      <c r="K830" s="32">
        <f>IFERROR(IF(J830&lt;&gt;"",J830+ROWS($J$2:J830)/100000000,""),"")</f>
        <v>19.00000829</v>
      </c>
      <c r="L830" s="33">
        <f>IFERROR(SMALL($K$2:$K$996,ROWS($K$2:K830)),"")</f>
        <v>81.000001139999995</v>
      </c>
      <c r="M830" s="4">
        <f t="shared" si="19"/>
        <v>114</v>
      </c>
    </row>
    <row r="831" spans="5:13">
      <c r="E831" s="2"/>
      <c r="G831" s="2"/>
      <c r="H831"/>
      <c r="J831" s="4">
        <f>IF(AND((Table1[[#This Row],[Sales stage]]&lt;&gt;"Won"),OR($B$2=1,(Table1[[#This Row],[Country]]=INDEX($E$1:$E$11,$B$2)))),Table1[[#This Row],[Close Date/Expected Close Date]]-DATE(2015,3,31),"")</f>
        <v>5</v>
      </c>
      <c r="K831" s="32">
        <f>IFERROR(IF(J831&lt;&gt;"",J831+ROWS($J$2:J831)/100000000,""),"")</f>
        <v>5.0000083000000002</v>
      </c>
      <c r="L831" s="33">
        <f>IFERROR(SMALL($K$2:$K$996,ROWS($K$2:K831)),"")</f>
        <v>81.000001940000004</v>
      </c>
      <c r="M831" s="4">
        <f t="shared" si="19"/>
        <v>194</v>
      </c>
    </row>
    <row r="832" spans="5:13">
      <c r="E832" s="2"/>
      <c r="G832" s="2"/>
      <c r="H832"/>
      <c r="J832" s="4">
        <f>IF(AND((Table1[[#This Row],[Sales stage]]&lt;&gt;"Won"),OR($B$2=1,(Table1[[#This Row],[Country]]=INDEX($E$1:$E$11,$B$2)))),Table1[[#This Row],[Close Date/Expected Close Date]]-DATE(2015,3,31),"")</f>
        <v>88</v>
      </c>
      <c r="K832" s="32">
        <f>IFERROR(IF(J832&lt;&gt;"",J832+ROWS($J$2:J832)/100000000,""),"")</f>
        <v>88.000008309999998</v>
      </c>
      <c r="L832" s="33">
        <f>IFERROR(SMALL($K$2:$K$996,ROWS($K$2:K832)),"")</f>
        <v>81.000003800000002</v>
      </c>
      <c r="M832" s="4">
        <f t="shared" si="19"/>
        <v>380</v>
      </c>
    </row>
    <row r="833" spans="5:13">
      <c r="E833" s="2"/>
      <c r="G833" s="2"/>
      <c r="H833"/>
      <c r="J833" s="4">
        <f>IF(AND((Table1[[#This Row],[Sales stage]]&lt;&gt;"Won"),OR($B$2=1,(Table1[[#This Row],[Country]]=INDEX($E$1:$E$11,$B$2)))),Table1[[#This Row],[Close Date/Expected Close Date]]-DATE(2015,3,31),"")</f>
        <v>89</v>
      </c>
      <c r="K833" s="32">
        <f>IFERROR(IF(J833&lt;&gt;"",J833+ROWS($J$2:J833)/100000000,""),"")</f>
        <v>89.000008320000006</v>
      </c>
      <c r="L833" s="33">
        <f>IFERROR(SMALL($K$2:$K$996,ROWS($K$2:K833)),"")</f>
        <v>81.000004230000002</v>
      </c>
      <c r="M833" s="4">
        <f t="shared" si="19"/>
        <v>423</v>
      </c>
    </row>
    <row r="834" spans="5:13">
      <c r="E834" s="2"/>
      <c r="G834" s="2"/>
      <c r="H834"/>
      <c r="J834" s="4">
        <f>IF(AND((Table1[[#This Row],[Sales stage]]&lt;&gt;"Won"),OR($B$2=1,(Table1[[#This Row],[Country]]=INDEX($E$1:$E$11,$B$2)))),Table1[[#This Row],[Close Date/Expected Close Date]]-DATE(2015,3,31),"")</f>
        <v>59</v>
      </c>
      <c r="K834" s="32">
        <f>IFERROR(IF(J834&lt;&gt;"",J834+ROWS($J$2:J834)/100000000,""),"")</f>
        <v>59.00000833</v>
      </c>
      <c r="L834" s="33">
        <f>IFERROR(SMALL($K$2:$K$996,ROWS($K$2:K834)),"")</f>
        <v>81.000005000000002</v>
      </c>
      <c r="M834" s="4">
        <f t="shared" si="19"/>
        <v>500</v>
      </c>
    </row>
    <row r="835" spans="5:13">
      <c r="E835" s="2"/>
      <c r="G835" s="2"/>
      <c r="H835"/>
      <c r="J835" s="4">
        <f>IF(AND((Table1[[#This Row],[Sales stage]]&lt;&gt;"Won"),OR($B$2=1,(Table1[[#This Row],[Country]]=INDEX($E$1:$E$11,$B$2)))),Table1[[#This Row],[Close Date/Expected Close Date]]-DATE(2015,3,31),"")</f>
        <v>73</v>
      </c>
      <c r="K835" s="32">
        <f>IFERROR(IF(J835&lt;&gt;"",J835+ROWS($J$2:J835)/100000000,""),"")</f>
        <v>73.000008339999994</v>
      </c>
      <c r="L835" s="33">
        <f>IFERROR(SMALL($K$2:$K$996,ROWS($K$2:K835)),"")</f>
        <v>81.000005759999993</v>
      </c>
      <c r="M835" s="4">
        <f t="shared" ref="M835:M898" si="20">IF(L835&lt;&gt;"",MATCH(L835,$K$2:$K$996,0),"")</f>
        <v>576</v>
      </c>
    </row>
    <row r="836" spans="5:13">
      <c r="E836" s="2"/>
      <c r="G836" s="2"/>
      <c r="H836"/>
      <c r="J836" s="4">
        <f>IF(AND((Table1[[#This Row],[Sales stage]]&lt;&gt;"Won"),OR($B$2=1,(Table1[[#This Row],[Country]]=INDEX($E$1:$E$11,$B$2)))),Table1[[#This Row],[Close Date/Expected Close Date]]-DATE(2015,3,31),"")</f>
        <v>44</v>
      </c>
      <c r="K836" s="32">
        <f>IFERROR(IF(J836&lt;&gt;"",J836+ROWS($J$2:J836)/100000000,""),"")</f>
        <v>44.000008350000002</v>
      </c>
      <c r="L836" s="33">
        <f>IFERROR(SMALL($K$2:$K$996,ROWS($K$2:K836)),"")</f>
        <v>81.000005920000007</v>
      </c>
      <c r="M836" s="4">
        <f t="shared" si="20"/>
        <v>592</v>
      </c>
    </row>
    <row r="837" spans="5:13">
      <c r="E837" s="2"/>
      <c r="G837" s="2"/>
      <c r="H837"/>
      <c r="J837" s="4">
        <f>IF(AND((Table1[[#This Row],[Sales stage]]&lt;&gt;"Won"),OR($B$2=1,(Table1[[#This Row],[Country]]=INDEX($E$1:$E$11,$B$2)))),Table1[[#This Row],[Close Date/Expected Close Date]]-DATE(2015,3,31),"")</f>
        <v>84</v>
      </c>
      <c r="K837" s="32">
        <f>IFERROR(IF(J837&lt;&gt;"",J837+ROWS($J$2:J837)/100000000,""),"")</f>
        <v>84.000008359999995</v>
      </c>
      <c r="L837" s="33">
        <f>IFERROR(SMALL($K$2:$K$996,ROWS($K$2:K837)),"")</f>
        <v>81.000007080000003</v>
      </c>
      <c r="M837" s="4">
        <f t="shared" si="20"/>
        <v>708</v>
      </c>
    </row>
    <row r="838" spans="5:13">
      <c r="E838" s="2"/>
      <c r="G838" s="2"/>
      <c r="H838"/>
      <c r="J838" s="4">
        <f>IF(AND((Table1[[#This Row],[Sales stage]]&lt;&gt;"Won"),OR($B$2=1,(Table1[[#This Row],[Country]]=INDEX($E$1:$E$11,$B$2)))),Table1[[#This Row],[Close Date/Expected Close Date]]-DATE(2015,3,31),"")</f>
        <v>43</v>
      </c>
      <c r="K838" s="32">
        <f>IFERROR(IF(J838&lt;&gt;"",J838+ROWS($J$2:J838)/100000000,""),"")</f>
        <v>43.000008370000003</v>
      </c>
      <c r="L838" s="33">
        <f>IFERROR(SMALL($K$2:$K$996,ROWS($K$2:K838)),"")</f>
        <v>81.000008809999997</v>
      </c>
      <c r="M838" s="4">
        <f t="shared" si="20"/>
        <v>881</v>
      </c>
    </row>
    <row r="839" spans="5:13">
      <c r="E839" s="2"/>
      <c r="G839" s="2"/>
      <c r="H839"/>
      <c r="J839" s="4">
        <f>IF(AND((Table1[[#This Row],[Sales stage]]&lt;&gt;"Won"),OR($B$2=1,(Table1[[#This Row],[Country]]=INDEX($E$1:$E$11,$B$2)))),Table1[[#This Row],[Close Date/Expected Close Date]]-DATE(2015,3,31),"")</f>
        <v>5</v>
      </c>
      <c r="K839" s="32">
        <f>IFERROR(IF(J839&lt;&gt;"",J839+ROWS($J$2:J839)/100000000,""),"")</f>
        <v>5.0000083799999997</v>
      </c>
      <c r="L839" s="33">
        <f>IFERROR(SMALL($K$2:$K$996,ROWS($K$2:K839)),"")</f>
        <v>81.000008960000002</v>
      </c>
      <c r="M839" s="4">
        <f t="shared" si="20"/>
        <v>896</v>
      </c>
    </row>
    <row r="840" spans="5:13">
      <c r="E840" s="2"/>
      <c r="G840" s="2"/>
      <c r="H840"/>
      <c r="J840" s="4">
        <f>IF(AND((Table1[[#This Row],[Sales stage]]&lt;&gt;"Won"),OR($B$2=1,(Table1[[#This Row],[Country]]=INDEX($E$1:$E$11,$B$2)))),Table1[[#This Row],[Close Date/Expected Close Date]]-DATE(2015,3,31),"")</f>
        <v>14</v>
      </c>
      <c r="K840" s="32">
        <f>IFERROR(IF(J840&lt;&gt;"",J840+ROWS($J$2:J840)/100000000,""),"")</f>
        <v>14.00000839</v>
      </c>
      <c r="L840" s="33">
        <f>IFERROR(SMALL($K$2:$K$996,ROWS($K$2:K840)),"")</f>
        <v>82.000000110000002</v>
      </c>
      <c r="M840" s="4">
        <f t="shared" si="20"/>
        <v>11</v>
      </c>
    </row>
    <row r="841" spans="5:13">
      <c r="E841" s="2"/>
      <c r="G841" s="2"/>
      <c r="H841"/>
      <c r="J841" s="4">
        <f>IF(AND((Table1[[#This Row],[Sales stage]]&lt;&gt;"Won"),OR($B$2=1,(Table1[[#This Row],[Country]]=INDEX($E$1:$E$11,$B$2)))),Table1[[#This Row],[Close Date/Expected Close Date]]-DATE(2015,3,31),"")</f>
        <v>78</v>
      </c>
      <c r="K841" s="32">
        <f>IFERROR(IF(J841&lt;&gt;"",J841+ROWS($J$2:J841)/100000000,""),"")</f>
        <v>78.000008399999999</v>
      </c>
      <c r="L841" s="33">
        <f>IFERROR(SMALL($K$2:$K$996,ROWS($K$2:K841)),"")</f>
        <v>82.000001929999996</v>
      </c>
      <c r="M841" s="4">
        <f t="shared" si="20"/>
        <v>193</v>
      </c>
    </row>
    <row r="842" spans="5:13">
      <c r="E842" s="2"/>
      <c r="G842" s="2"/>
      <c r="H842"/>
      <c r="J842" s="4">
        <f>IF(AND((Table1[[#This Row],[Sales stage]]&lt;&gt;"Won"),OR($B$2=1,(Table1[[#This Row],[Country]]=INDEX($E$1:$E$11,$B$2)))),Table1[[#This Row],[Close Date/Expected Close Date]]-DATE(2015,3,31),"")</f>
        <v>87</v>
      </c>
      <c r="K842" s="32">
        <f>IFERROR(IF(J842&lt;&gt;"",J842+ROWS($J$2:J842)/100000000,""),"")</f>
        <v>87.000008410000007</v>
      </c>
      <c r="L842" s="33">
        <f>IFERROR(SMALL($K$2:$K$996,ROWS($K$2:K842)),"")</f>
        <v>82.000002210000005</v>
      </c>
      <c r="M842" s="4">
        <f t="shared" si="20"/>
        <v>221</v>
      </c>
    </row>
    <row r="843" spans="5:13">
      <c r="E843" s="2"/>
      <c r="G843" s="2"/>
      <c r="H843"/>
      <c r="J843" s="4">
        <f>IF(AND((Table1[[#This Row],[Sales stage]]&lt;&gt;"Won"),OR($B$2=1,(Table1[[#This Row],[Country]]=INDEX($E$1:$E$11,$B$2)))),Table1[[#This Row],[Close Date/Expected Close Date]]-DATE(2015,3,31),"")</f>
        <v>73</v>
      </c>
      <c r="K843" s="32">
        <f>IFERROR(IF(J843&lt;&gt;"",J843+ROWS($J$2:J843)/100000000,""),"")</f>
        <v>73.00000842</v>
      </c>
      <c r="L843" s="33">
        <f>IFERROR(SMALL($K$2:$K$996,ROWS($K$2:K843)),"")</f>
        <v>82.000004279999999</v>
      </c>
      <c r="M843" s="4">
        <f t="shared" si="20"/>
        <v>428</v>
      </c>
    </row>
    <row r="844" spans="5:13">
      <c r="E844" s="2"/>
      <c r="G844" s="2"/>
      <c r="H844"/>
      <c r="J844" s="4">
        <f>IF(AND((Table1[[#This Row],[Sales stage]]&lt;&gt;"Won"),OR($B$2=1,(Table1[[#This Row],[Country]]=INDEX($E$1:$E$11,$B$2)))),Table1[[#This Row],[Close Date/Expected Close Date]]-DATE(2015,3,31),"")</f>
        <v>58</v>
      </c>
      <c r="K844" s="32">
        <f>IFERROR(IF(J844&lt;&gt;"",J844+ROWS($J$2:J844)/100000000,""),"")</f>
        <v>58.000008430000001</v>
      </c>
      <c r="L844" s="33">
        <f>IFERROR(SMALL($K$2:$K$996,ROWS($K$2:K844)),"")</f>
        <v>82.000007960000005</v>
      </c>
      <c r="M844" s="4">
        <f t="shared" si="20"/>
        <v>796</v>
      </c>
    </row>
    <row r="845" spans="5:13">
      <c r="E845" s="2"/>
      <c r="G845" s="2"/>
      <c r="H845"/>
      <c r="J845" s="4">
        <f>IF(AND((Table1[[#This Row],[Sales stage]]&lt;&gt;"Won"),OR($B$2=1,(Table1[[#This Row],[Country]]=INDEX($E$1:$E$11,$B$2)))),Table1[[#This Row],[Close Date/Expected Close Date]]-DATE(2015,3,31),"")</f>
        <v>55</v>
      </c>
      <c r="K845" s="32">
        <f>IFERROR(IF(J845&lt;&gt;"",J845+ROWS($J$2:J845)/100000000,""),"")</f>
        <v>55.000008440000002</v>
      </c>
      <c r="L845" s="33">
        <f>IFERROR(SMALL($K$2:$K$996,ROWS($K$2:K845)),"")</f>
        <v>82.000008129999998</v>
      </c>
      <c r="M845" s="4">
        <f t="shared" si="20"/>
        <v>813</v>
      </c>
    </row>
    <row r="846" spans="5:13">
      <c r="E846" s="2"/>
      <c r="G846" s="2"/>
      <c r="H846"/>
      <c r="J846" s="4">
        <f>IF(AND((Table1[[#This Row],[Sales stage]]&lt;&gt;"Won"),OR($B$2=1,(Table1[[#This Row],[Country]]=INDEX($E$1:$E$11,$B$2)))),Table1[[#This Row],[Close Date/Expected Close Date]]-DATE(2015,3,31),"")</f>
        <v>51</v>
      </c>
      <c r="K846" s="32">
        <f>IFERROR(IF(J846&lt;&gt;"",J846+ROWS($J$2:J846)/100000000,""),"")</f>
        <v>51.000008450000003</v>
      </c>
      <c r="L846" s="33">
        <f>IFERROR(SMALL($K$2:$K$996,ROWS($K$2:K846)),"")</f>
        <v>83.000000119999996</v>
      </c>
      <c r="M846" s="4">
        <f t="shared" si="20"/>
        <v>12</v>
      </c>
    </row>
    <row r="847" spans="5:13">
      <c r="E847" s="2"/>
      <c r="G847" s="2"/>
      <c r="H847"/>
      <c r="J847" s="4">
        <f>IF(AND((Table1[[#This Row],[Sales stage]]&lt;&gt;"Won"),OR($B$2=1,(Table1[[#This Row],[Country]]=INDEX($E$1:$E$11,$B$2)))),Table1[[#This Row],[Close Date/Expected Close Date]]-DATE(2015,3,31),"")</f>
        <v>64</v>
      </c>
      <c r="K847" s="32">
        <f>IFERROR(IF(J847&lt;&gt;"",J847+ROWS($J$2:J847)/100000000,""),"")</f>
        <v>64.000008460000004</v>
      </c>
      <c r="L847" s="33">
        <f>IFERROR(SMALL($K$2:$K$996,ROWS($K$2:K847)),"")</f>
        <v>83.000001459999993</v>
      </c>
      <c r="M847" s="4">
        <f t="shared" si="20"/>
        <v>146</v>
      </c>
    </row>
    <row r="848" spans="5:13">
      <c r="E848" s="2"/>
      <c r="G848" s="2"/>
      <c r="H848"/>
      <c r="J848" s="4">
        <f>IF(AND((Table1[[#This Row],[Sales stage]]&lt;&gt;"Won"),OR($B$2=1,(Table1[[#This Row],[Country]]=INDEX($E$1:$E$11,$B$2)))),Table1[[#This Row],[Close Date/Expected Close Date]]-DATE(2015,3,31),"")</f>
        <v>73</v>
      </c>
      <c r="K848" s="32">
        <f>IFERROR(IF(J848&lt;&gt;"",J848+ROWS($J$2:J848)/100000000,""),"")</f>
        <v>73.000008469999997</v>
      </c>
      <c r="L848" s="33">
        <f>IFERROR(SMALL($K$2:$K$996,ROWS($K$2:K848)),"")</f>
        <v>83.000001760000004</v>
      </c>
      <c r="M848" s="4">
        <f t="shared" si="20"/>
        <v>176</v>
      </c>
    </row>
    <row r="849" spans="5:13">
      <c r="E849" s="2"/>
      <c r="G849" s="2"/>
      <c r="H849"/>
      <c r="J849" s="4">
        <f>IF(AND((Table1[[#This Row],[Sales stage]]&lt;&gt;"Won"),OR($B$2=1,(Table1[[#This Row],[Country]]=INDEX($E$1:$E$11,$B$2)))),Table1[[#This Row],[Close Date/Expected Close Date]]-DATE(2015,3,31),"")</f>
        <v>64</v>
      </c>
      <c r="K849" s="32">
        <f>IFERROR(IF(J849&lt;&gt;"",J849+ROWS($J$2:J849)/100000000,""),"")</f>
        <v>64.000008480000005</v>
      </c>
      <c r="L849" s="33">
        <f>IFERROR(SMALL($K$2:$K$996,ROWS($K$2:K849)),"")</f>
        <v>83.00000206</v>
      </c>
      <c r="M849" s="4">
        <f t="shared" si="20"/>
        <v>206</v>
      </c>
    </row>
    <row r="850" spans="5:13">
      <c r="E850" s="2"/>
      <c r="G850" s="2"/>
      <c r="H850"/>
      <c r="J850" s="4">
        <f>IF(AND((Table1[[#This Row],[Sales stage]]&lt;&gt;"Won"),OR($B$2=1,(Table1[[#This Row],[Country]]=INDEX($E$1:$E$11,$B$2)))),Table1[[#This Row],[Close Date/Expected Close Date]]-DATE(2015,3,31),"")</f>
        <v>3</v>
      </c>
      <c r="K850" s="32">
        <f>IFERROR(IF(J850&lt;&gt;"",J850+ROWS($J$2:J850)/100000000,""),"")</f>
        <v>3.0000084899999999</v>
      </c>
      <c r="L850" s="33">
        <f>IFERROR(SMALL($K$2:$K$996,ROWS($K$2:K850)),"")</f>
        <v>83.000002280000004</v>
      </c>
      <c r="M850" s="4">
        <f t="shared" si="20"/>
        <v>228</v>
      </c>
    </row>
    <row r="851" spans="5:13">
      <c r="E851" s="2"/>
      <c r="G851" s="2"/>
      <c r="H851"/>
      <c r="J851" s="4">
        <f>IF(AND((Table1[[#This Row],[Sales stage]]&lt;&gt;"Won"),OR($B$2=1,(Table1[[#This Row],[Country]]=INDEX($E$1:$E$11,$B$2)))),Table1[[#This Row],[Close Date/Expected Close Date]]-DATE(2015,3,31),"")</f>
        <v>78</v>
      </c>
      <c r="K851" s="32">
        <f>IFERROR(IF(J851&lt;&gt;"",J851+ROWS($J$2:J851)/100000000,""),"")</f>
        <v>78.000008500000007</v>
      </c>
      <c r="L851" s="33">
        <f>IFERROR(SMALL($K$2:$K$996,ROWS($K$2:K851)),"")</f>
        <v>83.000004680000004</v>
      </c>
      <c r="M851" s="4">
        <f t="shared" si="20"/>
        <v>468</v>
      </c>
    </row>
    <row r="852" spans="5:13">
      <c r="E852" s="2"/>
      <c r="G852" s="2"/>
      <c r="H852"/>
      <c r="J852" s="4">
        <f>IF(AND((Table1[[#This Row],[Sales stage]]&lt;&gt;"Won"),OR($B$2=1,(Table1[[#This Row],[Country]]=INDEX($E$1:$E$11,$B$2)))),Table1[[#This Row],[Close Date/Expected Close Date]]-DATE(2015,3,31),"")</f>
        <v>40</v>
      </c>
      <c r="K852" s="32">
        <f>IFERROR(IF(J852&lt;&gt;"",J852+ROWS($J$2:J852)/100000000,""),"")</f>
        <v>40.000008510000001</v>
      </c>
      <c r="L852" s="33">
        <f>IFERROR(SMALL($K$2:$K$996,ROWS($K$2:K852)),"")</f>
        <v>83.000005200000004</v>
      </c>
      <c r="M852" s="4">
        <f t="shared" si="20"/>
        <v>520</v>
      </c>
    </row>
    <row r="853" spans="5:13">
      <c r="E853" s="2"/>
      <c r="G853" s="2"/>
      <c r="H853"/>
      <c r="J853" s="4">
        <f>IF(AND((Table1[[#This Row],[Sales stage]]&lt;&gt;"Won"),OR($B$2=1,(Table1[[#This Row],[Country]]=INDEX($E$1:$E$11,$B$2)))),Table1[[#This Row],[Close Date/Expected Close Date]]-DATE(2015,3,31),"")</f>
        <v>22</v>
      </c>
      <c r="K853" s="32">
        <f>IFERROR(IF(J853&lt;&gt;"",J853+ROWS($J$2:J853)/100000000,""),"")</f>
        <v>22.000008520000002</v>
      </c>
      <c r="L853" s="33">
        <f>IFERROR(SMALL($K$2:$K$996,ROWS($K$2:K853)),"")</f>
        <v>83.000006249999998</v>
      </c>
      <c r="M853" s="4">
        <f t="shared" si="20"/>
        <v>625</v>
      </c>
    </row>
    <row r="854" spans="5:13">
      <c r="E854" s="2"/>
      <c r="G854" s="2"/>
      <c r="H854"/>
      <c r="J854" s="4">
        <f>IF(AND((Table1[[#This Row],[Sales stage]]&lt;&gt;"Won"),OR($B$2=1,(Table1[[#This Row],[Country]]=INDEX($E$1:$E$11,$B$2)))),Table1[[#This Row],[Close Date/Expected Close Date]]-DATE(2015,3,31),"")</f>
        <v>61</v>
      </c>
      <c r="K854" s="32">
        <f>IFERROR(IF(J854&lt;&gt;"",J854+ROWS($J$2:J854)/100000000,""),"")</f>
        <v>61.000008530000002</v>
      </c>
      <c r="L854" s="33">
        <f>IFERROR(SMALL($K$2:$K$996,ROWS($K$2:K854)),"")</f>
        <v>83.000008559999998</v>
      </c>
      <c r="M854" s="4">
        <f t="shared" si="20"/>
        <v>856</v>
      </c>
    </row>
    <row r="855" spans="5:13">
      <c r="E855" s="2"/>
      <c r="G855" s="2"/>
      <c r="H855"/>
      <c r="J855" s="4">
        <f>IF(AND((Table1[[#This Row],[Sales stage]]&lt;&gt;"Won"),OR($B$2=1,(Table1[[#This Row],[Country]]=INDEX($E$1:$E$11,$B$2)))),Table1[[#This Row],[Close Date/Expected Close Date]]-DATE(2015,3,31),"")</f>
        <v>86</v>
      </c>
      <c r="K855" s="32">
        <f>IFERROR(IF(J855&lt;&gt;"",J855+ROWS($J$2:J855)/100000000,""),"")</f>
        <v>86.000008539999996</v>
      </c>
      <c r="L855" s="33">
        <f>IFERROR(SMALL($K$2:$K$996,ROWS($K$2:K855)),"")</f>
        <v>83.000008649999998</v>
      </c>
      <c r="M855" s="4">
        <f t="shared" si="20"/>
        <v>865</v>
      </c>
    </row>
    <row r="856" spans="5:13">
      <c r="E856" s="2"/>
      <c r="G856" s="2"/>
      <c r="H856"/>
      <c r="J856" s="4">
        <f>IF(AND((Table1[[#This Row],[Sales stage]]&lt;&gt;"Won"),OR($B$2=1,(Table1[[#This Row],[Country]]=INDEX($E$1:$E$11,$B$2)))),Table1[[#This Row],[Close Date/Expected Close Date]]-DATE(2015,3,31),"")</f>
        <v>62</v>
      </c>
      <c r="K856" s="32">
        <f>IFERROR(IF(J856&lt;&gt;"",J856+ROWS($J$2:J856)/100000000,""),"")</f>
        <v>62.000008549999997</v>
      </c>
      <c r="L856" s="33">
        <f>IFERROR(SMALL($K$2:$K$996,ROWS($K$2:K856)),"")</f>
        <v>83.00000962</v>
      </c>
      <c r="M856" s="4">
        <f t="shared" si="20"/>
        <v>962</v>
      </c>
    </row>
    <row r="857" spans="5:13">
      <c r="E857" s="2"/>
      <c r="G857" s="2"/>
      <c r="H857"/>
      <c r="J857" s="4">
        <f>IF(AND((Table1[[#This Row],[Sales stage]]&lt;&gt;"Won"),OR($B$2=1,(Table1[[#This Row],[Country]]=INDEX($E$1:$E$11,$B$2)))),Table1[[#This Row],[Close Date/Expected Close Date]]-DATE(2015,3,31),"")</f>
        <v>83</v>
      </c>
      <c r="K857" s="32">
        <f>IFERROR(IF(J857&lt;&gt;"",J857+ROWS($J$2:J857)/100000000,""),"")</f>
        <v>83.000008559999998</v>
      </c>
      <c r="L857" s="33">
        <f>IFERROR(SMALL($K$2:$K$996,ROWS($K$2:K857)),"")</f>
        <v>83.000009629999994</v>
      </c>
      <c r="M857" s="4">
        <f t="shared" si="20"/>
        <v>963</v>
      </c>
    </row>
    <row r="858" spans="5:13">
      <c r="E858" s="2"/>
      <c r="G858" s="2"/>
      <c r="H858"/>
      <c r="J858" s="4">
        <f>IF(AND((Table1[[#This Row],[Sales stage]]&lt;&gt;"Won"),OR($B$2=1,(Table1[[#This Row],[Country]]=INDEX($E$1:$E$11,$B$2)))),Table1[[#This Row],[Close Date/Expected Close Date]]-DATE(2015,3,31),"")</f>
        <v>69</v>
      </c>
      <c r="K858" s="32">
        <f>IFERROR(IF(J858&lt;&gt;"",J858+ROWS($J$2:J858)/100000000,""),"")</f>
        <v>69.000008570000006</v>
      </c>
      <c r="L858" s="33">
        <f>IFERROR(SMALL($K$2:$K$996,ROWS($K$2:K858)),"")</f>
        <v>84.000000799999995</v>
      </c>
      <c r="M858" s="4">
        <f t="shared" si="20"/>
        <v>80</v>
      </c>
    </row>
    <row r="859" spans="5:13">
      <c r="E859" s="2"/>
      <c r="G859" s="2"/>
      <c r="H859"/>
      <c r="J859" s="4">
        <f>IF(AND((Table1[[#This Row],[Sales stage]]&lt;&gt;"Won"),OR($B$2=1,(Table1[[#This Row],[Country]]=INDEX($E$1:$E$11,$B$2)))),Table1[[#This Row],[Close Date/Expected Close Date]]-DATE(2015,3,31),"")</f>
        <v>31</v>
      </c>
      <c r="K859" s="32">
        <f>IFERROR(IF(J859&lt;&gt;"",J859+ROWS($J$2:J859)/100000000,""),"")</f>
        <v>31.000008579999999</v>
      </c>
      <c r="L859" s="33">
        <f>IFERROR(SMALL($K$2:$K$996,ROWS($K$2:K859)),"")</f>
        <v>84.000003660000004</v>
      </c>
      <c r="M859" s="4">
        <f t="shared" si="20"/>
        <v>366</v>
      </c>
    </row>
    <row r="860" spans="5:13">
      <c r="E860" s="2"/>
      <c r="G860" s="2"/>
      <c r="H860"/>
      <c r="J860" s="4">
        <f>IF(AND((Table1[[#This Row],[Sales stage]]&lt;&gt;"Won"),OR($B$2=1,(Table1[[#This Row],[Country]]=INDEX($E$1:$E$11,$B$2)))),Table1[[#This Row],[Close Date/Expected Close Date]]-DATE(2015,3,31),"")</f>
        <v>14</v>
      </c>
      <c r="K860" s="32">
        <f>IFERROR(IF(J860&lt;&gt;"",J860+ROWS($J$2:J860)/100000000,""),"")</f>
        <v>14.00000859</v>
      </c>
      <c r="L860" s="33">
        <f>IFERROR(SMALL($K$2:$K$996,ROWS($K$2:K860)),"")</f>
        <v>84.000007220000001</v>
      </c>
      <c r="M860" s="4">
        <f t="shared" si="20"/>
        <v>722</v>
      </c>
    </row>
    <row r="861" spans="5:13">
      <c r="E861" s="2"/>
      <c r="G861" s="2"/>
      <c r="H861"/>
      <c r="J861" s="4">
        <f>IF(AND((Table1[[#This Row],[Sales stage]]&lt;&gt;"Won"),OR($B$2=1,(Table1[[#This Row],[Country]]=INDEX($E$1:$E$11,$B$2)))),Table1[[#This Row],[Close Date/Expected Close Date]]-DATE(2015,3,31),"")</f>
        <v>58</v>
      </c>
      <c r="K861" s="32">
        <f>IFERROR(IF(J861&lt;&gt;"",J861+ROWS($J$2:J861)/100000000,""),"")</f>
        <v>58.000008600000001</v>
      </c>
      <c r="L861" s="33">
        <f>IFERROR(SMALL($K$2:$K$996,ROWS($K$2:K861)),"")</f>
        <v>84.000007580000002</v>
      </c>
      <c r="M861" s="4">
        <f t="shared" si="20"/>
        <v>758</v>
      </c>
    </row>
    <row r="862" spans="5:13">
      <c r="E862" s="2"/>
      <c r="G862" s="2"/>
      <c r="H862"/>
      <c r="J862" s="4">
        <f>IF(AND((Table1[[#This Row],[Sales stage]]&lt;&gt;"Won"),OR($B$2=1,(Table1[[#This Row],[Country]]=INDEX($E$1:$E$11,$B$2)))),Table1[[#This Row],[Close Date/Expected Close Date]]-DATE(2015,3,31),"")</f>
        <v>79</v>
      </c>
      <c r="K862" s="32">
        <f>IFERROR(IF(J862&lt;&gt;"",J862+ROWS($J$2:J862)/100000000,""),"")</f>
        <v>79.000008609999995</v>
      </c>
      <c r="L862" s="33">
        <f>IFERROR(SMALL($K$2:$K$996,ROWS($K$2:K862)),"")</f>
        <v>84.000007679999996</v>
      </c>
      <c r="M862" s="4">
        <f t="shared" si="20"/>
        <v>768</v>
      </c>
    </row>
    <row r="863" spans="5:13">
      <c r="E863" s="2"/>
      <c r="G863" s="2"/>
      <c r="H863"/>
      <c r="J863" s="4">
        <f>IF(AND((Table1[[#This Row],[Sales stage]]&lt;&gt;"Won"),OR($B$2=1,(Table1[[#This Row],[Country]]=INDEX($E$1:$E$11,$B$2)))),Table1[[#This Row],[Close Date/Expected Close Date]]-DATE(2015,3,31),"")</f>
        <v>4</v>
      </c>
      <c r="K863" s="32">
        <f>IFERROR(IF(J863&lt;&gt;"",J863+ROWS($J$2:J863)/100000000,""),"")</f>
        <v>4.00000862</v>
      </c>
      <c r="L863" s="33">
        <f>IFERROR(SMALL($K$2:$K$996,ROWS($K$2:K863)),"")</f>
        <v>84.000008359999995</v>
      </c>
      <c r="M863" s="4">
        <f t="shared" si="20"/>
        <v>836</v>
      </c>
    </row>
    <row r="864" spans="5:13">
      <c r="E864" s="2"/>
      <c r="G864" s="2"/>
      <c r="H864"/>
      <c r="J864" s="4">
        <f>IF(AND((Table1[[#This Row],[Sales stage]]&lt;&gt;"Won"),OR($B$2=1,(Table1[[#This Row],[Country]]=INDEX($E$1:$E$11,$B$2)))),Table1[[#This Row],[Close Date/Expected Close Date]]-DATE(2015,3,31),"")</f>
        <v>35</v>
      </c>
      <c r="K864" s="32">
        <f>IFERROR(IF(J864&lt;&gt;"",J864+ROWS($J$2:J864)/100000000,""),"")</f>
        <v>35.000008630000004</v>
      </c>
      <c r="L864" s="33">
        <f>IFERROR(SMALL($K$2:$K$996,ROWS($K$2:K864)),"")</f>
        <v>84.000008789999995</v>
      </c>
      <c r="M864" s="4">
        <f t="shared" si="20"/>
        <v>879</v>
      </c>
    </row>
    <row r="865" spans="5:13">
      <c r="E865" s="2"/>
      <c r="G865" s="2"/>
      <c r="H865"/>
      <c r="J865" s="4">
        <f>IF(AND((Table1[[#This Row],[Sales stage]]&lt;&gt;"Won"),OR($B$2=1,(Table1[[#This Row],[Country]]=INDEX($E$1:$E$11,$B$2)))),Table1[[#This Row],[Close Date/Expected Close Date]]-DATE(2015,3,31),"")</f>
        <v>86</v>
      </c>
      <c r="K865" s="32">
        <f>IFERROR(IF(J865&lt;&gt;"",J865+ROWS($J$2:J865)/100000000,""),"")</f>
        <v>86.000008640000004</v>
      </c>
      <c r="L865" s="33">
        <f>IFERROR(SMALL($K$2:$K$996,ROWS($K$2:K865)),"")</f>
        <v>84.000008919999999</v>
      </c>
      <c r="M865" s="4">
        <f t="shared" si="20"/>
        <v>892</v>
      </c>
    </row>
    <row r="866" spans="5:13">
      <c r="E866" s="2"/>
      <c r="G866" s="2"/>
      <c r="H866"/>
      <c r="J866" s="4">
        <f>IF(AND((Table1[[#This Row],[Sales stage]]&lt;&gt;"Won"),OR($B$2=1,(Table1[[#This Row],[Country]]=INDEX($E$1:$E$11,$B$2)))),Table1[[#This Row],[Close Date/Expected Close Date]]-DATE(2015,3,31),"")</f>
        <v>83</v>
      </c>
      <c r="K866" s="32">
        <f>IFERROR(IF(J866&lt;&gt;"",J866+ROWS($J$2:J866)/100000000,""),"")</f>
        <v>83.000008649999998</v>
      </c>
      <c r="L866" s="33">
        <f>IFERROR(SMALL($K$2:$K$996,ROWS($K$2:K866)),"")</f>
        <v>84.000009019999993</v>
      </c>
      <c r="M866" s="4">
        <f t="shared" si="20"/>
        <v>902</v>
      </c>
    </row>
    <row r="867" spans="5:13">
      <c r="E867" s="2"/>
      <c r="G867" s="2"/>
      <c r="H867"/>
      <c r="J867" s="4">
        <f>IF(AND((Table1[[#This Row],[Sales stage]]&lt;&gt;"Won"),OR($B$2=1,(Table1[[#This Row],[Country]]=INDEX($E$1:$E$11,$B$2)))),Table1[[#This Row],[Close Date/Expected Close Date]]-DATE(2015,3,31),"")</f>
        <v>89</v>
      </c>
      <c r="K867" s="32">
        <f>IFERROR(IF(J867&lt;&gt;"",J867+ROWS($J$2:J867)/100000000,""),"")</f>
        <v>89.000008660000006</v>
      </c>
      <c r="L867" s="33">
        <f>IFERROR(SMALL($K$2:$K$996,ROWS($K$2:K867)),"")</f>
        <v>84.000009079999998</v>
      </c>
      <c r="M867" s="4">
        <f t="shared" si="20"/>
        <v>908</v>
      </c>
    </row>
    <row r="868" spans="5:13">
      <c r="E868" s="2"/>
      <c r="G868" s="2"/>
      <c r="H868"/>
      <c r="J868" s="4">
        <f>IF(AND((Table1[[#This Row],[Sales stage]]&lt;&gt;"Won"),OR($B$2=1,(Table1[[#This Row],[Country]]=INDEX($E$1:$E$11,$B$2)))),Table1[[#This Row],[Close Date/Expected Close Date]]-DATE(2015,3,31),"")</f>
        <v>34</v>
      </c>
      <c r="K868" s="32">
        <f>IFERROR(IF(J868&lt;&gt;"",J868+ROWS($J$2:J868)/100000000,""),"")</f>
        <v>34.00000867</v>
      </c>
      <c r="L868" s="33">
        <f>IFERROR(SMALL($K$2:$K$996,ROWS($K$2:K868)),"")</f>
        <v>84.000009289999994</v>
      </c>
      <c r="M868" s="4">
        <f t="shared" si="20"/>
        <v>929</v>
      </c>
    </row>
    <row r="869" spans="5:13">
      <c r="E869" s="2"/>
      <c r="G869" s="2"/>
      <c r="H869"/>
      <c r="J869" s="4">
        <f>IF(AND((Table1[[#This Row],[Sales stage]]&lt;&gt;"Won"),OR($B$2=1,(Table1[[#This Row],[Country]]=INDEX($E$1:$E$11,$B$2)))),Table1[[#This Row],[Close Date/Expected Close Date]]-DATE(2015,3,31),"")</f>
        <v>74</v>
      </c>
      <c r="K869" s="32">
        <f>IFERROR(IF(J869&lt;&gt;"",J869+ROWS($J$2:J869)/100000000,""),"")</f>
        <v>74.000008679999993</v>
      </c>
      <c r="L869" s="33">
        <f>IFERROR(SMALL($K$2:$K$996,ROWS($K$2:K869)),"")</f>
        <v>84.000009500000004</v>
      </c>
      <c r="M869" s="4">
        <f t="shared" si="20"/>
        <v>950</v>
      </c>
    </row>
    <row r="870" spans="5:13">
      <c r="E870" s="2"/>
      <c r="G870" s="2"/>
      <c r="H870"/>
      <c r="J870" s="4">
        <f>IF(AND((Table1[[#This Row],[Sales stage]]&lt;&gt;"Won"),OR($B$2=1,(Table1[[#This Row],[Country]]=INDEX($E$1:$E$11,$B$2)))),Table1[[#This Row],[Close Date/Expected Close Date]]-DATE(2015,3,31),"")</f>
        <v>88</v>
      </c>
      <c r="K870" s="32">
        <f>IFERROR(IF(J870&lt;&gt;"",J870+ROWS($J$2:J870)/100000000,""),"")</f>
        <v>88.000008690000001</v>
      </c>
      <c r="L870" s="33">
        <f>IFERROR(SMALL($K$2:$K$996,ROWS($K$2:K870)),"")</f>
        <v>85.000000439999994</v>
      </c>
      <c r="M870" s="4">
        <f t="shared" si="20"/>
        <v>44</v>
      </c>
    </row>
    <row r="871" spans="5:13">
      <c r="E871" s="2"/>
      <c r="G871" s="2"/>
      <c r="H871"/>
      <c r="J871" s="4">
        <f>IF(AND((Table1[[#This Row],[Sales stage]]&lt;&gt;"Won"),OR($B$2=1,(Table1[[#This Row],[Country]]=INDEX($E$1:$E$11,$B$2)))),Table1[[#This Row],[Close Date/Expected Close Date]]-DATE(2015,3,31),"")</f>
        <v>73</v>
      </c>
      <c r="K871" s="32">
        <f>IFERROR(IF(J871&lt;&gt;"",J871+ROWS($J$2:J871)/100000000,""),"")</f>
        <v>73.000008699999995</v>
      </c>
      <c r="L871" s="33">
        <f>IFERROR(SMALL($K$2:$K$996,ROWS($K$2:K871)),"")</f>
        <v>85.000002890000005</v>
      </c>
      <c r="M871" s="4">
        <f t="shared" si="20"/>
        <v>289</v>
      </c>
    </row>
    <row r="872" spans="5:13">
      <c r="E872" s="2"/>
      <c r="G872" s="2"/>
      <c r="H872"/>
      <c r="J872" s="4">
        <f>IF(AND((Table1[[#This Row],[Sales stage]]&lt;&gt;"Won"),OR($B$2=1,(Table1[[#This Row],[Country]]=INDEX($E$1:$E$11,$B$2)))),Table1[[#This Row],[Close Date/Expected Close Date]]-DATE(2015,3,31),"")</f>
        <v>90</v>
      </c>
      <c r="K872" s="32">
        <f>IFERROR(IF(J872&lt;&gt;"",J872+ROWS($J$2:J872)/100000000,""),"")</f>
        <v>90.000008710000003</v>
      </c>
      <c r="L872" s="33">
        <f>IFERROR(SMALL($K$2:$K$996,ROWS($K$2:K872)),"")</f>
        <v>85.000005079999994</v>
      </c>
      <c r="M872" s="4">
        <f t="shared" si="20"/>
        <v>508</v>
      </c>
    </row>
    <row r="873" spans="5:13">
      <c r="E873" s="2"/>
      <c r="G873" s="2"/>
      <c r="H873"/>
      <c r="J873" s="4">
        <f>IF(AND((Table1[[#This Row],[Sales stage]]&lt;&gt;"Won"),OR($B$2=1,(Table1[[#This Row],[Country]]=INDEX($E$1:$E$11,$B$2)))),Table1[[#This Row],[Close Date/Expected Close Date]]-DATE(2015,3,31),"")</f>
        <v>3</v>
      </c>
      <c r="K873" s="32">
        <f>IFERROR(IF(J873&lt;&gt;"",J873+ROWS($J$2:J873)/100000000,""),"")</f>
        <v>3.0000087199999999</v>
      </c>
      <c r="L873" s="33">
        <f>IFERROR(SMALL($K$2:$K$996,ROWS($K$2:K873)),"")</f>
        <v>85.000005119999997</v>
      </c>
      <c r="M873" s="4">
        <f t="shared" si="20"/>
        <v>512</v>
      </c>
    </row>
    <row r="874" spans="5:13">
      <c r="E874" s="2"/>
      <c r="G874" s="2"/>
      <c r="H874"/>
      <c r="J874" s="4">
        <f>IF(AND((Table1[[#This Row],[Sales stage]]&lt;&gt;"Won"),OR($B$2=1,(Table1[[#This Row],[Country]]=INDEX($E$1:$E$11,$B$2)))),Table1[[#This Row],[Close Date/Expected Close Date]]-DATE(2015,3,31),"")</f>
        <v>38</v>
      </c>
      <c r="K874" s="32">
        <f>IFERROR(IF(J874&lt;&gt;"",J874+ROWS($J$2:J874)/100000000,""),"")</f>
        <v>38.000008729999998</v>
      </c>
      <c r="L874" s="33">
        <f>IFERROR(SMALL($K$2:$K$996,ROWS($K$2:K874)),"")</f>
        <v>85.000007280000005</v>
      </c>
      <c r="M874" s="4">
        <f t="shared" si="20"/>
        <v>728</v>
      </c>
    </row>
    <row r="875" spans="5:13">
      <c r="E875" s="2"/>
      <c r="G875" s="2"/>
      <c r="H875"/>
      <c r="J875" s="4">
        <f>IF(AND((Table1[[#This Row],[Sales stage]]&lt;&gt;"Won"),OR($B$2=1,(Table1[[#This Row],[Country]]=INDEX($E$1:$E$11,$B$2)))),Table1[[#This Row],[Close Date/Expected Close Date]]-DATE(2015,3,31),"")</f>
        <v>87</v>
      </c>
      <c r="K875" s="32">
        <f>IFERROR(IF(J875&lt;&gt;"",J875+ROWS($J$2:J875)/100000000,""),"")</f>
        <v>87.000008739999998</v>
      </c>
      <c r="L875" s="33">
        <f>IFERROR(SMALL($K$2:$K$996,ROWS($K$2:K875)),"")</f>
        <v>85.000007690000004</v>
      </c>
      <c r="M875" s="4">
        <f t="shared" si="20"/>
        <v>769</v>
      </c>
    </row>
    <row r="876" spans="5:13">
      <c r="E876" s="2"/>
      <c r="G876" s="2"/>
      <c r="H876"/>
      <c r="J876" s="4">
        <f>IF(AND((Table1[[#This Row],[Sales stage]]&lt;&gt;"Won"),OR($B$2=1,(Table1[[#This Row],[Country]]=INDEX($E$1:$E$11,$B$2)))),Table1[[#This Row],[Close Date/Expected Close Date]]-DATE(2015,3,31),"")</f>
        <v>113</v>
      </c>
      <c r="K876" s="32">
        <f>IFERROR(IF(J876&lt;&gt;"",J876+ROWS($J$2:J876)/100000000,""),"")</f>
        <v>113.00000875000001</v>
      </c>
      <c r="L876" s="33">
        <f>IFERROR(SMALL($K$2:$K$996,ROWS($K$2:K876)),"")</f>
        <v>85.00000781</v>
      </c>
      <c r="M876" s="4">
        <f t="shared" si="20"/>
        <v>781</v>
      </c>
    </row>
    <row r="877" spans="5:13">
      <c r="E877" s="2"/>
      <c r="G877" s="2"/>
      <c r="H877"/>
      <c r="J877" s="4">
        <f>IF(AND((Table1[[#This Row],[Sales stage]]&lt;&gt;"Won"),OR($B$2=1,(Table1[[#This Row],[Country]]=INDEX($E$1:$E$11,$B$2)))),Table1[[#This Row],[Close Date/Expected Close Date]]-DATE(2015,3,31),"")</f>
        <v>89</v>
      </c>
      <c r="K877" s="32">
        <f>IFERROR(IF(J877&lt;&gt;"",J877+ROWS($J$2:J877)/100000000,""),"")</f>
        <v>89.00000876</v>
      </c>
      <c r="L877" s="33">
        <f>IFERROR(SMALL($K$2:$K$996,ROWS($K$2:K877)),"")</f>
        <v>86.000001299999994</v>
      </c>
      <c r="M877" s="4">
        <f t="shared" si="20"/>
        <v>130</v>
      </c>
    </row>
    <row r="878" spans="5:13">
      <c r="E878" s="2"/>
      <c r="G878" s="2"/>
      <c r="H878"/>
      <c r="J878" s="4">
        <f>IF(AND((Table1[[#This Row],[Sales stage]]&lt;&gt;"Won"),OR($B$2=1,(Table1[[#This Row],[Country]]=INDEX($E$1:$E$11,$B$2)))),Table1[[#This Row],[Close Date/Expected Close Date]]-DATE(2015,3,31),"")</f>
        <v>20</v>
      </c>
      <c r="K878" s="32">
        <f>IFERROR(IF(J878&lt;&gt;"",J878+ROWS($J$2:J878)/100000000,""),"")</f>
        <v>20.000008770000001</v>
      </c>
      <c r="L878" s="33">
        <f>IFERROR(SMALL($K$2:$K$996,ROWS($K$2:K878)),"")</f>
        <v>86.000003210000003</v>
      </c>
      <c r="M878" s="4">
        <f t="shared" si="20"/>
        <v>321</v>
      </c>
    </row>
    <row r="879" spans="5:13">
      <c r="E879" s="2"/>
      <c r="G879" s="2"/>
      <c r="H879"/>
      <c r="J879" s="4">
        <f>IF(AND((Table1[[#This Row],[Sales stage]]&lt;&gt;"Won"),OR($B$2=1,(Table1[[#This Row],[Country]]=INDEX($E$1:$E$11,$B$2)))),Table1[[#This Row],[Close Date/Expected Close Date]]-DATE(2015,3,31),"")</f>
        <v>34</v>
      </c>
      <c r="K879" s="32">
        <f>IFERROR(IF(J879&lt;&gt;"",J879+ROWS($J$2:J879)/100000000,""),"")</f>
        <v>34.000008780000002</v>
      </c>
      <c r="L879" s="33">
        <f>IFERROR(SMALL($K$2:$K$996,ROWS($K$2:K879)),"")</f>
        <v>86.000004290000007</v>
      </c>
      <c r="M879" s="4">
        <f t="shared" si="20"/>
        <v>429</v>
      </c>
    </row>
    <row r="880" spans="5:13">
      <c r="E880" s="2"/>
      <c r="G880" s="2"/>
      <c r="H880"/>
      <c r="J880" s="4">
        <f>IF(AND((Table1[[#This Row],[Sales stage]]&lt;&gt;"Won"),OR($B$2=1,(Table1[[#This Row],[Country]]=INDEX($E$1:$E$11,$B$2)))),Table1[[#This Row],[Close Date/Expected Close Date]]-DATE(2015,3,31),"")</f>
        <v>84</v>
      </c>
      <c r="K880" s="32">
        <f>IFERROR(IF(J880&lt;&gt;"",J880+ROWS($J$2:J880)/100000000,""),"")</f>
        <v>84.000008789999995</v>
      </c>
      <c r="L880" s="33">
        <f>IFERROR(SMALL($K$2:$K$996,ROWS($K$2:K880)),"")</f>
        <v>86.000004720000007</v>
      </c>
      <c r="M880" s="4">
        <f t="shared" si="20"/>
        <v>472</v>
      </c>
    </row>
    <row r="881" spans="5:13">
      <c r="E881" s="2"/>
      <c r="G881" s="2"/>
      <c r="H881"/>
      <c r="J881" s="4">
        <f>IF(AND((Table1[[#This Row],[Sales stage]]&lt;&gt;"Won"),OR($B$2=1,(Table1[[#This Row],[Country]]=INDEX($E$1:$E$11,$B$2)))),Table1[[#This Row],[Close Date/Expected Close Date]]-DATE(2015,3,31),"")</f>
        <v>52</v>
      </c>
      <c r="K881" s="32">
        <f>IFERROR(IF(J881&lt;&gt;"",J881+ROWS($J$2:J881)/100000000,""),"")</f>
        <v>52.000008800000003</v>
      </c>
      <c r="L881" s="33">
        <f>IFERROR(SMALL($K$2:$K$996,ROWS($K$2:K881)),"")</f>
        <v>86.000004869999998</v>
      </c>
      <c r="M881" s="4">
        <f t="shared" si="20"/>
        <v>487</v>
      </c>
    </row>
    <row r="882" spans="5:13">
      <c r="E882" s="2"/>
      <c r="G882" s="2"/>
      <c r="H882"/>
      <c r="J882" s="4">
        <f>IF(AND((Table1[[#This Row],[Sales stage]]&lt;&gt;"Won"),OR($B$2=1,(Table1[[#This Row],[Country]]=INDEX($E$1:$E$11,$B$2)))),Table1[[#This Row],[Close Date/Expected Close Date]]-DATE(2015,3,31),"")</f>
        <v>81</v>
      </c>
      <c r="K882" s="32">
        <f>IFERROR(IF(J882&lt;&gt;"",J882+ROWS($J$2:J882)/100000000,""),"")</f>
        <v>81.000008809999997</v>
      </c>
      <c r="L882" s="33">
        <f>IFERROR(SMALL($K$2:$K$996,ROWS($K$2:K882)),"")</f>
        <v>86.000005650000006</v>
      </c>
      <c r="M882" s="4">
        <f t="shared" si="20"/>
        <v>565</v>
      </c>
    </row>
    <row r="883" spans="5:13">
      <c r="E883" s="2"/>
      <c r="G883" s="2"/>
      <c r="H883"/>
      <c r="J883" s="4">
        <f>IF(AND((Table1[[#This Row],[Sales stage]]&lt;&gt;"Won"),OR($B$2=1,(Table1[[#This Row],[Country]]=INDEX($E$1:$E$11,$B$2)))),Table1[[#This Row],[Close Date/Expected Close Date]]-DATE(2015,3,31),"")</f>
        <v>25</v>
      </c>
      <c r="K883" s="32">
        <f>IFERROR(IF(J883&lt;&gt;"",J883+ROWS($J$2:J883)/100000000,""),"")</f>
        <v>25.000008820000001</v>
      </c>
      <c r="L883" s="33">
        <f>IFERROR(SMALL($K$2:$K$996,ROWS($K$2:K883)),"")</f>
        <v>86.000005889999997</v>
      </c>
      <c r="M883" s="4">
        <f t="shared" si="20"/>
        <v>589</v>
      </c>
    </row>
    <row r="884" spans="5:13">
      <c r="E884" s="2"/>
      <c r="G884" s="2"/>
      <c r="H884"/>
      <c r="J884" s="4">
        <f>IF(AND((Table1[[#This Row],[Sales stage]]&lt;&gt;"Won"),OR($B$2=1,(Table1[[#This Row],[Country]]=INDEX($E$1:$E$11,$B$2)))),Table1[[#This Row],[Close Date/Expected Close Date]]-DATE(2015,3,31),"")</f>
        <v>51</v>
      </c>
      <c r="K884" s="32">
        <f>IFERROR(IF(J884&lt;&gt;"",J884+ROWS($J$2:J884)/100000000,""),"")</f>
        <v>51.000008829999999</v>
      </c>
      <c r="L884" s="33">
        <f>IFERROR(SMALL($K$2:$K$996,ROWS($K$2:K884)),"")</f>
        <v>86.000006870000007</v>
      </c>
      <c r="M884" s="4">
        <f t="shared" si="20"/>
        <v>687</v>
      </c>
    </row>
    <row r="885" spans="5:13">
      <c r="E885" s="2"/>
      <c r="G885" s="2"/>
      <c r="H885"/>
      <c r="J885" s="4">
        <f>IF(AND((Table1[[#This Row],[Sales stage]]&lt;&gt;"Won"),OR($B$2=1,(Table1[[#This Row],[Country]]=INDEX($E$1:$E$11,$B$2)))),Table1[[#This Row],[Close Date/Expected Close Date]]-DATE(2015,3,31),"")</f>
        <v>18</v>
      </c>
      <c r="K885" s="32">
        <f>IFERROR(IF(J885&lt;&gt;"",J885+ROWS($J$2:J885)/100000000,""),"")</f>
        <v>18.00000884</v>
      </c>
      <c r="L885" s="33">
        <f>IFERROR(SMALL($K$2:$K$996,ROWS($K$2:K885)),"")</f>
        <v>86.000007740000001</v>
      </c>
      <c r="M885" s="4">
        <f t="shared" si="20"/>
        <v>774</v>
      </c>
    </row>
    <row r="886" spans="5:13">
      <c r="E886" s="2"/>
      <c r="G886" s="2"/>
      <c r="H886"/>
      <c r="J886" s="4">
        <f>IF(AND((Table1[[#This Row],[Sales stage]]&lt;&gt;"Won"),OR($B$2=1,(Table1[[#This Row],[Country]]=INDEX($E$1:$E$11,$B$2)))),Table1[[#This Row],[Close Date/Expected Close Date]]-DATE(2015,3,31),"")</f>
        <v>88</v>
      </c>
      <c r="K886" s="32">
        <f>IFERROR(IF(J886&lt;&gt;"",J886+ROWS($J$2:J886)/100000000,""),"")</f>
        <v>88.00000885</v>
      </c>
      <c r="L886" s="33">
        <f>IFERROR(SMALL($K$2:$K$996,ROWS($K$2:K886)),"")</f>
        <v>86.000007839999995</v>
      </c>
      <c r="M886" s="4">
        <f t="shared" si="20"/>
        <v>784</v>
      </c>
    </row>
    <row r="887" spans="5:13">
      <c r="E887" s="2"/>
      <c r="G887" s="2"/>
      <c r="H887"/>
      <c r="J887" s="4">
        <f>IF(AND((Table1[[#This Row],[Sales stage]]&lt;&gt;"Won"),OR($B$2=1,(Table1[[#This Row],[Country]]=INDEX($E$1:$E$11,$B$2)))),Table1[[#This Row],[Close Date/Expected Close Date]]-DATE(2015,3,31),"")</f>
        <v>63</v>
      </c>
      <c r="K887" s="32">
        <f>IFERROR(IF(J887&lt;&gt;"",J887+ROWS($J$2:J887)/100000000,""),"")</f>
        <v>63.000008860000001</v>
      </c>
      <c r="L887" s="33">
        <f>IFERROR(SMALL($K$2:$K$996,ROWS($K$2:K887)),"")</f>
        <v>86.000008059999999</v>
      </c>
      <c r="M887" s="4">
        <f t="shared" si="20"/>
        <v>806</v>
      </c>
    </row>
    <row r="888" spans="5:13">
      <c r="E888" s="2"/>
      <c r="G888" s="2"/>
      <c r="H888"/>
      <c r="J888" s="4">
        <f>IF(AND((Table1[[#This Row],[Sales stage]]&lt;&gt;"Won"),OR($B$2=1,(Table1[[#This Row],[Country]]=INDEX($E$1:$E$11,$B$2)))),Table1[[#This Row],[Close Date/Expected Close Date]]-DATE(2015,3,31),"")</f>
        <v>70</v>
      </c>
      <c r="K888" s="32">
        <f>IFERROR(IF(J888&lt;&gt;"",J888+ROWS($J$2:J888)/100000000,""),"")</f>
        <v>70.000008870000002</v>
      </c>
      <c r="L888" s="33">
        <f>IFERROR(SMALL($K$2:$K$996,ROWS($K$2:K888)),"")</f>
        <v>86.000008539999996</v>
      </c>
      <c r="M888" s="4">
        <f t="shared" si="20"/>
        <v>854</v>
      </c>
    </row>
    <row r="889" spans="5:13">
      <c r="E889" s="2"/>
      <c r="G889" s="2"/>
      <c r="H889"/>
      <c r="J889" s="4">
        <f>IF(AND((Table1[[#This Row],[Sales stage]]&lt;&gt;"Won"),OR($B$2=1,(Table1[[#This Row],[Country]]=INDEX($E$1:$E$11,$B$2)))),Table1[[#This Row],[Close Date/Expected Close Date]]-DATE(2015,3,31),"")</f>
        <v>64</v>
      </c>
      <c r="K889" s="32">
        <f>IFERROR(IF(J889&lt;&gt;"",J889+ROWS($J$2:J889)/100000000,""),"")</f>
        <v>64.000008879999996</v>
      </c>
      <c r="L889" s="33">
        <f>IFERROR(SMALL($K$2:$K$996,ROWS($K$2:K889)),"")</f>
        <v>86.000008640000004</v>
      </c>
      <c r="M889" s="4">
        <f t="shared" si="20"/>
        <v>864</v>
      </c>
    </row>
    <row r="890" spans="5:13">
      <c r="E890" s="2"/>
      <c r="G890" s="2"/>
      <c r="H890"/>
      <c r="J890" s="4">
        <f>IF(AND((Table1[[#This Row],[Sales stage]]&lt;&gt;"Won"),OR($B$2=1,(Table1[[#This Row],[Country]]=INDEX($E$1:$E$11,$B$2)))),Table1[[#This Row],[Close Date/Expected Close Date]]-DATE(2015,3,31),"")</f>
        <v>86</v>
      </c>
      <c r="K890" s="32">
        <f>IFERROR(IF(J890&lt;&gt;"",J890+ROWS($J$2:J890)/100000000,""),"")</f>
        <v>86.000008890000004</v>
      </c>
      <c r="L890" s="33">
        <f>IFERROR(SMALL($K$2:$K$996,ROWS($K$2:K890)),"")</f>
        <v>86.000008890000004</v>
      </c>
      <c r="M890" s="4">
        <f t="shared" si="20"/>
        <v>889</v>
      </c>
    </row>
    <row r="891" spans="5:13">
      <c r="E891" s="2"/>
      <c r="G891" s="2"/>
      <c r="H891"/>
      <c r="J891" s="4">
        <f>IF(AND((Table1[[#This Row],[Sales stage]]&lt;&gt;"Won"),OR($B$2=1,(Table1[[#This Row],[Country]]=INDEX($E$1:$E$11,$B$2)))),Table1[[#This Row],[Close Date/Expected Close Date]]-DATE(2015,3,31),"")</f>
        <v>6</v>
      </c>
      <c r="K891" s="32">
        <f>IFERROR(IF(J891&lt;&gt;"",J891+ROWS($J$2:J891)/100000000,""),"")</f>
        <v>6.0000089000000001</v>
      </c>
      <c r="L891" s="33">
        <f>IFERROR(SMALL($K$2:$K$996,ROWS($K$2:K891)),"")</f>
        <v>86.000009430000006</v>
      </c>
      <c r="M891" s="4">
        <f t="shared" si="20"/>
        <v>943</v>
      </c>
    </row>
    <row r="892" spans="5:13">
      <c r="E892" s="2"/>
      <c r="G892" s="2"/>
      <c r="H892"/>
      <c r="J892" s="4">
        <f>IF(AND((Table1[[#This Row],[Sales stage]]&lt;&gt;"Won"),OR($B$2=1,(Table1[[#This Row],[Country]]=INDEX($E$1:$E$11,$B$2)))),Table1[[#This Row],[Close Date/Expected Close Date]]-DATE(2015,3,31),"")</f>
        <v>9</v>
      </c>
      <c r="K892" s="32">
        <f>IFERROR(IF(J892&lt;&gt;"",J892+ROWS($J$2:J892)/100000000,""),"")</f>
        <v>9.00000891</v>
      </c>
      <c r="L892" s="33">
        <f>IFERROR(SMALL($K$2:$K$996,ROWS($K$2:K892)),"")</f>
        <v>87.000000080000007</v>
      </c>
      <c r="M892" s="4">
        <f t="shared" si="20"/>
        <v>8</v>
      </c>
    </row>
    <row r="893" spans="5:13">
      <c r="E893" s="2"/>
      <c r="G893" s="2"/>
      <c r="H893"/>
      <c r="J893" s="4">
        <f>IF(AND((Table1[[#This Row],[Sales stage]]&lt;&gt;"Won"),OR($B$2=1,(Table1[[#This Row],[Country]]=INDEX($E$1:$E$11,$B$2)))),Table1[[#This Row],[Close Date/Expected Close Date]]-DATE(2015,3,31),"")</f>
        <v>84</v>
      </c>
      <c r="K893" s="32">
        <f>IFERROR(IF(J893&lt;&gt;"",J893+ROWS($J$2:J893)/100000000,""),"")</f>
        <v>84.000008919999999</v>
      </c>
      <c r="L893" s="33">
        <f>IFERROR(SMALL($K$2:$K$996,ROWS($K$2:K893)),"")</f>
        <v>87.000000159999999</v>
      </c>
      <c r="M893" s="4">
        <f t="shared" si="20"/>
        <v>16</v>
      </c>
    </row>
    <row r="894" spans="5:13">
      <c r="E894" s="2"/>
      <c r="G894" s="2"/>
      <c r="H894"/>
      <c r="J894" s="4">
        <f>IF(AND((Table1[[#This Row],[Sales stage]]&lt;&gt;"Won"),OR($B$2=1,(Table1[[#This Row],[Country]]=INDEX($E$1:$E$11,$B$2)))),Table1[[#This Row],[Close Date/Expected Close Date]]-DATE(2015,3,31),"")</f>
        <v>76</v>
      </c>
      <c r="K894" s="32">
        <f>IFERROR(IF(J894&lt;&gt;"",J894+ROWS($J$2:J894)/100000000,""),"")</f>
        <v>76.000008930000007</v>
      </c>
      <c r="L894" s="33">
        <f>IFERROR(SMALL($K$2:$K$996,ROWS($K$2:K894)),"")</f>
        <v>87.000001359999999</v>
      </c>
      <c r="M894" s="4">
        <f t="shared" si="20"/>
        <v>136</v>
      </c>
    </row>
    <row r="895" spans="5:13">
      <c r="E895" s="2"/>
      <c r="G895" s="2"/>
      <c r="H895"/>
      <c r="J895" s="4">
        <f>IF(AND((Table1[[#This Row],[Sales stage]]&lt;&gt;"Won"),OR($B$2=1,(Table1[[#This Row],[Country]]=INDEX($E$1:$E$11,$B$2)))),Table1[[#This Row],[Close Date/Expected Close Date]]-DATE(2015,3,31),"")</f>
        <v>20</v>
      </c>
      <c r="K895" s="32">
        <f>IFERROR(IF(J895&lt;&gt;"",J895+ROWS($J$2:J895)/100000000,""),"")</f>
        <v>20.000008940000001</v>
      </c>
      <c r="L895" s="33">
        <f>IFERROR(SMALL($K$2:$K$996,ROWS($K$2:K895)),"")</f>
        <v>87.000001420000004</v>
      </c>
      <c r="M895" s="4">
        <f t="shared" si="20"/>
        <v>142</v>
      </c>
    </row>
    <row r="896" spans="5:13">
      <c r="E896" s="2"/>
      <c r="G896" s="2"/>
      <c r="H896"/>
      <c r="J896" s="4">
        <f>IF(AND((Table1[[#This Row],[Sales stage]]&lt;&gt;"Won"),OR($B$2=1,(Table1[[#This Row],[Country]]=INDEX($E$1:$E$11,$B$2)))),Table1[[#This Row],[Close Date/Expected Close Date]]-DATE(2015,3,31),"")</f>
        <v>2</v>
      </c>
      <c r="K896" s="32">
        <f>IFERROR(IF(J896&lt;&gt;"",J896+ROWS($J$2:J896)/100000000,""),"")</f>
        <v>2.0000089499999998</v>
      </c>
      <c r="L896" s="33">
        <f>IFERROR(SMALL($K$2:$K$996,ROWS($K$2:K896)),"")</f>
        <v>87.000001789999999</v>
      </c>
      <c r="M896" s="4">
        <f t="shared" si="20"/>
        <v>179</v>
      </c>
    </row>
    <row r="897" spans="5:13">
      <c r="E897" s="2"/>
      <c r="G897" s="2"/>
      <c r="H897"/>
      <c r="J897" s="4">
        <f>IF(AND((Table1[[#This Row],[Sales stage]]&lt;&gt;"Won"),OR($B$2=1,(Table1[[#This Row],[Country]]=INDEX($E$1:$E$11,$B$2)))),Table1[[#This Row],[Close Date/Expected Close Date]]-DATE(2015,3,31),"")</f>
        <v>81</v>
      </c>
      <c r="K897" s="32">
        <f>IFERROR(IF(J897&lt;&gt;"",J897+ROWS($J$2:J897)/100000000,""),"")</f>
        <v>81.000008960000002</v>
      </c>
      <c r="L897" s="33">
        <f>IFERROR(SMALL($K$2:$K$996,ROWS($K$2:K897)),"")</f>
        <v>87.000002249999994</v>
      </c>
      <c r="M897" s="4">
        <f t="shared" si="20"/>
        <v>225</v>
      </c>
    </row>
    <row r="898" spans="5:13">
      <c r="E898" s="2"/>
      <c r="G898" s="2"/>
      <c r="H898"/>
      <c r="J898" s="4">
        <f>IF(AND((Table1[[#This Row],[Sales stage]]&lt;&gt;"Won"),OR($B$2=1,(Table1[[#This Row],[Country]]=INDEX($E$1:$E$11,$B$2)))),Table1[[#This Row],[Close Date/Expected Close Date]]-DATE(2015,3,31),"")</f>
        <v>60</v>
      </c>
      <c r="K898" s="32">
        <f>IFERROR(IF(J898&lt;&gt;"",J898+ROWS($J$2:J898)/100000000,""),"")</f>
        <v>60.000008970000003</v>
      </c>
      <c r="L898" s="33">
        <f>IFERROR(SMALL($K$2:$K$996,ROWS($K$2:K898)),"")</f>
        <v>87.000003050000004</v>
      </c>
      <c r="M898" s="4">
        <f t="shared" si="20"/>
        <v>305</v>
      </c>
    </row>
    <row r="899" spans="5:13">
      <c r="E899" s="2"/>
      <c r="G899" s="2"/>
      <c r="H899"/>
      <c r="J899" s="4">
        <f>IF(AND((Table1[[#This Row],[Sales stage]]&lt;&gt;"Won"),OR($B$2=1,(Table1[[#This Row],[Country]]=INDEX($E$1:$E$11,$B$2)))),Table1[[#This Row],[Close Date/Expected Close Date]]-DATE(2015,3,31),"")</f>
        <v>23</v>
      </c>
      <c r="K899" s="32">
        <f>IFERROR(IF(J899&lt;&gt;"",J899+ROWS($J$2:J899)/100000000,""),"")</f>
        <v>23.00000898</v>
      </c>
      <c r="L899" s="33">
        <f>IFERROR(SMALL($K$2:$K$996,ROWS($K$2:K899)),"")</f>
        <v>87.000003300000003</v>
      </c>
      <c r="M899" s="4">
        <f t="shared" ref="M899:M962" si="21">IF(L899&lt;&gt;"",MATCH(L899,$K$2:$K$996,0),"")</f>
        <v>330</v>
      </c>
    </row>
    <row r="900" spans="5:13">
      <c r="E900" s="2"/>
      <c r="G900" s="2"/>
      <c r="H900"/>
      <c r="J900" s="4">
        <f>IF(AND((Table1[[#This Row],[Sales stage]]&lt;&gt;"Won"),OR($B$2=1,(Table1[[#This Row],[Country]]=INDEX($E$1:$E$11,$B$2)))),Table1[[#This Row],[Close Date/Expected Close Date]]-DATE(2015,3,31),"")</f>
        <v>40</v>
      </c>
      <c r="K900" s="32">
        <f>IFERROR(IF(J900&lt;&gt;"",J900+ROWS($J$2:J900)/100000000,""),"")</f>
        <v>40.000008989999998</v>
      </c>
      <c r="L900" s="33">
        <f>IFERROR(SMALL($K$2:$K$996,ROWS($K$2:K900)),"")</f>
        <v>87.000006850000005</v>
      </c>
      <c r="M900" s="4">
        <f t="shared" si="21"/>
        <v>685</v>
      </c>
    </row>
    <row r="901" spans="5:13">
      <c r="E901" s="2"/>
      <c r="G901" s="2"/>
      <c r="H901"/>
      <c r="J901" s="4">
        <f>IF(AND((Table1[[#This Row],[Sales stage]]&lt;&gt;"Won"),OR($B$2=1,(Table1[[#This Row],[Country]]=INDEX($E$1:$E$11,$B$2)))),Table1[[#This Row],[Close Date/Expected Close Date]]-DATE(2015,3,31),"")</f>
        <v>34</v>
      </c>
      <c r="K901" s="32">
        <f>IFERROR(IF(J901&lt;&gt;"",J901+ROWS($J$2:J901)/100000000,""),"")</f>
        <v>34.000008999999999</v>
      </c>
      <c r="L901" s="33">
        <f>IFERROR(SMALL($K$2:$K$996,ROWS($K$2:K901)),"")</f>
        <v>87.000006880000001</v>
      </c>
      <c r="M901" s="4">
        <f t="shared" si="21"/>
        <v>688</v>
      </c>
    </row>
    <row r="902" spans="5:13">
      <c r="E902" s="2"/>
      <c r="G902" s="2"/>
      <c r="H902"/>
      <c r="J902" s="4">
        <f>IF(AND((Table1[[#This Row],[Sales stage]]&lt;&gt;"Won"),OR($B$2=1,(Table1[[#This Row],[Country]]=INDEX($E$1:$E$11,$B$2)))),Table1[[#This Row],[Close Date/Expected Close Date]]-DATE(2015,3,31),"")</f>
        <v>50</v>
      </c>
      <c r="K902" s="32">
        <f>IFERROR(IF(J902&lt;&gt;"",J902+ROWS($J$2:J902)/100000000,""),"")</f>
        <v>50.000009009999999</v>
      </c>
      <c r="L902" s="33">
        <f>IFERROR(SMALL($K$2:$K$996,ROWS($K$2:K902)),"")</f>
        <v>87.000007159999996</v>
      </c>
      <c r="M902" s="4">
        <f t="shared" si="21"/>
        <v>716</v>
      </c>
    </row>
    <row r="903" spans="5:13">
      <c r="E903" s="2"/>
      <c r="G903" s="2"/>
      <c r="H903"/>
      <c r="J903" s="4">
        <f>IF(AND((Table1[[#This Row],[Sales stage]]&lt;&gt;"Won"),OR($B$2=1,(Table1[[#This Row],[Country]]=INDEX($E$1:$E$11,$B$2)))),Table1[[#This Row],[Close Date/Expected Close Date]]-DATE(2015,3,31),"")</f>
        <v>84</v>
      </c>
      <c r="K903" s="32">
        <f>IFERROR(IF(J903&lt;&gt;"",J903+ROWS($J$2:J903)/100000000,""),"")</f>
        <v>84.000009019999993</v>
      </c>
      <c r="L903" s="33">
        <f>IFERROR(SMALL($K$2:$K$996,ROWS($K$2:K903)),"")</f>
        <v>87.000008410000007</v>
      </c>
      <c r="M903" s="4">
        <f t="shared" si="21"/>
        <v>841</v>
      </c>
    </row>
    <row r="904" spans="5:13">
      <c r="E904" s="2"/>
      <c r="G904" s="2"/>
      <c r="H904"/>
      <c r="J904" s="4">
        <f>IF(AND((Table1[[#This Row],[Sales stage]]&lt;&gt;"Won"),OR($B$2=1,(Table1[[#This Row],[Country]]=INDEX($E$1:$E$11,$B$2)))),Table1[[#This Row],[Close Date/Expected Close Date]]-DATE(2015,3,31),"")</f>
        <v>6</v>
      </c>
      <c r="K904" s="32">
        <f>IFERROR(IF(J904&lt;&gt;"",J904+ROWS($J$2:J904)/100000000,""),"")</f>
        <v>6.0000090300000002</v>
      </c>
      <c r="L904" s="33">
        <f>IFERROR(SMALL($K$2:$K$996,ROWS($K$2:K904)),"")</f>
        <v>87.000008739999998</v>
      </c>
      <c r="M904" s="4">
        <f t="shared" si="21"/>
        <v>874</v>
      </c>
    </row>
    <row r="905" spans="5:13">
      <c r="E905" s="2"/>
      <c r="G905" s="2"/>
      <c r="H905"/>
      <c r="J905" s="4">
        <f>IF(AND((Table1[[#This Row],[Sales stage]]&lt;&gt;"Won"),OR($B$2=1,(Table1[[#This Row],[Country]]=INDEX($E$1:$E$11,$B$2)))),Table1[[#This Row],[Close Date/Expected Close Date]]-DATE(2015,3,31),"")</f>
        <v>21</v>
      </c>
      <c r="K905" s="32">
        <f>IFERROR(IF(J905&lt;&gt;"",J905+ROWS($J$2:J905)/100000000,""),"")</f>
        <v>21.000009039999998</v>
      </c>
      <c r="L905" s="33">
        <f>IFERROR(SMALL($K$2:$K$996,ROWS($K$2:K905)),"")</f>
        <v>87.000009140000003</v>
      </c>
      <c r="M905" s="4">
        <f t="shared" si="21"/>
        <v>914</v>
      </c>
    </row>
    <row r="906" spans="5:13">
      <c r="E906" s="2"/>
      <c r="G906" s="2"/>
      <c r="H906"/>
      <c r="J906" s="4">
        <f>IF(AND((Table1[[#This Row],[Sales stage]]&lt;&gt;"Won"),OR($B$2=1,(Table1[[#This Row],[Country]]=INDEX($E$1:$E$11,$B$2)))),Table1[[#This Row],[Close Date/Expected Close Date]]-DATE(2015,3,31),"")</f>
        <v>71</v>
      </c>
      <c r="K906" s="32">
        <f>IFERROR(IF(J906&lt;&gt;"",J906+ROWS($J$2:J906)/100000000,""),"")</f>
        <v>71.000009050000003</v>
      </c>
      <c r="L906" s="33">
        <f>IFERROR(SMALL($K$2:$K$996,ROWS($K$2:K906)),"")</f>
        <v>87.000009300000002</v>
      </c>
      <c r="M906" s="4">
        <f t="shared" si="21"/>
        <v>930</v>
      </c>
    </row>
    <row r="907" spans="5:13">
      <c r="E907" s="2"/>
      <c r="G907" s="2"/>
      <c r="H907"/>
      <c r="J907" s="4">
        <f>IF(AND((Table1[[#This Row],[Sales stage]]&lt;&gt;"Won"),OR($B$2=1,(Table1[[#This Row],[Country]]=INDEX($E$1:$E$11,$B$2)))),Table1[[#This Row],[Close Date/Expected Close Date]]-DATE(2015,3,31),"")</f>
        <v>40</v>
      </c>
      <c r="K907" s="32">
        <f>IFERROR(IF(J907&lt;&gt;"",J907+ROWS($J$2:J907)/100000000,""),"")</f>
        <v>40.000009059999996</v>
      </c>
      <c r="L907" s="33">
        <f>IFERROR(SMALL($K$2:$K$996,ROWS($K$2:K907)),"")</f>
        <v>88.000003140000004</v>
      </c>
      <c r="M907" s="4">
        <f t="shared" si="21"/>
        <v>314</v>
      </c>
    </row>
    <row r="908" spans="5:13">
      <c r="E908" s="2"/>
      <c r="G908" s="2"/>
      <c r="H908"/>
      <c r="J908" s="4">
        <f>IF(AND((Table1[[#This Row],[Sales stage]]&lt;&gt;"Won"),OR($B$2=1,(Table1[[#This Row],[Country]]=INDEX($E$1:$E$11,$B$2)))),Table1[[#This Row],[Close Date/Expected Close Date]]-DATE(2015,3,31),"")</f>
        <v>47</v>
      </c>
      <c r="K908" s="32">
        <f>IFERROR(IF(J908&lt;&gt;"",J908+ROWS($J$2:J908)/100000000,""),"")</f>
        <v>47.000009069999997</v>
      </c>
      <c r="L908" s="33">
        <f>IFERROR(SMALL($K$2:$K$996,ROWS($K$2:K908)),"")</f>
        <v>88.000003250000006</v>
      </c>
      <c r="M908" s="4">
        <f t="shared" si="21"/>
        <v>325</v>
      </c>
    </row>
    <row r="909" spans="5:13">
      <c r="E909" s="2"/>
      <c r="G909" s="2"/>
      <c r="H909"/>
      <c r="J909" s="4">
        <f>IF(AND((Table1[[#This Row],[Sales stage]]&lt;&gt;"Won"),OR($B$2=1,(Table1[[#This Row],[Country]]=INDEX($E$1:$E$11,$B$2)))),Table1[[#This Row],[Close Date/Expected Close Date]]-DATE(2015,3,31),"")</f>
        <v>84</v>
      </c>
      <c r="K909" s="32">
        <f>IFERROR(IF(J909&lt;&gt;"",J909+ROWS($J$2:J909)/100000000,""),"")</f>
        <v>84.000009079999998</v>
      </c>
      <c r="L909" s="33">
        <f>IFERROR(SMALL($K$2:$K$996,ROWS($K$2:K909)),"")</f>
        <v>88.000003739999997</v>
      </c>
      <c r="M909" s="4">
        <f t="shared" si="21"/>
        <v>374</v>
      </c>
    </row>
    <row r="910" spans="5:13">
      <c r="E910" s="2"/>
      <c r="G910" s="2"/>
      <c r="H910"/>
      <c r="J910" s="4">
        <f>IF(AND((Table1[[#This Row],[Sales stage]]&lt;&gt;"Won"),OR($B$2=1,(Table1[[#This Row],[Country]]=INDEX($E$1:$E$11,$B$2)))),Table1[[#This Row],[Close Date/Expected Close Date]]-DATE(2015,3,31),"")</f>
        <v>68</v>
      </c>
      <c r="K910" s="32">
        <f>IFERROR(IF(J910&lt;&gt;"",J910+ROWS($J$2:J910)/100000000,""),"")</f>
        <v>68.000009090000006</v>
      </c>
      <c r="L910" s="33">
        <f>IFERROR(SMALL($K$2:$K$996,ROWS($K$2:K910)),"")</f>
        <v>88.000003890000002</v>
      </c>
      <c r="M910" s="4">
        <f t="shared" si="21"/>
        <v>389</v>
      </c>
    </row>
    <row r="911" spans="5:13">
      <c r="E911" s="2"/>
      <c r="G911" s="2"/>
      <c r="H911"/>
      <c r="J911" s="4">
        <f>IF(AND((Table1[[#This Row],[Sales stage]]&lt;&gt;"Won"),OR($B$2=1,(Table1[[#This Row],[Country]]=INDEX($E$1:$E$11,$B$2)))),Table1[[#This Row],[Close Date/Expected Close Date]]-DATE(2015,3,31),"")</f>
        <v>38</v>
      </c>
      <c r="K911" s="32">
        <f>IFERROR(IF(J911&lt;&gt;"",J911+ROWS($J$2:J911)/100000000,""),"")</f>
        <v>38.0000091</v>
      </c>
      <c r="L911" s="33">
        <f>IFERROR(SMALL($K$2:$K$996,ROWS($K$2:K911)),"")</f>
        <v>88.000003930000005</v>
      </c>
      <c r="M911" s="4">
        <f t="shared" si="21"/>
        <v>393</v>
      </c>
    </row>
    <row r="912" spans="5:13">
      <c r="E912" s="2"/>
      <c r="G912" s="2"/>
      <c r="H912"/>
      <c r="J912" s="4">
        <f>IF(AND((Table1[[#This Row],[Sales stage]]&lt;&gt;"Won"),OR($B$2=1,(Table1[[#This Row],[Country]]=INDEX($E$1:$E$11,$B$2)))),Table1[[#This Row],[Close Date/Expected Close Date]]-DATE(2015,3,31),"")</f>
        <v>70</v>
      </c>
      <c r="K912" s="32">
        <f>IFERROR(IF(J912&lt;&gt;"",J912+ROWS($J$2:J912)/100000000,""),"")</f>
        <v>70.000009109999993</v>
      </c>
      <c r="L912" s="33">
        <f>IFERROR(SMALL($K$2:$K$996,ROWS($K$2:K912)),"")</f>
        <v>88.000004180000005</v>
      </c>
      <c r="M912" s="4">
        <f t="shared" si="21"/>
        <v>418</v>
      </c>
    </row>
    <row r="913" spans="5:13">
      <c r="E913" s="2"/>
      <c r="G913" s="2"/>
      <c r="H913"/>
      <c r="J913" s="4">
        <f>IF(AND((Table1[[#This Row],[Sales stage]]&lt;&gt;"Won"),OR($B$2=1,(Table1[[#This Row],[Country]]=INDEX($E$1:$E$11,$B$2)))),Table1[[#This Row],[Close Date/Expected Close Date]]-DATE(2015,3,31),"")</f>
        <v>80</v>
      </c>
      <c r="K913" s="32">
        <f>IFERROR(IF(J913&lt;&gt;"",J913+ROWS($J$2:J913)/100000000,""),"")</f>
        <v>80.000009120000001</v>
      </c>
      <c r="L913" s="33">
        <f>IFERROR(SMALL($K$2:$K$996,ROWS($K$2:K913)),"")</f>
        <v>88.000004660000002</v>
      </c>
      <c r="M913" s="4">
        <f t="shared" si="21"/>
        <v>466</v>
      </c>
    </row>
    <row r="914" spans="5:13">
      <c r="E914" s="2"/>
      <c r="G914" s="2"/>
      <c r="H914"/>
      <c r="J914" s="4">
        <f>IF(AND((Table1[[#This Row],[Sales stage]]&lt;&gt;"Won"),OR($B$2=1,(Table1[[#This Row],[Country]]=INDEX($E$1:$E$11,$B$2)))),Table1[[#This Row],[Close Date/Expected Close Date]]-DATE(2015,3,31),"")</f>
        <v>61</v>
      </c>
      <c r="K914" s="32">
        <f>IFERROR(IF(J914&lt;&gt;"",J914+ROWS($J$2:J914)/100000000,""),"")</f>
        <v>61.000009130000002</v>
      </c>
      <c r="L914" s="33">
        <f>IFERROR(SMALL($K$2:$K$996,ROWS($K$2:K914)),"")</f>
        <v>88.000006189999993</v>
      </c>
      <c r="M914" s="4">
        <f t="shared" si="21"/>
        <v>619</v>
      </c>
    </row>
    <row r="915" spans="5:13">
      <c r="E915" s="2"/>
      <c r="G915" s="2"/>
      <c r="H915"/>
      <c r="J915" s="4">
        <f>IF(AND((Table1[[#This Row],[Sales stage]]&lt;&gt;"Won"),OR($B$2=1,(Table1[[#This Row],[Country]]=INDEX($E$1:$E$11,$B$2)))),Table1[[#This Row],[Close Date/Expected Close Date]]-DATE(2015,3,31),"")</f>
        <v>87</v>
      </c>
      <c r="K915" s="32">
        <f>IFERROR(IF(J915&lt;&gt;"",J915+ROWS($J$2:J915)/100000000,""),"")</f>
        <v>87.000009140000003</v>
      </c>
      <c r="L915" s="33">
        <f>IFERROR(SMALL($K$2:$K$996,ROWS($K$2:K915)),"")</f>
        <v>88.000008309999998</v>
      </c>
      <c r="M915" s="4">
        <f t="shared" si="21"/>
        <v>831</v>
      </c>
    </row>
    <row r="916" spans="5:13">
      <c r="E916" s="2"/>
      <c r="G916" s="2"/>
      <c r="H916"/>
      <c r="J916" s="4">
        <f>IF(AND((Table1[[#This Row],[Sales stage]]&lt;&gt;"Won"),OR($B$2=1,(Table1[[#This Row],[Country]]=INDEX($E$1:$E$11,$B$2)))),Table1[[#This Row],[Close Date/Expected Close Date]]-DATE(2015,3,31),"")</f>
        <v>37</v>
      </c>
      <c r="K916" s="32">
        <f>IFERROR(IF(J916&lt;&gt;"",J916+ROWS($J$2:J916)/100000000,""),"")</f>
        <v>37.000009149999997</v>
      </c>
      <c r="L916" s="33">
        <f>IFERROR(SMALL($K$2:$K$996,ROWS($K$2:K916)),"")</f>
        <v>88.000008690000001</v>
      </c>
      <c r="M916" s="4">
        <f t="shared" si="21"/>
        <v>869</v>
      </c>
    </row>
    <row r="917" spans="5:13">
      <c r="E917" s="2"/>
      <c r="G917" s="2"/>
      <c r="H917"/>
      <c r="J917" s="4">
        <f>IF(AND((Table1[[#This Row],[Sales stage]]&lt;&gt;"Won"),OR($B$2=1,(Table1[[#This Row],[Country]]=INDEX($E$1:$E$11,$B$2)))),Table1[[#This Row],[Close Date/Expected Close Date]]-DATE(2015,3,31),"")</f>
        <v>58</v>
      </c>
      <c r="K917" s="32">
        <f>IFERROR(IF(J917&lt;&gt;"",J917+ROWS($J$2:J917)/100000000,""),"")</f>
        <v>58.000009159999998</v>
      </c>
      <c r="L917" s="33">
        <f>IFERROR(SMALL($K$2:$K$996,ROWS($K$2:K917)),"")</f>
        <v>88.00000885</v>
      </c>
      <c r="M917" s="4">
        <f t="shared" si="21"/>
        <v>885</v>
      </c>
    </row>
    <row r="918" spans="5:13">
      <c r="E918" s="2"/>
      <c r="G918" s="2"/>
      <c r="H918"/>
      <c r="J918" s="4">
        <f>IF(AND((Table1[[#This Row],[Sales stage]]&lt;&gt;"Won"),OR($B$2=1,(Table1[[#This Row],[Country]]=INDEX($E$1:$E$11,$B$2)))),Table1[[#This Row],[Close Date/Expected Close Date]]-DATE(2015,3,31),"")</f>
        <v>69</v>
      </c>
      <c r="K918" s="32">
        <f>IFERROR(IF(J918&lt;&gt;"",J918+ROWS($J$2:J918)/100000000,""),"")</f>
        <v>69.000009169999998</v>
      </c>
      <c r="L918" s="33">
        <f>IFERROR(SMALL($K$2:$K$996,ROWS($K$2:K918)),"")</f>
        <v>88.000009360000007</v>
      </c>
      <c r="M918" s="4">
        <f t="shared" si="21"/>
        <v>936</v>
      </c>
    </row>
    <row r="919" spans="5:13">
      <c r="E919" s="2"/>
      <c r="G919" s="2"/>
      <c r="H919"/>
      <c r="J919" s="4">
        <f>IF(AND((Table1[[#This Row],[Sales stage]]&lt;&gt;"Won"),OR($B$2=1,(Table1[[#This Row],[Country]]=INDEX($E$1:$E$11,$B$2)))),Table1[[#This Row],[Close Date/Expected Close Date]]-DATE(2015,3,31),"")</f>
        <v>90</v>
      </c>
      <c r="K919" s="32">
        <f>IFERROR(IF(J919&lt;&gt;"",J919+ROWS($J$2:J919)/100000000,""),"")</f>
        <v>90.000009180000006</v>
      </c>
      <c r="L919" s="33">
        <f>IFERROR(SMALL($K$2:$K$996,ROWS($K$2:K919)),"")</f>
        <v>88.000009689999999</v>
      </c>
      <c r="M919" s="4">
        <f t="shared" si="21"/>
        <v>969</v>
      </c>
    </row>
    <row r="920" spans="5:13">
      <c r="E920" s="2"/>
      <c r="G920" s="2"/>
      <c r="H920"/>
      <c r="J920" s="4">
        <f>IF(AND((Table1[[#This Row],[Sales stage]]&lt;&gt;"Won"),OR($B$2=1,(Table1[[#This Row],[Country]]=INDEX($E$1:$E$11,$B$2)))),Table1[[#This Row],[Close Date/Expected Close Date]]-DATE(2015,3,31),"")</f>
        <v>11</v>
      </c>
      <c r="K920" s="32">
        <f>IFERROR(IF(J920&lt;&gt;"",J920+ROWS($J$2:J920)/100000000,""),"")</f>
        <v>11.00000919</v>
      </c>
      <c r="L920" s="33">
        <f>IFERROR(SMALL($K$2:$K$996,ROWS($K$2:K920)),"")</f>
        <v>89.000000389999997</v>
      </c>
      <c r="M920" s="4">
        <f t="shared" si="21"/>
        <v>39</v>
      </c>
    </row>
    <row r="921" spans="5:13">
      <c r="E921" s="2"/>
      <c r="G921" s="2"/>
      <c r="H921"/>
      <c r="J921" s="4">
        <f>IF(AND((Table1[[#This Row],[Sales stage]]&lt;&gt;"Won"),OR($B$2=1,(Table1[[#This Row],[Country]]=INDEX($E$1:$E$11,$B$2)))),Table1[[#This Row],[Close Date/Expected Close Date]]-DATE(2015,3,31),"")</f>
        <v>53</v>
      </c>
      <c r="K921" s="32">
        <f>IFERROR(IF(J921&lt;&gt;"",J921+ROWS($J$2:J921)/100000000,""),"")</f>
        <v>53.000009200000001</v>
      </c>
      <c r="L921" s="33">
        <f>IFERROR(SMALL($K$2:$K$996,ROWS($K$2:K921)),"")</f>
        <v>89.000000479999997</v>
      </c>
      <c r="M921" s="4">
        <f t="shared" si="21"/>
        <v>48</v>
      </c>
    </row>
    <row r="922" spans="5:13">
      <c r="E922" s="2"/>
      <c r="G922" s="2"/>
      <c r="H922"/>
      <c r="J922" s="4">
        <f>IF(AND((Table1[[#This Row],[Sales stage]]&lt;&gt;"Won"),OR($B$2=1,(Table1[[#This Row],[Country]]=INDEX($E$1:$E$11,$B$2)))),Table1[[#This Row],[Close Date/Expected Close Date]]-DATE(2015,3,31),"")</f>
        <v>66</v>
      </c>
      <c r="K922" s="32">
        <f>IFERROR(IF(J922&lt;&gt;"",J922+ROWS($J$2:J922)/100000000,""),"")</f>
        <v>66.000009210000002</v>
      </c>
      <c r="L922" s="33">
        <f>IFERROR(SMALL($K$2:$K$996,ROWS($K$2:K922)),"")</f>
        <v>89.000003390000003</v>
      </c>
      <c r="M922" s="4">
        <f t="shared" si="21"/>
        <v>339</v>
      </c>
    </row>
    <row r="923" spans="5:13">
      <c r="E923" s="2"/>
      <c r="G923" s="2"/>
      <c r="H923"/>
      <c r="J923" s="4">
        <f>IF(AND((Table1[[#This Row],[Sales stage]]&lt;&gt;"Won"),OR($B$2=1,(Table1[[#This Row],[Country]]=INDEX($E$1:$E$11,$B$2)))),Table1[[#This Row],[Close Date/Expected Close Date]]-DATE(2015,3,31),"")</f>
        <v>72</v>
      </c>
      <c r="K923" s="32">
        <f>IFERROR(IF(J923&lt;&gt;"",J923+ROWS($J$2:J923)/100000000,""),"")</f>
        <v>72.000009219999995</v>
      </c>
      <c r="L923" s="33">
        <f>IFERROR(SMALL($K$2:$K$996,ROWS($K$2:K923)),"")</f>
        <v>89.000007749999995</v>
      </c>
      <c r="M923" s="4">
        <f t="shared" si="21"/>
        <v>775</v>
      </c>
    </row>
    <row r="924" spans="5:13">
      <c r="E924" s="2"/>
      <c r="G924" s="2"/>
      <c r="H924"/>
      <c r="J924" s="4">
        <f>IF(AND((Table1[[#This Row],[Sales stage]]&lt;&gt;"Won"),OR($B$2=1,(Table1[[#This Row],[Country]]=INDEX($E$1:$E$11,$B$2)))),Table1[[#This Row],[Close Date/Expected Close Date]]-DATE(2015,3,31),"")</f>
        <v>64</v>
      </c>
      <c r="K924" s="32">
        <f>IFERROR(IF(J924&lt;&gt;"",J924+ROWS($J$2:J924)/100000000,""),"")</f>
        <v>64.000009230000003</v>
      </c>
      <c r="L924" s="33">
        <f>IFERROR(SMALL($K$2:$K$996,ROWS($K$2:K924)),"")</f>
        <v>89.000008320000006</v>
      </c>
      <c r="M924" s="4">
        <f t="shared" si="21"/>
        <v>832</v>
      </c>
    </row>
    <row r="925" spans="5:13">
      <c r="E925" s="2"/>
      <c r="G925" s="2"/>
      <c r="H925"/>
      <c r="J925" s="4">
        <f>IF(AND((Table1[[#This Row],[Sales stage]]&lt;&gt;"Won"),OR($B$2=1,(Table1[[#This Row],[Country]]=INDEX($E$1:$E$11,$B$2)))),Table1[[#This Row],[Close Date/Expected Close Date]]-DATE(2015,3,31),"")</f>
        <v>9</v>
      </c>
      <c r="K925" s="32">
        <f>IFERROR(IF(J925&lt;&gt;"",J925+ROWS($J$2:J925)/100000000,""),"")</f>
        <v>9.0000092400000007</v>
      </c>
      <c r="L925" s="33">
        <f>IFERROR(SMALL($K$2:$K$996,ROWS($K$2:K925)),"")</f>
        <v>89.000008660000006</v>
      </c>
      <c r="M925" s="4">
        <f t="shared" si="21"/>
        <v>866</v>
      </c>
    </row>
    <row r="926" spans="5:13">
      <c r="E926" s="2"/>
      <c r="G926" s="2"/>
      <c r="H926"/>
      <c r="J926" s="4">
        <f>IF(AND((Table1[[#This Row],[Sales stage]]&lt;&gt;"Won"),OR($B$2=1,(Table1[[#This Row],[Country]]=INDEX($E$1:$E$11,$B$2)))),Table1[[#This Row],[Close Date/Expected Close Date]]-DATE(2015,3,31),"")</f>
        <v>58</v>
      </c>
      <c r="K926" s="32">
        <f>IFERROR(IF(J926&lt;&gt;"",J926+ROWS($J$2:J926)/100000000,""),"")</f>
        <v>58.000009249999998</v>
      </c>
      <c r="L926" s="33">
        <f>IFERROR(SMALL($K$2:$K$996,ROWS($K$2:K926)),"")</f>
        <v>89.00000876</v>
      </c>
      <c r="M926" s="4">
        <f t="shared" si="21"/>
        <v>876</v>
      </c>
    </row>
    <row r="927" spans="5:13">
      <c r="E927" s="2"/>
      <c r="G927" s="2"/>
      <c r="H927"/>
      <c r="J927" s="4">
        <f>IF(AND((Table1[[#This Row],[Sales stage]]&lt;&gt;"Won"),OR($B$2=1,(Table1[[#This Row],[Country]]=INDEX($E$1:$E$11,$B$2)))),Table1[[#This Row],[Close Date/Expected Close Date]]-DATE(2015,3,31),"")</f>
        <v>14</v>
      </c>
      <c r="K927" s="32">
        <f>IFERROR(IF(J927&lt;&gt;"",J927+ROWS($J$2:J927)/100000000,""),"")</f>
        <v>14.000009260000001</v>
      </c>
      <c r="L927" s="33">
        <f>IFERROR(SMALL($K$2:$K$996,ROWS($K$2:K927)),"")</f>
        <v>89.000009660000003</v>
      </c>
      <c r="M927" s="4">
        <f t="shared" si="21"/>
        <v>966</v>
      </c>
    </row>
    <row r="928" spans="5:13">
      <c r="E928" s="2"/>
      <c r="G928" s="2"/>
      <c r="H928"/>
      <c r="J928" s="4">
        <f>IF(AND((Table1[[#This Row],[Sales stage]]&lt;&gt;"Won"),OR($B$2=1,(Table1[[#This Row],[Country]]=INDEX($E$1:$E$11,$B$2)))),Table1[[#This Row],[Close Date/Expected Close Date]]-DATE(2015,3,31),"")</f>
        <v>14</v>
      </c>
      <c r="K928" s="32">
        <f>IFERROR(IF(J928&lt;&gt;"",J928+ROWS($J$2:J928)/100000000,""),"")</f>
        <v>14.00000927</v>
      </c>
      <c r="L928" s="33">
        <f>IFERROR(SMALL($K$2:$K$996,ROWS($K$2:K928)),"")</f>
        <v>90.000000319999998</v>
      </c>
      <c r="M928" s="4">
        <f t="shared" si="21"/>
        <v>32</v>
      </c>
    </row>
    <row r="929" spans="5:13">
      <c r="E929" s="2"/>
      <c r="G929" s="2"/>
      <c r="H929"/>
      <c r="J929" s="4">
        <f>IF(AND((Table1[[#This Row],[Sales stage]]&lt;&gt;"Won"),OR($B$2=1,(Table1[[#This Row],[Country]]=INDEX($E$1:$E$11,$B$2)))),Table1[[#This Row],[Close Date/Expected Close Date]]-DATE(2015,3,31),"")</f>
        <v>64</v>
      </c>
      <c r="K929" s="32">
        <f>IFERROR(IF(J929&lt;&gt;"",J929+ROWS($J$2:J929)/100000000,""),"")</f>
        <v>64.00000928</v>
      </c>
      <c r="L929" s="33">
        <f>IFERROR(SMALL($K$2:$K$996,ROWS($K$2:K929)),"")</f>
        <v>90.000001010000005</v>
      </c>
      <c r="M929" s="4">
        <f t="shared" si="21"/>
        <v>101</v>
      </c>
    </row>
    <row r="930" spans="5:13">
      <c r="E930" s="2"/>
      <c r="G930" s="2"/>
      <c r="H930"/>
      <c r="J930" s="4">
        <f>IF(AND((Table1[[#This Row],[Sales stage]]&lt;&gt;"Won"),OR($B$2=1,(Table1[[#This Row],[Country]]=INDEX($E$1:$E$11,$B$2)))),Table1[[#This Row],[Close Date/Expected Close Date]]-DATE(2015,3,31),"")</f>
        <v>84</v>
      </c>
      <c r="K930" s="32">
        <f>IFERROR(IF(J930&lt;&gt;"",J930+ROWS($J$2:J930)/100000000,""),"")</f>
        <v>84.000009289999994</v>
      </c>
      <c r="L930" s="33">
        <f>IFERROR(SMALL($K$2:$K$996,ROWS($K$2:K930)),"")</f>
        <v>90.00000541</v>
      </c>
      <c r="M930" s="4">
        <f t="shared" si="21"/>
        <v>541</v>
      </c>
    </row>
    <row r="931" spans="5:13">
      <c r="E931" s="2"/>
      <c r="G931" s="2"/>
      <c r="H931"/>
      <c r="J931" s="4">
        <f>IF(AND((Table1[[#This Row],[Sales stage]]&lt;&gt;"Won"),OR($B$2=1,(Table1[[#This Row],[Country]]=INDEX($E$1:$E$11,$B$2)))),Table1[[#This Row],[Close Date/Expected Close Date]]-DATE(2015,3,31),"")</f>
        <v>87</v>
      </c>
      <c r="K931" s="32">
        <f>IFERROR(IF(J931&lt;&gt;"",J931+ROWS($J$2:J931)/100000000,""),"")</f>
        <v>87.000009300000002</v>
      </c>
      <c r="L931" s="33">
        <f>IFERROR(SMALL($K$2:$K$996,ROWS($K$2:K931)),"")</f>
        <v>90.000006499999998</v>
      </c>
      <c r="M931" s="4">
        <f t="shared" si="21"/>
        <v>650</v>
      </c>
    </row>
    <row r="932" spans="5:13">
      <c r="E932" s="2"/>
      <c r="G932" s="2"/>
      <c r="H932"/>
      <c r="J932" s="4">
        <f>IF(AND((Table1[[#This Row],[Sales stage]]&lt;&gt;"Won"),OR($B$2=1,(Table1[[#This Row],[Country]]=INDEX($E$1:$E$11,$B$2)))),Table1[[#This Row],[Close Date/Expected Close Date]]-DATE(2015,3,31),"")</f>
        <v>16</v>
      </c>
      <c r="K932" s="32">
        <f>IFERROR(IF(J932&lt;&gt;"",J932+ROWS($J$2:J932)/100000000,""),"")</f>
        <v>16.000009309999999</v>
      </c>
      <c r="L932" s="33">
        <f>IFERROR(SMALL($K$2:$K$996,ROWS($K$2:K932)),"")</f>
        <v>90.000008159999993</v>
      </c>
      <c r="M932" s="4">
        <f t="shared" si="21"/>
        <v>816</v>
      </c>
    </row>
    <row r="933" spans="5:13">
      <c r="E933" s="2"/>
      <c r="G933" s="2"/>
      <c r="H933"/>
      <c r="J933" s="4">
        <f>IF(AND((Table1[[#This Row],[Sales stage]]&lt;&gt;"Won"),OR($B$2=1,(Table1[[#This Row],[Country]]=INDEX($E$1:$E$11,$B$2)))),Table1[[#This Row],[Close Date/Expected Close Date]]-DATE(2015,3,31),"")</f>
        <v>43</v>
      </c>
      <c r="K933" s="32">
        <f>IFERROR(IF(J933&lt;&gt;"",J933+ROWS($J$2:J933)/100000000,""),"")</f>
        <v>43.000009319999997</v>
      </c>
      <c r="L933" s="33">
        <f>IFERROR(SMALL($K$2:$K$996,ROWS($K$2:K933)),"")</f>
        <v>90.000008170000001</v>
      </c>
      <c r="M933" s="4">
        <f t="shared" si="21"/>
        <v>817</v>
      </c>
    </row>
    <row r="934" spans="5:13">
      <c r="E934" s="2"/>
      <c r="G934" s="2"/>
      <c r="H934"/>
      <c r="J934" s="4">
        <f>IF(AND((Table1[[#This Row],[Sales stage]]&lt;&gt;"Won"),OR($B$2=1,(Table1[[#This Row],[Country]]=INDEX($E$1:$E$11,$B$2)))),Table1[[#This Row],[Close Date/Expected Close Date]]-DATE(2015,3,31),"")</f>
        <v>65</v>
      </c>
      <c r="K934" s="32">
        <f>IFERROR(IF(J934&lt;&gt;"",J934+ROWS($J$2:J934)/100000000,""),"")</f>
        <v>65.000009329999997</v>
      </c>
      <c r="L934" s="33">
        <f>IFERROR(SMALL($K$2:$K$996,ROWS($K$2:K934)),"")</f>
        <v>90.000008710000003</v>
      </c>
      <c r="M934" s="4">
        <f t="shared" si="21"/>
        <v>871</v>
      </c>
    </row>
    <row r="935" spans="5:13">
      <c r="E935" s="2"/>
      <c r="G935" s="2"/>
      <c r="H935"/>
      <c r="J935" s="4">
        <f>IF(AND((Table1[[#This Row],[Sales stage]]&lt;&gt;"Won"),OR($B$2=1,(Table1[[#This Row],[Country]]=INDEX($E$1:$E$11,$B$2)))),Table1[[#This Row],[Close Date/Expected Close Date]]-DATE(2015,3,31),"")</f>
        <v>44</v>
      </c>
      <c r="K935" s="32">
        <f>IFERROR(IF(J935&lt;&gt;"",J935+ROWS($J$2:J935)/100000000,""),"")</f>
        <v>44.000009339999998</v>
      </c>
      <c r="L935" s="33">
        <f>IFERROR(SMALL($K$2:$K$996,ROWS($K$2:K935)),"")</f>
        <v>90.000009180000006</v>
      </c>
      <c r="M935" s="4">
        <f t="shared" si="21"/>
        <v>918</v>
      </c>
    </row>
    <row r="936" spans="5:13">
      <c r="E936" s="2"/>
      <c r="G936" s="2"/>
      <c r="H936"/>
      <c r="J936" s="4">
        <f>IF(AND((Table1[[#This Row],[Sales stage]]&lt;&gt;"Won"),OR($B$2=1,(Table1[[#This Row],[Country]]=INDEX($E$1:$E$11,$B$2)))),Table1[[#This Row],[Close Date/Expected Close Date]]-DATE(2015,3,31),"")</f>
        <v>55</v>
      </c>
      <c r="K936" s="32">
        <f>IFERROR(IF(J936&lt;&gt;"",J936+ROWS($J$2:J936)/100000000,""),"")</f>
        <v>55.000009349999999</v>
      </c>
      <c r="L936" s="33">
        <f>IFERROR(SMALL($K$2:$K$996,ROWS($K$2:K936)),"")</f>
        <v>90.000009829999996</v>
      </c>
      <c r="M936" s="4">
        <f t="shared" si="21"/>
        <v>983</v>
      </c>
    </row>
    <row r="937" spans="5:13">
      <c r="E937" s="2"/>
      <c r="G937" s="2"/>
      <c r="H937"/>
      <c r="J937" s="4">
        <f>IF(AND((Table1[[#This Row],[Sales stage]]&lt;&gt;"Won"),OR($B$2=1,(Table1[[#This Row],[Country]]=INDEX($E$1:$E$11,$B$2)))),Table1[[#This Row],[Close Date/Expected Close Date]]-DATE(2015,3,31),"")</f>
        <v>88</v>
      </c>
      <c r="K937" s="32">
        <f>IFERROR(IF(J937&lt;&gt;"",J937+ROWS($J$2:J937)/100000000,""),"")</f>
        <v>88.000009360000007</v>
      </c>
      <c r="L937" s="33">
        <f>IFERROR(SMALL($K$2:$K$996,ROWS($K$2:K937)),"")</f>
        <v>97.000007339999996</v>
      </c>
      <c r="M937" s="4">
        <f t="shared" si="21"/>
        <v>734</v>
      </c>
    </row>
    <row r="938" spans="5:13">
      <c r="E938" s="2"/>
      <c r="G938" s="2"/>
      <c r="H938"/>
      <c r="J938" s="4">
        <f>IF(AND((Table1[[#This Row],[Sales stage]]&lt;&gt;"Won"),OR($B$2=1,(Table1[[#This Row],[Country]]=INDEX($E$1:$E$11,$B$2)))),Table1[[#This Row],[Close Date/Expected Close Date]]-DATE(2015,3,31),"")</f>
        <v>61</v>
      </c>
      <c r="K938" s="32">
        <f>IFERROR(IF(J938&lt;&gt;"",J938+ROWS($J$2:J938)/100000000,""),"")</f>
        <v>61.000009370000001</v>
      </c>
      <c r="L938" s="33">
        <f>IFERROR(SMALL($K$2:$K$996,ROWS($K$2:K938)),"")</f>
        <v>112.00000946999999</v>
      </c>
      <c r="M938" s="4">
        <f t="shared" si="21"/>
        <v>947</v>
      </c>
    </row>
    <row r="939" spans="5:13">
      <c r="E939" s="2"/>
      <c r="G939" s="2"/>
      <c r="H939"/>
      <c r="J939" s="4">
        <f>IF(AND((Table1[[#This Row],[Sales stage]]&lt;&gt;"Won"),OR($B$2=1,(Table1[[#This Row],[Country]]=INDEX($E$1:$E$11,$B$2)))),Table1[[#This Row],[Close Date/Expected Close Date]]-DATE(2015,3,31),"")</f>
        <v>36</v>
      </c>
      <c r="K939" s="32">
        <f>IFERROR(IF(J939&lt;&gt;"",J939+ROWS($J$2:J939)/100000000,""),"")</f>
        <v>36.000009380000002</v>
      </c>
      <c r="L939" s="33">
        <f>IFERROR(SMALL($K$2:$K$996,ROWS($K$2:K939)),"")</f>
        <v>113.00000875000001</v>
      </c>
      <c r="M939" s="4">
        <f t="shared" si="21"/>
        <v>875</v>
      </c>
    </row>
    <row r="940" spans="5:13">
      <c r="E940" s="2"/>
      <c r="G940" s="2"/>
      <c r="H940"/>
      <c r="J940" s="4">
        <f>IF(AND((Table1[[#This Row],[Sales stage]]&lt;&gt;"Won"),OR($B$2=1,(Table1[[#This Row],[Country]]=INDEX($E$1:$E$11,$B$2)))),Table1[[#This Row],[Close Date/Expected Close Date]]-DATE(2015,3,31),"")</f>
        <v>74</v>
      </c>
      <c r="K940" s="32">
        <f>IFERROR(IF(J940&lt;&gt;"",J940+ROWS($J$2:J940)/100000000,""),"")</f>
        <v>74.000009390000002</v>
      </c>
      <c r="L940" s="33">
        <f>IFERROR(SMALL($K$2:$K$996,ROWS($K$2:K940)),"")</f>
        <v>134.00000790000001</v>
      </c>
      <c r="M940" s="4">
        <f t="shared" si="21"/>
        <v>790</v>
      </c>
    </row>
    <row r="941" spans="5:13">
      <c r="E941" s="2"/>
      <c r="G941" s="2"/>
      <c r="H941"/>
      <c r="J941" s="4">
        <f>IF(AND((Table1[[#This Row],[Sales stage]]&lt;&gt;"Won"),OR($B$2=1,(Table1[[#This Row],[Country]]=INDEX($E$1:$E$11,$B$2)))),Table1[[#This Row],[Close Date/Expected Close Date]]-DATE(2015,3,31),"")</f>
        <v>38</v>
      </c>
      <c r="K941" s="32">
        <f>IFERROR(IF(J941&lt;&gt;"",J941+ROWS($J$2:J941)/100000000,""),"")</f>
        <v>38.000009400000003</v>
      </c>
      <c r="L941" s="33">
        <f>IFERROR(SMALL($K$2:$K$996,ROWS($K$2:K941)),"")</f>
        <v>136.00000786999999</v>
      </c>
      <c r="M941" s="4">
        <f t="shared" si="21"/>
        <v>787</v>
      </c>
    </row>
    <row r="942" spans="5:13">
      <c r="E942" s="2"/>
      <c r="G942" s="2"/>
      <c r="H942"/>
      <c r="J942" s="4">
        <f>IF(AND((Table1[[#This Row],[Sales stage]]&lt;&gt;"Won"),OR($B$2=1,(Table1[[#This Row],[Country]]=INDEX($E$1:$E$11,$B$2)))),Table1[[#This Row],[Close Date/Expected Close Date]]-DATE(2015,3,31),"")</f>
        <v>22</v>
      </c>
      <c r="K942" s="32">
        <f>IFERROR(IF(J942&lt;&gt;"",J942+ROWS($J$2:J942)/100000000,""),"")</f>
        <v>22.000009410000001</v>
      </c>
      <c r="L942" s="33">
        <f>IFERROR(SMALL($K$2:$K$996,ROWS($K$2:K942)),"")</f>
        <v>156.00000822999999</v>
      </c>
      <c r="M942" s="4">
        <f t="shared" si="21"/>
        <v>823</v>
      </c>
    </row>
    <row r="943" spans="5:13">
      <c r="E943" s="2"/>
      <c r="G943" s="2"/>
      <c r="H943"/>
      <c r="J943" s="4">
        <f>IF(AND((Table1[[#This Row],[Sales stage]]&lt;&gt;"Won"),OR($B$2=1,(Table1[[#This Row],[Country]]=INDEX($E$1:$E$11,$B$2)))),Table1[[#This Row],[Close Date/Expected Close Date]]-DATE(2015,3,31),"")</f>
        <v>59</v>
      </c>
      <c r="K943" s="32">
        <f>IFERROR(IF(J943&lt;&gt;"",J943+ROWS($J$2:J943)/100000000,""),"")</f>
        <v>59.000009419999998</v>
      </c>
      <c r="L943" s="33">
        <f>IFERROR(SMALL($K$2:$K$996,ROWS($K$2:K943)),"")</f>
        <v>177.00000825999999</v>
      </c>
      <c r="M943" s="4">
        <f t="shared" si="21"/>
        <v>826</v>
      </c>
    </row>
    <row r="944" spans="5:13">
      <c r="E944" s="2"/>
      <c r="G944" s="2"/>
      <c r="H944"/>
      <c r="J944" s="4">
        <f>IF(AND((Table1[[#This Row],[Sales stage]]&lt;&gt;"Won"),OR($B$2=1,(Table1[[#This Row],[Country]]=INDEX($E$1:$E$11,$B$2)))),Table1[[#This Row],[Close Date/Expected Close Date]]-DATE(2015,3,31),"")</f>
        <v>86</v>
      </c>
      <c r="K944" s="32">
        <f>IFERROR(IF(J944&lt;&gt;"",J944+ROWS($J$2:J944)/100000000,""),"")</f>
        <v>86.000009430000006</v>
      </c>
      <c r="L944" s="33" t="str">
        <f>IFERROR(SMALL($K$2:$K$996,ROWS($K$2:K944)),"")</f>
        <v/>
      </c>
      <c r="M944" s="4" t="str">
        <f t="shared" si="21"/>
        <v/>
      </c>
    </row>
    <row r="945" spans="5:13">
      <c r="E945" s="2"/>
      <c r="G945" s="2"/>
      <c r="H945"/>
      <c r="J945" s="4">
        <f>IF(AND((Table1[[#This Row],[Sales stage]]&lt;&gt;"Won"),OR($B$2=1,(Table1[[#This Row],[Country]]=INDEX($E$1:$E$11,$B$2)))),Table1[[#This Row],[Close Date/Expected Close Date]]-DATE(2015,3,31),"")</f>
        <v>14</v>
      </c>
      <c r="K945" s="32">
        <f>IFERROR(IF(J945&lt;&gt;"",J945+ROWS($J$2:J945)/100000000,""),"")</f>
        <v>14.000009439999999</v>
      </c>
      <c r="L945" s="33" t="str">
        <f>IFERROR(SMALL($K$2:$K$996,ROWS($K$2:K945)),"")</f>
        <v/>
      </c>
      <c r="M945" s="4" t="str">
        <f t="shared" si="21"/>
        <v/>
      </c>
    </row>
    <row r="946" spans="5:13">
      <c r="E946" s="2"/>
      <c r="G946" s="2"/>
      <c r="H946"/>
      <c r="J946" s="4">
        <f>IF(AND((Table1[[#This Row],[Sales stage]]&lt;&gt;"Won"),OR($B$2=1,(Table1[[#This Row],[Country]]=INDEX($E$1:$E$11,$B$2)))),Table1[[#This Row],[Close Date/Expected Close Date]]-DATE(2015,3,31),"")</f>
        <v>67</v>
      </c>
      <c r="K946" s="32">
        <f>IFERROR(IF(J946&lt;&gt;"",J946+ROWS($J$2:J946)/100000000,""),"")</f>
        <v>67.000009449999993</v>
      </c>
      <c r="L946" s="33" t="str">
        <f>IFERROR(SMALL($K$2:$K$996,ROWS($K$2:K946)),"")</f>
        <v/>
      </c>
      <c r="M946" s="4" t="str">
        <f t="shared" si="21"/>
        <v/>
      </c>
    </row>
    <row r="947" spans="5:13">
      <c r="E947" s="2"/>
      <c r="G947" s="2"/>
      <c r="H947"/>
      <c r="J947" s="4">
        <f>IF(AND((Table1[[#This Row],[Sales stage]]&lt;&gt;"Won"),OR($B$2=1,(Table1[[#This Row],[Country]]=INDEX($E$1:$E$11,$B$2)))),Table1[[#This Row],[Close Date/Expected Close Date]]-DATE(2015,3,31),"")</f>
        <v>11</v>
      </c>
      <c r="K947" s="32">
        <f>IFERROR(IF(J947&lt;&gt;"",J947+ROWS($J$2:J947)/100000000,""),"")</f>
        <v>11.000009459999999</v>
      </c>
      <c r="L947" s="33" t="str">
        <f>IFERROR(SMALL($K$2:$K$996,ROWS($K$2:K947)),"")</f>
        <v/>
      </c>
      <c r="M947" s="4" t="str">
        <f t="shared" si="21"/>
        <v/>
      </c>
    </row>
    <row r="948" spans="5:13">
      <c r="E948" s="2"/>
      <c r="G948" s="2"/>
      <c r="H948"/>
      <c r="J948" s="4">
        <f>IF(AND((Table1[[#This Row],[Sales stage]]&lt;&gt;"Won"),OR($B$2=1,(Table1[[#This Row],[Country]]=INDEX($E$1:$E$11,$B$2)))),Table1[[#This Row],[Close Date/Expected Close Date]]-DATE(2015,3,31),"")</f>
        <v>112</v>
      </c>
      <c r="K948" s="32">
        <f>IFERROR(IF(J948&lt;&gt;"",J948+ROWS($J$2:J948)/100000000,""),"")</f>
        <v>112.00000946999999</v>
      </c>
      <c r="L948" s="33" t="str">
        <f>IFERROR(SMALL($K$2:$K$996,ROWS($K$2:K948)),"")</f>
        <v/>
      </c>
      <c r="M948" s="4" t="str">
        <f t="shared" si="21"/>
        <v/>
      </c>
    </row>
    <row r="949" spans="5:13">
      <c r="E949" s="2"/>
      <c r="G949" s="2"/>
      <c r="H949"/>
      <c r="J949" s="4">
        <f>IF(AND((Table1[[#This Row],[Sales stage]]&lt;&gt;"Won"),OR($B$2=1,(Table1[[#This Row],[Country]]=INDEX($E$1:$E$11,$B$2)))),Table1[[#This Row],[Close Date/Expected Close Date]]-DATE(2015,3,31),"")</f>
        <v>19</v>
      </c>
      <c r="K949" s="32">
        <f>IFERROR(IF(J949&lt;&gt;"",J949+ROWS($J$2:J949)/100000000,""),"")</f>
        <v>19.000009479999999</v>
      </c>
      <c r="L949" s="33" t="str">
        <f>IFERROR(SMALL($K$2:$K$996,ROWS($K$2:K949)),"")</f>
        <v/>
      </c>
      <c r="M949" s="4" t="str">
        <f t="shared" si="21"/>
        <v/>
      </c>
    </row>
    <row r="950" spans="5:13">
      <c r="E950" s="2"/>
      <c r="G950" s="2"/>
      <c r="H950"/>
      <c r="J950" s="4">
        <f>IF(AND((Table1[[#This Row],[Sales stage]]&lt;&gt;"Won"),OR($B$2=1,(Table1[[#This Row],[Country]]=INDEX($E$1:$E$11,$B$2)))),Table1[[#This Row],[Close Date/Expected Close Date]]-DATE(2015,3,31),"")</f>
        <v>32</v>
      </c>
      <c r="K950" s="32">
        <f>IFERROR(IF(J950&lt;&gt;"",J950+ROWS($J$2:J950)/100000000,""),"")</f>
        <v>32.000009489999997</v>
      </c>
      <c r="L950" s="33" t="str">
        <f>IFERROR(SMALL($K$2:$K$996,ROWS($K$2:K950)),"")</f>
        <v/>
      </c>
      <c r="M950" s="4" t="str">
        <f t="shared" si="21"/>
        <v/>
      </c>
    </row>
    <row r="951" spans="5:13">
      <c r="E951" s="2"/>
      <c r="G951" s="2"/>
      <c r="H951"/>
      <c r="J951" s="4">
        <f>IF(AND((Table1[[#This Row],[Sales stage]]&lt;&gt;"Won"),OR($B$2=1,(Table1[[#This Row],[Country]]=INDEX($E$1:$E$11,$B$2)))),Table1[[#This Row],[Close Date/Expected Close Date]]-DATE(2015,3,31),"")</f>
        <v>84</v>
      </c>
      <c r="K951" s="32">
        <f>IFERROR(IF(J951&lt;&gt;"",J951+ROWS($J$2:J951)/100000000,""),"")</f>
        <v>84.000009500000004</v>
      </c>
      <c r="L951" s="33" t="str">
        <f>IFERROR(SMALL($K$2:$K$996,ROWS($K$2:K951)),"")</f>
        <v/>
      </c>
      <c r="M951" s="4" t="str">
        <f t="shared" si="21"/>
        <v/>
      </c>
    </row>
    <row r="952" spans="5:13">
      <c r="E952" s="2"/>
      <c r="G952" s="2"/>
      <c r="H952"/>
      <c r="J952" s="4">
        <f>IF(AND((Table1[[#This Row],[Sales stage]]&lt;&gt;"Won"),OR($B$2=1,(Table1[[#This Row],[Country]]=INDEX($E$1:$E$11,$B$2)))),Table1[[#This Row],[Close Date/Expected Close Date]]-DATE(2015,3,31),"")</f>
        <v>54</v>
      </c>
      <c r="K952" s="32">
        <f>IFERROR(IF(J952&lt;&gt;"",J952+ROWS($J$2:J952)/100000000,""),"")</f>
        <v>54.000009509999998</v>
      </c>
      <c r="L952" s="33" t="str">
        <f>IFERROR(SMALL($K$2:$K$996,ROWS($K$2:K952)),"")</f>
        <v/>
      </c>
      <c r="M952" s="4" t="str">
        <f t="shared" si="21"/>
        <v/>
      </c>
    </row>
    <row r="953" spans="5:13">
      <c r="E953" s="2"/>
      <c r="G953" s="2"/>
      <c r="H953"/>
      <c r="J953" s="4">
        <f>IF(AND((Table1[[#This Row],[Sales stage]]&lt;&gt;"Won"),OR($B$2=1,(Table1[[#This Row],[Country]]=INDEX($E$1:$E$11,$B$2)))),Table1[[#This Row],[Close Date/Expected Close Date]]-DATE(2015,3,31),"")</f>
        <v>13</v>
      </c>
      <c r="K953" s="32">
        <f>IFERROR(IF(J953&lt;&gt;"",J953+ROWS($J$2:J953)/100000000,""),"")</f>
        <v>13.000009520000001</v>
      </c>
      <c r="L953" s="33" t="str">
        <f>IFERROR(SMALL($K$2:$K$996,ROWS($K$2:K953)),"")</f>
        <v/>
      </c>
      <c r="M953" s="4" t="str">
        <f t="shared" si="21"/>
        <v/>
      </c>
    </row>
    <row r="954" spans="5:13">
      <c r="E954" s="2"/>
      <c r="G954" s="2"/>
      <c r="H954"/>
      <c r="J954" s="4">
        <f>IF(AND((Table1[[#This Row],[Sales stage]]&lt;&gt;"Won"),OR($B$2=1,(Table1[[#This Row],[Country]]=INDEX($E$1:$E$11,$B$2)))),Table1[[#This Row],[Close Date/Expected Close Date]]-DATE(2015,3,31),"")</f>
        <v>79</v>
      </c>
      <c r="K954" s="32">
        <f>IFERROR(IF(J954&lt;&gt;"",J954+ROWS($J$2:J954)/100000000,""),"")</f>
        <v>79.00000953</v>
      </c>
      <c r="L954" s="33" t="str">
        <f>IFERROR(SMALL($K$2:$K$996,ROWS($K$2:K954)),"")</f>
        <v/>
      </c>
      <c r="M954" s="4" t="str">
        <f t="shared" si="21"/>
        <v/>
      </c>
    </row>
    <row r="955" spans="5:13">
      <c r="E955" s="2"/>
      <c r="G955" s="2"/>
      <c r="H955"/>
      <c r="J955" s="4">
        <f>IF(AND((Table1[[#This Row],[Sales stage]]&lt;&gt;"Won"),OR($B$2=1,(Table1[[#This Row],[Country]]=INDEX($E$1:$E$11,$B$2)))),Table1[[#This Row],[Close Date/Expected Close Date]]-DATE(2015,3,31),"")</f>
        <v>20</v>
      </c>
      <c r="K955" s="32">
        <f>IFERROR(IF(J955&lt;&gt;"",J955+ROWS($J$2:J955)/100000000,""),"")</f>
        <v>20.000009540000001</v>
      </c>
      <c r="L955" s="33" t="str">
        <f>IFERROR(SMALL($K$2:$K$996,ROWS($K$2:K955)),"")</f>
        <v/>
      </c>
      <c r="M955" s="4" t="str">
        <f t="shared" si="21"/>
        <v/>
      </c>
    </row>
    <row r="956" spans="5:13">
      <c r="E956" s="2"/>
      <c r="G956" s="2"/>
      <c r="H956"/>
      <c r="J956" s="4">
        <f>IF(AND((Table1[[#This Row],[Sales stage]]&lt;&gt;"Won"),OR($B$2=1,(Table1[[#This Row],[Country]]=INDEX($E$1:$E$11,$B$2)))),Table1[[#This Row],[Close Date/Expected Close Date]]-DATE(2015,3,31),"")</f>
        <v>50</v>
      </c>
      <c r="K956" s="32">
        <f>IFERROR(IF(J956&lt;&gt;"",J956+ROWS($J$2:J956)/100000000,""),"")</f>
        <v>50.000009550000001</v>
      </c>
      <c r="L956" s="33" t="str">
        <f>IFERROR(SMALL($K$2:$K$996,ROWS($K$2:K956)),"")</f>
        <v/>
      </c>
      <c r="M956" s="4" t="str">
        <f t="shared" si="21"/>
        <v/>
      </c>
    </row>
    <row r="957" spans="5:13">
      <c r="E957" s="2"/>
      <c r="G957" s="2"/>
      <c r="H957"/>
      <c r="J957" s="4">
        <f>IF(AND((Table1[[#This Row],[Sales stage]]&lt;&gt;"Won"),OR($B$2=1,(Table1[[#This Row],[Country]]=INDEX($E$1:$E$11,$B$2)))),Table1[[#This Row],[Close Date/Expected Close Date]]-DATE(2015,3,31),"")</f>
        <v>20</v>
      </c>
      <c r="K957" s="32">
        <f>IFERROR(IF(J957&lt;&gt;"",J957+ROWS($J$2:J957)/100000000,""),"")</f>
        <v>20.000009559999999</v>
      </c>
      <c r="L957" s="33" t="str">
        <f>IFERROR(SMALL($K$2:$K$996,ROWS($K$2:K957)),"")</f>
        <v/>
      </c>
      <c r="M957" s="4" t="str">
        <f t="shared" si="21"/>
        <v/>
      </c>
    </row>
    <row r="958" spans="5:13">
      <c r="E958" s="2"/>
      <c r="G958" s="2"/>
      <c r="H958"/>
      <c r="J958" s="4">
        <f>IF(AND((Table1[[#This Row],[Sales stage]]&lt;&gt;"Won"),OR($B$2=1,(Table1[[#This Row],[Country]]=INDEX($E$1:$E$11,$B$2)))),Table1[[#This Row],[Close Date/Expected Close Date]]-DATE(2015,3,31),"")</f>
        <v>64</v>
      </c>
      <c r="K958" s="32">
        <f>IFERROR(IF(J958&lt;&gt;"",J958+ROWS($J$2:J958)/100000000,""),"")</f>
        <v>64.000009570000003</v>
      </c>
      <c r="L958" s="33" t="str">
        <f>IFERROR(SMALL($K$2:$K$996,ROWS($K$2:K958)),"")</f>
        <v/>
      </c>
      <c r="M958" s="4" t="str">
        <f t="shared" si="21"/>
        <v/>
      </c>
    </row>
    <row r="959" spans="5:13">
      <c r="E959" s="2"/>
      <c r="G959" s="2"/>
      <c r="H959"/>
      <c r="J959" s="4">
        <f>IF(AND((Table1[[#This Row],[Sales stage]]&lt;&gt;"Won"),OR($B$2=1,(Table1[[#This Row],[Country]]=INDEX($E$1:$E$11,$B$2)))),Table1[[#This Row],[Close Date/Expected Close Date]]-DATE(2015,3,31),"")</f>
        <v>26</v>
      </c>
      <c r="K959" s="32">
        <f>IFERROR(IF(J959&lt;&gt;"",J959+ROWS($J$2:J959)/100000000,""),"")</f>
        <v>26.00000958</v>
      </c>
      <c r="L959" s="33" t="str">
        <f>IFERROR(SMALL($K$2:$K$996,ROWS($K$2:K959)),"")</f>
        <v/>
      </c>
      <c r="M959" s="4" t="str">
        <f t="shared" si="21"/>
        <v/>
      </c>
    </row>
    <row r="960" spans="5:13">
      <c r="E960" s="2"/>
      <c r="G960" s="2"/>
      <c r="H960"/>
      <c r="J960" s="4">
        <f>IF(AND((Table1[[#This Row],[Sales stage]]&lt;&gt;"Won"),OR($B$2=1,(Table1[[#This Row],[Country]]=INDEX($E$1:$E$11,$B$2)))),Table1[[#This Row],[Close Date/Expected Close Date]]-DATE(2015,3,31),"")</f>
        <v>44</v>
      </c>
      <c r="K960" s="32">
        <f>IFERROR(IF(J960&lt;&gt;"",J960+ROWS($J$2:J960)/100000000,""),"")</f>
        <v>44.000009589999998</v>
      </c>
      <c r="L960" s="33" t="str">
        <f>IFERROR(SMALL($K$2:$K$996,ROWS($K$2:K960)),"")</f>
        <v/>
      </c>
      <c r="M960" s="4" t="str">
        <f t="shared" si="21"/>
        <v/>
      </c>
    </row>
    <row r="961" spans="5:13">
      <c r="E961" s="2"/>
      <c r="G961" s="2"/>
      <c r="H961"/>
      <c r="J961" s="4">
        <f>IF(AND((Table1[[#This Row],[Sales stage]]&lt;&gt;"Won"),OR($B$2=1,(Table1[[#This Row],[Country]]=INDEX($E$1:$E$11,$B$2)))),Table1[[#This Row],[Close Date/Expected Close Date]]-DATE(2015,3,31),"")</f>
        <v>55</v>
      </c>
      <c r="K961" s="32">
        <f>IFERROR(IF(J961&lt;&gt;"",J961+ROWS($J$2:J961)/100000000,""),"")</f>
        <v>55.000009599999998</v>
      </c>
      <c r="L961" s="33" t="str">
        <f>IFERROR(SMALL($K$2:$K$996,ROWS($K$2:K961)),"")</f>
        <v/>
      </c>
      <c r="M961" s="4" t="str">
        <f t="shared" si="21"/>
        <v/>
      </c>
    </row>
    <row r="962" spans="5:13">
      <c r="E962" s="2"/>
      <c r="G962" s="2"/>
      <c r="H962"/>
      <c r="J962" s="4">
        <f>IF(AND((Table1[[#This Row],[Sales stage]]&lt;&gt;"Won"),OR($B$2=1,(Table1[[#This Row],[Country]]=INDEX($E$1:$E$11,$B$2)))),Table1[[#This Row],[Close Date/Expected Close Date]]-DATE(2015,3,31),"")</f>
        <v>48</v>
      </c>
      <c r="K962" s="32">
        <f>IFERROR(IF(J962&lt;&gt;"",J962+ROWS($J$2:J962)/100000000,""),"")</f>
        <v>48.000009609999999</v>
      </c>
      <c r="L962" s="33" t="str">
        <f>IFERROR(SMALL($K$2:$K$996,ROWS($K$2:K962)),"")</f>
        <v/>
      </c>
      <c r="M962" s="4" t="str">
        <f t="shared" si="21"/>
        <v/>
      </c>
    </row>
    <row r="963" spans="5:13">
      <c r="E963" s="2"/>
      <c r="G963" s="2"/>
      <c r="H963"/>
      <c r="J963" s="4">
        <f>IF(AND((Table1[[#This Row],[Sales stage]]&lt;&gt;"Won"),OR($B$2=1,(Table1[[#This Row],[Country]]=INDEX($E$1:$E$11,$B$2)))),Table1[[#This Row],[Close Date/Expected Close Date]]-DATE(2015,3,31),"")</f>
        <v>83</v>
      </c>
      <c r="K963" s="32">
        <f>IFERROR(IF(J963&lt;&gt;"",J963+ROWS($J$2:J963)/100000000,""),"")</f>
        <v>83.00000962</v>
      </c>
      <c r="L963" s="33" t="str">
        <f>IFERROR(SMALL($K$2:$K$996,ROWS($K$2:K963)),"")</f>
        <v/>
      </c>
      <c r="M963" s="4" t="str">
        <f t="shared" ref="M963:M996" si="22">IF(L963&lt;&gt;"",MATCH(L963,$K$2:$K$996,0),"")</f>
        <v/>
      </c>
    </row>
    <row r="964" spans="5:13">
      <c r="E964" s="2"/>
      <c r="G964" s="2"/>
      <c r="H964"/>
      <c r="J964" s="4">
        <f>IF(AND((Table1[[#This Row],[Sales stage]]&lt;&gt;"Won"),OR($B$2=1,(Table1[[#This Row],[Country]]=INDEX($E$1:$E$11,$B$2)))),Table1[[#This Row],[Close Date/Expected Close Date]]-DATE(2015,3,31),"")</f>
        <v>83</v>
      </c>
      <c r="K964" s="32">
        <f>IFERROR(IF(J964&lt;&gt;"",J964+ROWS($J$2:J964)/100000000,""),"")</f>
        <v>83.000009629999994</v>
      </c>
      <c r="L964" s="33" t="str">
        <f>IFERROR(SMALL($K$2:$K$996,ROWS($K$2:K964)),"")</f>
        <v/>
      </c>
      <c r="M964" s="4" t="str">
        <f t="shared" si="22"/>
        <v/>
      </c>
    </row>
    <row r="965" spans="5:13">
      <c r="E965" s="2"/>
      <c r="G965" s="2"/>
      <c r="H965"/>
      <c r="J965" s="4">
        <f>IF(AND((Table1[[#This Row],[Sales stage]]&lt;&gt;"Won"),OR($B$2=1,(Table1[[#This Row],[Country]]=INDEX($E$1:$E$11,$B$2)))),Table1[[#This Row],[Close Date/Expected Close Date]]-DATE(2015,3,31),"")</f>
        <v>20</v>
      </c>
      <c r="K965" s="32">
        <f>IFERROR(IF(J965&lt;&gt;"",J965+ROWS($J$2:J965)/100000000,""),"")</f>
        <v>20.000009639999998</v>
      </c>
      <c r="L965" s="33" t="str">
        <f>IFERROR(SMALL($K$2:$K$996,ROWS($K$2:K965)),"")</f>
        <v/>
      </c>
      <c r="M965" s="4" t="str">
        <f t="shared" si="22"/>
        <v/>
      </c>
    </row>
    <row r="966" spans="5:13">
      <c r="E966" s="2"/>
      <c r="G966" s="2"/>
      <c r="H966"/>
      <c r="J966" s="4">
        <f>IF(AND((Table1[[#This Row],[Sales stage]]&lt;&gt;"Won"),OR($B$2=1,(Table1[[#This Row],[Country]]=INDEX($E$1:$E$11,$B$2)))),Table1[[#This Row],[Close Date/Expected Close Date]]-DATE(2015,3,31),"")</f>
        <v>70</v>
      </c>
      <c r="K966" s="32">
        <f>IFERROR(IF(J966&lt;&gt;"",J966+ROWS($J$2:J966)/100000000,""),"")</f>
        <v>70.000009649999996</v>
      </c>
      <c r="L966" s="33" t="str">
        <f>IFERROR(SMALL($K$2:$K$996,ROWS($K$2:K966)),"")</f>
        <v/>
      </c>
      <c r="M966" s="4" t="str">
        <f t="shared" si="22"/>
        <v/>
      </c>
    </row>
    <row r="967" spans="5:13">
      <c r="E967" s="2"/>
      <c r="G967" s="2"/>
      <c r="H967"/>
      <c r="J967" s="4">
        <f>IF(AND((Table1[[#This Row],[Sales stage]]&lt;&gt;"Won"),OR($B$2=1,(Table1[[#This Row],[Country]]=INDEX($E$1:$E$11,$B$2)))),Table1[[#This Row],[Close Date/Expected Close Date]]-DATE(2015,3,31),"")</f>
        <v>89</v>
      </c>
      <c r="K967" s="32">
        <f>IFERROR(IF(J967&lt;&gt;"",J967+ROWS($J$2:J967)/100000000,""),"")</f>
        <v>89.000009660000003</v>
      </c>
      <c r="L967" s="33" t="str">
        <f>IFERROR(SMALL($K$2:$K$996,ROWS($K$2:K967)),"")</f>
        <v/>
      </c>
      <c r="M967" s="4" t="str">
        <f t="shared" si="22"/>
        <v/>
      </c>
    </row>
    <row r="968" spans="5:13">
      <c r="E968" s="2"/>
      <c r="G968" s="2"/>
      <c r="H968"/>
      <c r="J968" s="4">
        <f>IF(AND((Table1[[#This Row],[Sales stage]]&lt;&gt;"Won"),OR($B$2=1,(Table1[[#This Row],[Country]]=INDEX($E$1:$E$11,$B$2)))),Table1[[#This Row],[Close Date/Expected Close Date]]-DATE(2015,3,31),"")</f>
        <v>77</v>
      </c>
      <c r="K968" s="32">
        <f>IFERROR(IF(J968&lt;&gt;"",J968+ROWS($J$2:J968)/100000000,""),"")</f>
        <v>77.000009669999997</v>
      </c>
      <c r="L968" s="33" t="str">
        <f>IFERROR(SMALL($K$2:$K$996,ROWS($K$2:K968)),"")</f>
        <v/>
      </c>
      <c r="M968" s="4" t="str">
        <f t="shared" si="22"/>
        <v/>
      </c>
    </row>
    <row r="969" spans="5:13">
      <c r="E969" s="2"/>
      <c r="G969" s="2"/>
      <c r="H969"/>
      <c r="J969" s="4">
        <f>IF(AND((Table1[[#This Row],[Sales stage]]&lt;&gt;"Won"),OR($B$2=1,(Table1[[#This Row],[Country]]=INDEX($E$1:$E$11,$B$2)))),Table1[[#This Row],[Close Date/Expected Close Date]]-DATE(2015,3,31),"")</f>
        <v>50</v>
      </c>
      <c r="K969" s="32">
        <f>IFERROR(IF(J969&lt;&gt;"",J969+ROWS($J$2:J969)/100000000,""),"")</f>
        <v>50.000009679999998</v>
      </c>
      <c r="L969" s="33" t="str">
        <f>IFERROR(SMALL($K$2:$K$996,ROWS($K$2:K969)),"")</f>
        <v/>
      </c>
      <c r="M969" s="4" t="str">
        <f t="shared" si="22"/>
        <v/>
      </c>
    </row>
    <row r="970" spans="5:13">
      <c r="E970" s="2"/>
      <c r="G970" s="2"/>
      <c r="H970"/>
      <c r="J970" s="4">
        <f>IF(AND((Table1[[#This Row],[Sales stage]]&lt;&gt;"Won"),OR($B$2=1,(Table1[[#This Row],[Country]]=INDEX($E$1:$E$11,$B$2)))),Table1[[#This Row],[Close Date/Expected Close Date]]-DATE(2015,3,31),"")</f>
        <v>88</v>
      </c>
      <c r="K970" s="32">
        <f>IFERROR(IF(J970&lt;&gt;"",J970+ROWS($J$2:J970)/100000000,""),"")</f>
        <v>88.000009689999999</v>
      </c>
      <c r="L970" s="33" t="str">
        <f>IFERROR(SMALL($K$2:$K$996,ROWS($K$2:K970)),"")</f>
        <v/>
      </c>
      <c r="M970" s="4" t="str">
        <f t="shared" si="22"/>
        <v/>
      </c>
    </row>
    <row r="971" spans="5:13">
      <c r="E971" s="2"/>
      <c r="G971" s="2"/>
      <c r="H971"/>
      <c r="J971" s="4">
        <f>IF(AND((Table1[[#This Row],[Sales stage]]&lt;&gt;"Won"),OR($B$2=1,(Table1[[#This Row],[Country]]=INDEX($E$1:$E$11,$B$2)))),Table1[[#This Row],[Close Date/Expected Close Date]]-DATE(2015,3,31),"")</f>
        <v>46</v>
      </c>
      <c r="K971" s="32">
        <f>IFERROR(IF(J971&lt;&gt;"",J971+ROWS($J$2:J971)/100000000,""),"")</f>
        <v>46.0000097</v>
      </c>
      <c r="L971" s="33" t="str">
        <f>IFERROR(SMALL($K$2:$K$996,ROWS($K$2:K971)),"")</f>
        <v/>
      </c>
      <c r="M971" s="4" t="str">
        <f t="shared" si="22"/>
        <v/>
      </c>
    </row>
    <row r="972" spans="5:13">
      <c r="E972" s="2"/>
      <c r="G972" s="2"/>
      <c r="H972"/>
      <c r="J972" s="4">
        <f>IF(AND((Table1[[#This Row],[Sales stage]]&lt;&gt;"Won"),OR($B$2=1,(Table1[[#This Row],[Country]]=INDEX($E$1:$E$11,$B$2)))),Table1[[#This Row],[Close Date/Expected Close Date]]-DATE(2015,3,31),"")</f>
        <v>49</v>
      </c>
      <c r="K972" s="32">
        <f>IFERROR(IF(J972&lt;&gt;"",J972+ROWS($J$2:J972)/100000000,""),"")</f>
        <v>49.00000971</v>
      </c>
      <c r="L972" s="33" t="str">
        <f>IFERROR(SMALL($K$2:$K$996,ROWS($K$2:K972)),"")</f>
        <v/>
      </c>
      <c r="M972" s="4" t="str">
        <f t="shared" si="22"/>
        <v/>
      </c>
    </row>
    <row r="973" spans="5:13">
      <c r="E973" s="2"/>
      <c r="G973" s="2"/>
      <c r="H973"/>
      <c r="J973" s="4">
        <f>IF(AND((Table1[[#This Row],[Sales stage]]&lt;&gt;"Won"),OR($B$2=1,(Table1[[#This Row],[Country]]=INDEX($E$1:$E$11,$B$2)))),Table1[[#This Row],[Close Date/Expected Close Date]]-DATE(2015,3,31),"")</f>
        <v>33</v>
      </c>
      <c r="K973" s="32">
        <f>IFERROR(IF(J973&lt;&gt;"",J973+ROWS($J$2:J973)/100000000,""),"")</f>
        <v>33.000009720000001</v>
      </c>
      <c r="L973" s="33" t="str">
        <f>IFERROR(SMALL($K$2:$K$996,ROWS($K$2:K973)),"")</f>
        <v/>
      </c>
      <c r="M973" s="4" t="str">
        <f t="shared" si="22"/>
        <v/>
      </c>
    </row>
    <row r="974" spans="5:13">
      <c r="E974" s="2"/>
      <c r="G974" s="2"/>
      <c r="H974"/>
      <c r="J974" s="4">
        <f>IF(AND((Table1[[#This Row],[Sales stage]]&lt;&gt;"Won"),OR($B$2=1,(Table1[[#This Row],[Country]]=INDEX($E$1:$E$11,$B$2)))),Table1[[#This Row],[Close Date/Expected Close Date]]-DATE(2015,3,31),"")</f>
        <v>25</v>
      </c>
      <c r="K974" s="32">
        <f>IFERROR(IF(J974&lt;&gt;"",J974+ROWS($J$2:J974)/100000000,""),"")</f>
        <v>25.000009729999999</v>
      </c>
      <c r="L974" s="33" t="str">
        <f>IFERROR(SMALL($K$2:$K$996,ROWS($K$2:K974)),"")</f>
        <v/>
      </c>
      <c r="M974" s="4" t="str">
        <f t="shared" si="22"/>
        <v/>
      </c>
    </row>
    <row r="975" spans="5:13">
      <c r="E975" s="2"/>
      <c r="G975" s="2"/>
      <c r="H975"/>
      <c r="J975" s="4">
        <f>IF(AND((Table1[[#This Row],[Sales stage]]&lt;&gt;"Won"),OR($B$2=1,(Table1[[#This Row],[Country]]=INDEX($E$1:$E$11,$B$2)))),Table1[[#This Row],[Close Date/Expected Close Date]]-DATE(2015,3,31),"")</f>
        <v>61</v>
      </c>
      <c r="K975" s="32">
        <f>IFERROR(IF(J975&lt;&gt;"",J975+ROWS($J$2:J975)/100000000,""),"")</f>
        <v>61.000009740000003</v>
      </c>
      <c r="L975" s="33" t="str">
        <f>IFERROR(SMALL($K$2:$K$996,ROWS($K$2:K975)),"")</f>
        <v/>
      </c>
      <c r="M975" s="4" t="str">
        <f t="shared" si="22"/>
        <v/>
      </c>
    </row>
    <row r="976" spans="5:13">
      <c r="E976" s="2"/>
      <c r="G976" s="2"/>
      <c r="H976"/>
      <c r="J976" s="4">
        <f>IF(AND((Table1[[#This Row],[Sales stage]]&lt;&gt;"Won"),OR($B$2=1,(Table1[[#This Row],[Country]]=INDEX($E$1:$E$11,$B$2)))),Table1[[#This Row],[Close Date/Expected Close Date]]-DATE(2015,3,31),"")</f>
        <v>11</v>
      </c>
      <c r="K976" s="32">
        <f>IFERROR(IF(J976&lt;&gt;"",J976+ROWS($J$2:J976)/100000000,""),"")</f>
        <v>11.00000975</v>
      </c>
      <c r="L976" s="33" t="str">
        <f>IFERROR(SMALL($K$2:$K$996,ROWS($K$2:K976)),"")</f>
        <v/>
      </c>
      <c r="M976" s="4" t="str">
        <f t="shared" si="22"/>
        <v/>
      </c>
    </row>
    <row r="977" spans="5:13">
      <c r="E977" s="2"/>
      <c r="G977" s="2"/>
      <c r="H977"/>
      <c r="J977" s="4">
        <f>IF(AND((Table1[[#This Row],[Sales stage]]&lt;&gt;"Won"),OR($B$2=1,(Table1[[#This Row],[Country]]=INDEX($E$1:$E$11,$B$2)))),Table1[[#This Row],[Close Date/Expected Close Date]]-DATE(2015,3,31),"")</f>
        <v>34</v>
      </c>
      <c r="K977" s="32">
        <f>IFERROR(IF(J977&lt;&gt;"",J977+ROWS($J$2:J977)/100000000,""),"")</f>
        <v>34.000009759999998</v>
      </c>
      <c r="L977" s="33" t="str">
        <f>IFERROR(SMALL($K$2:$K$996,ROWS($K$2:K977)),"")</f>
        <v/>
      </c>
      <c r="M977" s="4" t="str">
        <f t="shared" si="22"/>
        <v/>
      </c>
    </row>
    <row r="978" spans="5:13">
      <c r="E978" s="2"/>
      <c r="G978" s="2"/>
      <c r="H978"/>
      <c r="J978" s="4">
        <f>IF(AND((Table1[[#This Row],[Sales stage]]&lt;&gt;"Won"),OR($B$2=1,(Table1[[#This Row],[Country]]=INDEX($E$1:$E$11,$B$2)))),Table1[[#This Row],[Close Date/Expected Close Date]]-DATE(2015,3,31),"")</f>
        <v>24</v>
      </c>
      <c r="K978" s="32">
        <f>IFERROR(IF(J978&lt;&gt;"",J978+ROWS($J$2:J978)/100000000,""),"")</f>
        <v>24.000009769999998</v>
      </c>
      <c r="L978" s="33" t="str">
        <f>IFERROR(SMALL($K$2:$K$996,ROWS($K$2:K978)),"")</f>
        <v/>
      </c>
      <c r="M978" s="4" t="str">
        <f t="shared" si="22"/>
        <v/>
      </c>
    </row>
    <row r="979" spans="5:13">
      <c r="E979" s="2"/>
      <c r="G979" s="2"/>
      <c r="H979"/>
      <c r="J979" s="4">
        <f>IF(AND((Table1[[#This Row],[Sales stage]]&lt;&gt;"Won"),OR($B$2=1,(Table1[[#This Row],[Country]]=INDEX($E$1:$E$11,$B$2)))),Table1[[#This Row],[Close Date/Expected Close Date]]-DATE(2015,3,31),"")</f>
        <v>79</v>
      </c>
      <c r="K979" s="32">
        <f>IFERROR(IF(J979&lt;&gt;"",J979+ROWS($J$2:J979)/100000000,""),"")</f>
        <v>79.000009779999999</v>
      </c>
      <c r="L979" s="33" t="str">
        <f>IFERROR(SMALL($K$2:$K$996,ROWS($K$2:K979)),"")</f>
        <v/>
      </c>
      <c r="M979" s="4" t="str">
        <f t="shared" si="22"/>
        <v/>
      </c>
    </row>
    <row r="980" spans="5:13">
      <c r="E980" s="2"/>
      <c r="G980" s="2"/>
      <c r="H980"/>
      <c r="J980" s="4">
        <f>IF(AND((Table1[[#This Row],[Sales stage]]&lt;&gt;"Won"),OR($B$2=1,(Table1[[#This Row],[Country]]=INDEX($E$1:$E$11,$B$2)))),Table1[[#This Row],[Close Date/Expected Close Date]]-DATE(2015,3,31),"")</f>
        <v>23</v>
      </c>
      <c r="K980" s="32">
        <f>IFERROR(IF(J980&lt;&gt;"",J980+ROWS($J$2:J980)/100000000,""),"")</f>
        <v>23.00000979</v>
      </c>
      <c r="L980" s="33" t="str">
        <f>IFERROR(SMALL($K$2:$K$996,ROWS($K$2:K980)),"")</f>
        <v/>
      </c>
      <c r="M980" s="4" t="str">
        <f t="shared" si="22"/>
        <v/>
      </c>
    </row>
    <row r="981" spans="5:13">
      <c r="E981" s="2"/>
      <c r="G981" s="2"/>
      <c r="H981"/>
      <c r="J981" s="4">
        <f>IF(AND((Table1[[#This Row],[Sales stage]]&lt;&gt;"Won"),OR($B$2=1,(Table1[[#This Row],[Country]]=INDEX($E$1:$E$11,$B$2)))),Table1[[#This Row],[Close Date/Expected Close Date]]-DATE(2015,3,31),"")</f>
        <v>37</v>
      </c>
      <c r="K981" s="32">
        <f>IFERROR(IF(J981&lt;&gt;"",J981+ROWS($J$2:J981)/100000000,""),"")</f>
        <v>37.000009800000001</v>
      </c>
      <c r="L981" s="33" t="str">
        <f>IFERROR(SMALL($K$2:$K$996,ROWS($K$2:K981)),"")</f>
        <v/>
      </c>
      <c r="M981" s="4" t="str">
        <f t="shared" si="22"/>
        <v/>
      </c>
    </row>
    <row r="982" spans="5:13">
      <c r="E982" s="2"/>
      <c r="G982" s="2"/>
      <c r="H982"/>
      <c r="J982" s="4">
        <f>IF(AND((Table1[[#This Row],[Sales stage]]&lt;&gt;"Won"),OR($B$2=1,(Table1[[#This Row],[Country]]=INDEX($E$1:$E$11,$B$2)))),Table1[[#This Row],[Close Date/Expected Close Date]]-DATE(2015,3,31),"")</f>
        <v>9</v>
      </c>
      <c r="K982" s="32">
        <f>IFERROR(IF(J982&lt;&gt;"",J982+ROWS($J$2:J982)/100000000,""),"")</f>
        <v>9.0000098099999999</v>
      </c>
      <c r="L982" s="33" t="str">
        <f>IFERROR(SMALL($K$2:$K$996,ROWS($K$2:K982)),"")</f>
        <v/>
      </c>
      <c r="M982" s="4" t="str">
        <f t="shared" si="22"/>
        <v/>
      </c>
    </row>
    <row r="983" spans="5:13">
      <c r="E983" s="2"/>
      <c r="G983" s="2"/>
      <c r="H983"/>
      <c r="J983" s="4">
        <f>IF(AND((Table1[[#This Row],[Sales stage]]&lt;&gt;"Won"),OR($B$2=1,(Table1[[#This Row],[Country]]=INDEX($E$1:$E$11,$B$2)))),Table1[[#This Row],[Close Date/Expected Close Date]]-DATE(2015,3,31),"")</f>
        <v>48</v>
      </c>
      <c r="K983" s="32">
        <f>IFERROR(IF(J983&lt;&gt;"",J983+ROWS($J$2:J983)/100000000,""),"")</f>
        <v>48.000009820000002</v>
      </c>
      <c r="L983" s="33" t="str">
        <f>IFERROR(SMALL($K$2:$K$996,ROWS($K$2:K983)),"")</f>
        <v/>
      </c>
      <c r="M983" s="4" t="str">
        <f t="shared" si="22"/>
        <v/>
      </c>
    </row>
    <row r="984" spans="5:13">
      <c r="E984" s="2"/>
      <c r="G984" s="2"/>
      <c r="H984"/>
      <c r="J984" s="4">
        <f>IF(AND((Table1[[#This Row],[Sales stage]]&lt;&gt;"Won"),OR($B$2=1,(Table1[[#This Row],[Country]]=INDEX($E$1:$E$11,$B$2)))),Table1[[#This Row],[Close Date/Expected Close Date]]-DATE(2015,3,31),"")</f>
        <v>90</v>
      </c>
      <c r="K984" s="32">
        <f>IFERROR(IF(J984&lt;&gt;"",J984+ROWS($J$2:J984)/100000000,""),"")</f>
        <v>90.000009829999996</v>
      </c>
      <c r="L984" s="33" t="str">
        <f>IFERROR(SMALL($K$2:$K$996,ROWS($K$2:K984)),"")</f>
        <v/>
      </c>
      <c r="M984" s="4" t="str">
        <f t="shared" si="22"/>
        <v/>
      </c>
    </row>
    <row r="985" spans="5:13">
      <c r="E985" s="2"/>
      <c r="G985" s="2"/>
      <c r="H985"/>
      <c r="J985" s="4">
        <f>IF(AND((Table1[[#This Row],[Sales stage]]&lt;&gt;"Won"),OR($B$2=1,(Table1[[#This Row],[Country]]=INDEX($E$1:$E$11,$B$2)))),Table1[[#This Row],[Close Date/Expected Close Date]]-DATE(2015,3,31),"")</f>
        <v>21</v>
      </c>
      <c r="K985" s="32">
        <f>IFERROR(IF(J985&lt;&gt;"",J985+ROWS($J$2:J985)/100000000,""),"")</f>
        <v>21.000009840000001</v>
      </c>
      <c r="L985" s="33" t="str">
        <f>IFERROR(SMALL($K$2:$K$996,ROWS($K$2:K985)),"")</f>
        <v/>
      </c>
      <c r="M985" s="4" t="str">
        <f t="shared" si="22"/>
        <v/>
      </c>
    </row>
    <row r="986" spans="5:13">
      <c r="E986" s="2"/>
      <c r="G986" s="2"/>
      <c r="H986"/>
      <c r="J986" s="4">
        <f>IF(AND((Table1[[#This Row],[Sales stage]]&lt;&gt;"Won"),OR($B$2=1,(Table1[[#This Row],[Country]]=INDEX($E$1:$E$11,$B$2)))),Table1[[#This Row],[Close Date/Expected Close Date]]-DATE(2015,3,31),"")</f>
        <v>14</v>
      </c>
      <c r="K986" s="32">
        <f>IFERROR(IF(J986&lt;&gt;"",J986+ROWS($J$2:J986)/100000000,""),"")</f>
        <v>14.00000985</v>
      </c>
      <c r="L986" s="33" t="str">
        <f>IFERROR(SMALL($K$2:$K$996,ROWS($K$2:K986)),"")</f>
        <v/>
      </c>
      <c r="M986" s="4" t="str">
        <f t="shared" si="22"/>
        <v/>
      </c>
    </row>
    <row r="987" spans="5:13">
      <c r="E987" s="2"/>
      <c r="G987" s="2"/>
      <c r="H987"/>
      <c r="J987" s="4">
        <f>IF(AND((Table1[[#This Row],[Sales stage]]&lt;&gt;"Won"),OR($B$2=1,(Table1[[#This Row],[Country]]=INDEX($E$1:$E$11,$B$2)))),Table1[[#This Row],[Close Date/Expected Close Date]]-DATE(2015,3,31),"")</f>
        <v>50</v>
      </c>
      <c r="K987" s="32">
        <f>IFERROR(IF(J987&lt;&gt;"",J987+ROWS($J$2:J987)/100000000,""),"")</f>
        <v>50.000009859999999</v>
      </c>
      <c r="L987" s="33" t="str">
        <f>IFERROR(SMALL($K$2:$K$996,ROWS($K$2:K987)),"")</f>
        <v/>
      </c>
      <c r="M987" s="4" t="str">
        <f t="shared" si="22"/>
        <v/>
      </c>
    </row>
    <row r="988" spans="5:13">
      <c r="E988" s="2"/>
      <c r="G988" s="2"/>
      <c r="H988"/>
      <c r="J988" s="4">
        <f>IF(AND((Table1[[#This Row],[Sales stage]]&lt;&gt;"Won"),OR($B$2=1,(Table1[[#This Row],[Country]]=INDEX($E$1:$E$11,$B$2)))),Table1[[#This Row],[Close Date/Expected Close Date]]-DATE(2015,3,31),"")</f>
        <v>55</v>
      </c>
      <c r="K988" s="32">
        <f>IFERROR(IF(J988&lt;&gt;"",J988+ROWS($J$2:J988)/100000000,""),"")</f>
        <v>55.00000987</v>
      </c>
      <c r="L988" s="33" t="str">
        <f>IFERROR(SMALL($K$2:$K$996,ROWS($K$2:K988)),"")</f>
        <v/>
      </c>
      <c r="M988" s="4" t="str">
        <f t="shared" si="22"/>
        <v/>
      </c>
    </row>
    <row r="989" spans="5:13">
      <c r="E989" s="2"/>
      <c r="G989" s="2"/>
      <c r="H989"/>
      <c r="J989" s="4">
        <f>IF(AND((Table1[[#This Row],[Sales stage]]&lt;&gt;"Won"),OR($B$2=1,(Table1[[#This Row],[Country]]=INDEX($E$1:$E$11,$B$2)))),Table1[[#This Row],[Close Date/Expected Close Date]]-DATE(2015,3,31),"")</f>
        <v>3</v>
      </c>
      <c r="K989" s="32">
        <f>IFERROR(IF(J989&lt;&gt;"",J989+ROWS($J$2:J989)/100000000,""),"")</f>
        <v>3.0000098799999999</v>
      </c>
      <c r="L989" s="33" t="str">
        <f>IFERROR(SMALL($K$2:$K$996,ROWS($K$2:K989)),"")</f>
        <v/>
      </c>
      <c r="M989" s="4" t="str">
        <f t="shared" si="22"/>
        <v/>
      </c>
    </row>
    <row r="990" spans="5:13">
      <c r="E990" s="2"/>
      <c r="G990" s="2"/>
      <c r="H990"/>
      <c r="J990" s="4">
        <f>IF(AND((Table1[[#This Row],[Sales stage]]&lt;&gt;"Won"),OR($B$2=1,(Table1[[#This Row],[Country]]=INDEX($E$1:$E$11,$B$2)))),Table1[[#This Row],[Close Date/Expected Close Date]]-DATE(2015,3,31),"")</f>
        <v>68</v>
      </c>
      <c r="K990" s="32">
        <f>IFERROR(IF(J990&lt;&gt;"",J990+ROWS($J$2:J990)/100000000,""),"")</f>
        <v>68.000009890000001</v>
      </c>
      <c r="L990" s="33" t="str">
        <f>IFERROR(SMALL($K$2:$K$996,ROWS($K$2:K990)),"")</f>
        <v/>
      </c>
      <c r="M990" s="4" t="str">
        <f t="shared" si="22"/>
        <v/>
      </c>
    </row>
    <row r="991" spans="5:13">
      <c r="E991" s="2"/>
      <c r="G991" s="2"/>
      <c r="H991"/>
      <c r="J991" s="4">
        <f>IF(AND((Table1[[#This Row],[Sales stage]]&lt;&gt;"Won"),OR($B$2=1,(Table1[[#This Row],[Country]]=INDEX($E$1:$E$11,$B$2)))),Table1[[#This Row],[Close Date/Expected Close Date]]-DATE(2015,3,31),"")</f>
        <v>37</v>
      </c>
      <c r="K991" s="32">
        <f>IFERROR(IF(J991&lt;&gt;"",J991+ROWS($J$2:J991)/100000000,""),"")</f>
        <v>37.000009900000002</v>
      </c>
      <c r="L991" s="33" t="str">
        <f>IFERROR(SMALL($K$2:$K$996,ROWS($K$2:K991)),"")</f>
        <v/>
      </c>
      <c r="M991" s="4" t="str">
        <f t="shared" si="22"/>
        <v/>
      </c>
    </row>
    <row r="992" spans="5:13">
      <c r="E992" s="2"/>
      <c r="G992" s="2"/>
      <c r="H992"/>
      <c r="J992" s="4">
        <f>IF(AND((Table1[[#This Row],[Sales stage]]&lt;&gt;"Won"),OR($B$2=1,(Table1[[#This Row],[Country]]=INDEX($E$1:$E$11,$B$2)))),Table1[[#This Row],[Close Date/Expected Close Date]]-DATE(2015,3,31),"")</f>
        <v>74</v>
      </c>
      <c r="K992" s="32">
        <f>IFERROR(IF(J992&lt;&gt;"",J992+ROWS($J$2:J992)/100000000,""),"")</f>
        <v>74.000009910000003</v>
      </c>
      <c r="L992" s="33" t="str">
        <f>IFERROR(SMALL($K$2:$K$996,ROWS($K$2:K992)),"")</f>
        <v/>
      </c>
      <c r="M992" s="4" t="str">
        <f t="shared" si="22"/>
        <v/>
      </c>
    </row>
    <row r="993" spans="5:13">
      <c r="E993" s="2"/>
      <c r="G993" s="2"/>
      <c r="H993"/>
      <c r="J993" s="4">
        <f>IF(AND((Table1[[#This Row],[Sales stage]]&lt;&gt;"Won"),OR($B$2=1,(Table1[[#This Row],[Country]]=INDEX($E$1:$E$11,$B$2)))),Table1[[#This Row],[Close Date/Expected Close Date]]-DATE(2015,3,31),"")</f>
        <v>35</v>
      </c>
      <c r="K993" s="32">
        <f>IFERROR(IF(J993&lt;&gt;"",J993+ROWS($J$2:J993)/100000000,""),"")</f>
        <v>35.000009919999997</v>
      </c>
      <c r="L993" s="33" t="str">
        <f>IFERROR(SMALL($K$2:$K$996,ROWS($K$2:K993)),"")</f>
        <v/>
      </c>
      <c r="M993" s="4" t="str">
        <f t="shared" si="22"/>
        <v/>
      </c>
    </row>
    <row r="994" spans="5:13">
      <c r="E994" s="2"/>
      <c r="G994" s="2"/>
      <c r="H994"/>
      <c r="J994" s="4">
        <f>IF(AND((Table1[[#This Row],[Sales stage]]&lt;&gt;"Won"),OR($B$2=1,(Table1[[#This Row],[Country]]=INDEX($E$1:$E$11,$B$2)))),Table1[[#This Row],[Close Date/Expected Close Date]]-DATE(2015,3,31),"")</f>
        <v>32</v>
      </c>
      <c r="K994" s="32">
        <f>IFERROR(IF(J994&lt;&gt;"",J994+ROWS($J$2:J994)/100000000,""),"")</f>
        <v>32.000009929999997</v>
      </c>
      <c r="L994" s="33" t="str">
        <f>IFERROR(SMALL($K$2:$K$996,ROWS($K$2:K994)),"")</f>
        <v/>
      </c>
      <c r="M994" s="4" t="str">
        <f t="shared" si="22"/>
        <v/>
      </c>
    </row>
    <row r="995" spans="5:13">
      <c r="E995" s="2"/>
      <c r="G995" s="2"/>
      <c r="H995"/>
      <c r="J995" s="4">
        <f>IF(AND((Table1[[#This Row],[Sales stage]]&lt;&gt;"Won"),OR($B$2=1,(Table1[[#This Row],[Country]]=INDEX($E$1:$E$11,$B$2)))),Table1[[#This Row],[Close Date/Expected Close Date]]-DATE(2015,3,31),"")</f>
        <v>60</v>
      </c>
      <c r="K995" s="32">
        <f>IFERROR(IF(J995&lt;&gt;"",J995+ROWS($J$2:J995)/100000000,""),"")</f>
        <v>60.000009939999998</v>
      </c>
      <c r="L995" s="33" t="str">
        <f>IFERROR(SMALL($K$2:$K$996,ROWS($K$2:K995)),"")</f>
        <v/>
      </c>
      <c r="M995" s="4" t="str">
        <f t="shared" si="22"/>
        <v/>
      </c>
    </row>
    <row r="996" spans="5:13">
      <c r="E996" s="2"/>
      <c r="G996" s="2"/>
      <c r="H996"/>
      <c r="J996" s="4">
        <f>IF(AND((Table1[[#This Row],[Sales stage]]&lt;&gt;"Won"),OR($B$2=1,(Table1[[#This Row],[Country]]=INDEX($E$1:$E$11,$B$2)))),Table1[[#This Row],[Close Date/Expected Close Date]]-DATE(2015,3,31),"")</f>
        <v>16</v>
      </c>
      <c r="K996" s="32">
        <f>IFERROR(IF(J996&lt;&gt;"",J996+ROWS($J$2:J996)/100000000,""),"")</f>
        <v>16.000009949999999</v>
      </c>
      <c r="L996" s="33" t="str">
        <f>IFERROR(SMALL($K$2:$K$996,ROWS($K$2:K996)),"")</f>
        <v/>
      </c>
      <c r="M996" s="4" t="str">
        <f t="shared" si="22"/>
        <v/>
      </c>
    </row>
    <row r="997" spans="5:13">
      <c r="H997"/>
      <c r="J997" s="4">
        <f>IF(AND((Table1[[#This Row],[Sales stage]]&lt;&gt;"Won"),OR($B$2=1,(Table1[[#This Row],[Country]]=INDEX($E$1:$E$11,$B$2)))),Table1[[#This Row],[Close Date/Expected Close Date]]-DATE(2015,3,31),"")</f>
        <v>13</v>
      </c>
      <c r="K997" s="32">
        <f>IFERROR(IF(J997&lt;&gt;"",J997+ROWS($J$2:J997)/100000000,""),"")</f>
        <v>13.00000996</v>
      </c>
      <c r="L997" s="33" t="str">
        <f>IFERROR(SMALL($K$2:$K$996,ROWS($K$2:K997)),"")</f>
        <v/>
      </c>
      <c r="M997" s="4" t="str">
        <f>IF(L997&lt;&gt;"",MATCH(L997,$K$2:$K$996,0),"")</f>
        <v/>
      </c>
    </row>
    <row r="998" spans="5:13">
      <c r="H998"/>
      <c r="J998" s="4">
        <f>IF(AND((Table1[[#This Row],[Sales stage]]&lt;&gt;"Won"),OR($B$2=1,(Table1[[#This Row],[Country]]=INDEX($E$1:$E$11,$B$2)))),Table1[[#This Row],[Close Date/Expected Close Date]]-DATE(2015,3,31),"")</f>
        <v>89</v>
      </c>
      <c r="K998" s="32">
        <f>IFERROR(IF(J998&lt;&gt;"",J998+ROWS($J$2:J998)/100000000,""),"")</f>
        <v>89.000009969999994</v>
      </c>
      <c r="L998" s="33" t="str">
        <f>IFERROR(SMALL($K$2:$K$996,ROWS($K$2:K998)),"")</f>
        <v/>
      </c>
      <c r="M998" s="4" t="str">
        <f t="shared" ref="M998:M1001" si="23">IF(L998&lt;&gt;"",MATCH(L998,$K$2:$K$996,0),"")</f>
        <v/>
      </c>
    </row>
    <row r="999" spans="5:13">
      <c r="H999"/>
      <c r="J999" s="4">
        <f>IF(AND((Table1[[#This Row],[Sales stage]]&lt;&gt;"Won"),OR($B$2=1,(Table1[[#This Row],[Country]]=INDEX($E$1:$E$11,$B$2)))),Table1[[#This Row],[Close Date/Expected Close Date]]-DATE(2015,3,31),"")</f>
        <v>13</v>
      </c>
      <c r="K999" s="32">
        <f>IFERROR(IF(J999&lt;&gt;"",J999+ROWS($J$2:J999)/100000000,""),"")</f>
        <v>13.00000998</v>
      </c>
      <c r="L999" s="33" t="str">
        <f>IFERROR(SMALL($K$2:$K$996,ROWS($K$2:K999)),"")</f>
        <v/>
      </c>
      <c r="M999" s="4" t="str">
        <f t="shared" si="23"/>
        <v/>
      </c>
    </row>
    <row r="1000" spans="5:13">
      <c r="H1000"/>
      <c r="J1000" s="4">
        <f>IF(AND((Table1[[#This Row],[Sales stage]]&lt;&gt;"Won"),OR($B$2=1,(Table1[[#This Row],[Country]]=INDEX($E$1:$E$11,$B$2)))),Table1[[#This Row],[Close Date/Expected Close Date]]-DATE(2015,3,31),"")</f>
        <v>13</v>
      </c>
      <c r="K1000" s="32">
        <f>IFERROR(IF(J1000&lt;&gt;"",J1000+ROWS($J$2:J1000)/100000000,""),"")</f>
        <v>13.000009990000001</v>
      </c>
      <c r="L1000" s="33" t="str">
        <f>IFERROR(SMALL($K$2:$K$996,ROWS($K$2:K1000)),"")</f>
        <v/>
      </c>
      <c r="M1000" s="4" t="str">
        <f t="shared" si="23"/>
        <v/>
      </c>
    </row>
    <row r="1001" spans="5:13">
      <c r="H1001"/>
      <c r="J1001" s="4">
        <f>IF(AND((Table1[[#This Row],[Sales stage]]&lt;&gt;"Won"),OR($B$2=1,(Table1[[#This Row],[Country]]=INDEX($E$1:$E$11,$B$2)))),Table1[[#This Row],[Close Date/Expected Close Date]]-DATE(2015,3,31),"")</f>
        <v>85</v>
      </c>
      <c r="K1001" s="32">
        <f>IFERROR(IF(J1001&lt;&gt;"",J1001+ROWS($J$2:J1001)/100000000,""),"")</f>
        <v>85.000010000000003</v>
      </c>
      <c r="L1001" s="33" t="str">
        <f>IFERROR(SMALL($K$2:$K$996,ROWS($K$2:K1001)),"")</f>
        <v/>
      </c>
      <c r="M1001" s="4" t="str">
        <f t="shared" si="23"/>
        <v/>
      </c>
    </row>
    <row r="1002" spans="5:13">
      <c r="J1002"/>
    </row>
    <row r="1003" spans="5:13">
      <c r="J1003"/>
    </row>
    <row r="1004" spans="5:13">
      <c r="J1004"/>
    </row>
    <row r="1005" spans="5:13">
      <c r="J1005"/>
    </row>
    <row r="1006" spans="5:13">
      <c r="J1006"/>
    </row>
    <row r="1007" spans="5:13">
      <c r="J1007"/>
    </row>
    <row r="1008" spans="5:13">
      <c r="J1008"/>
    </row>
  </sheetData>
  <sortState ref="D68:D1067">
    <sortCondition ref="D68:D106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showGridLines="0" showRowColHeaders="0" tabSelected="1" zoomScaleNormal="100" workbookViewId="0">
      <selection activeCell="D20" sqref="D20"/>
    </sheetView>
  </sheetViews>
  <sheetFormatPr defaultColWidth="0" defaultRowHeight="15" zeroHeight="1"/>
  <cols>
    <col min="1" max="1" width="10.85546875" style="2" bestFit="1" customWidth="1"/>
    <col min="2" max="2" width="13" style="2" customWidth="1"/>
    <col min="3" max="3" width="9" style="2" bestFit="1" customWidth="1"/>
    <col min="4" max="4" width="8.85546875" style="2" bestFit="1" customWidth="1"/>
    <col min="5" max="5" width="8" style="2" customWidth="1"/>
    <col min="6" max="6" width="2.7109375" style="2" customWidth="1"/>
    <col min="7" max="8" width="9.140625" style="2" customWidth="1"/>
    <col min="9" max="9" width="2.7109375" style="2" customWidth="1"/>
    <col min="10" max="10" width="10" style="2" customWidth="1"/>
    <col min="11" max="11" width="13.85546875" style="2" customWidth="1"/>
    <col min="12" max="12" width="9.28515625" style="2" bestFit="1" customWidth="1"/>
    <col min="13" max="13" width="10.140625" style="2" customWidth="1"/>
    <col min="14" max="14" width="16.7109375" style="2" customWidth="1"/>
    <col min="15" max="15" width="20" style="2" customWidth="1"/>
    <col min="16" max="16384" width="9.140625" style="2" hidden="1"/>
  </cols>
  <sheetData>
    <row r="1" spans="1:14"/>
    <row r="2" spans="1:14"/>
    <row r="3" spans="1:14"/>
    <row r="4" spans="1:14"/>
    <row r="5" spans="1:14"/>
    <row r="6" spans="1:14"/>
    <row r="7" spans="1:14"/>
    <row r="8" spans="1:14"/>
    <row r="9" spans="1:14"/>
    <row r="10" spans="1:14"/>
    <row r="11" spans="1:14" ht="22.5" customHeight="1"/>
    <row r="12" spans="1:14" ht="19.5" customHeight="1"/>
    <row r="13" spans="1:14"/>
    <row r="14" spans="1:14" ht="11.25" customHeight="1" thickBot="1">
      <c r="A14"/>
      <c r="B14"/>
      <c r="C14"/>
      <c r="D14"/>
      <c r="E14"/>
    </row>
    <row r="15" spans="1:14" ht="20.25" customHeight="1" thickTop="1">
      <c r="A15" s="37" t="s">
        <v>1062</v>
      </c>
      <c r="B15" s="20"/>
      <c r="C15" s="20"/>
      <c r="D15" s="20"/>
      <c r="E15" s="20"/>
      <c r="G15" s="37" t="s">
        <v>1066</v>
      </c>
      <c r="H15" s="20"/>
      <c r="I15"/>
      <c r="J15" s="37"/>
      <c r="K15" s="20"/>
      <c r="L15" s="20"/>
      <c r="M15" s="20"/>
      <c r="N15" s="20"/>
    </row>
    <row r="16" spans="1:14" ht="16.5" customHeight="1" thickBot="1">
      <c r="A16" s="25" t="s">
        <v>1063</v>
      </c>
      <c r="B16" s="25" t="s">
        <v>28</v>
      </c>
      <c r="C16" s="25" t="s">
        <v>5</v>
      </c>
      <c r="D16" s="25" t="s">
        <v>1047</v>
      </c>
      <c r="E16" s="25" t="s">
        <v>1064</v>
      </c>
      <c r="G16" s="25" t="s">
        <v>1067</v>
      </c>
      <c r="H16" s="25" t="str">
        <f>Calculation!B63</f>
        <v>Win Value</v>
      </c>
      <c r="I16"/>
      <c r="J16"/>
      <c r="K16"/>
      <c r="L16"/>
    </row>
    <row r="17" spans="1:12" ht="15.75" customHeight="1" thickTop="1">
      <c r="A17" s="29">
        <f>Calculation!A46</f>
        <v>42096</v>
      </c>
      <c r="B17" s="21" t="str">
        <f>Calculation!B46</f>
        <v>Customer 2</v>
      </c>
      <c r="C17" s="21" t="str">
        <f>Calculation!C46</f>
        <v>Australia</v>
      </c>
      <c r="D17" s="21" t="str">
        <f>Calculation!D46</f>
        <v>Validated</v>
      </c>
      <c r="E17" s="23">
        <f>Calculation!E46</f>
        <v>1680</v>
      </c>
      <c r="F17"/>
      <c r="G17" s="21" t="str">
        <f>Calculation!A64</f>
        <v>Angela</v>
      </c>
      <c r="H17" s="23">
        <f>Calculation!B64</f>
        <v>23410</v>
      </c>
      <c r="I17"/>
      <c r="J17"/>
      <c r="K17"/>
      <c r="L17"/>
    </row>
    <row r="18" spans="1:12">
      <c r="A18" s="30">
        <f>Calculation!A47</f>
        <v>42096</v>
      </c>
      <c r="B18" s="22" t="str">
        <f>Calculation!B47</f>
        <v>Customer 24</v>
      </c>
      <c r="C18" s="22" t="str">
        <f>Calculation!C47</f>
        <v>Malaysia</v>
      </c>
      <c r="D18" s="22" t="str">
        <f>Calculation!D47</f>
        <v>Validated</v>
      </c>
      <c r="E18" s="24">
        <f>Calculation!E47</f>
        <v>1390</v>
      </c>
      <c r="F18"/>
      <c r="G18" s="22" t="str">
        <f>Calculation!A65</f>
        <v>Charlie</v>
      </c>
      <c r="H18" s="24">
        <f>Calculation!B65</f>
        <v>15470</v>
      </c>
      <c r="I18"/>
      <c r="J18"/>
      <c r="K18"/>
      <c r="L18"/>
    </row>
    <row r="19" spans="1:12">
      <c r="A19" s="30">
        <f>Calculation!A48</f>
        <v>42096</v>
      </c>
      <c r="B19" s="22" t="str">
        <f>Calculation!B48</f>
        <v>Customer 30</v>
      </c>
      <c r="C19" s="22" t="str">
        <f>Calculation!C48</f>
        <v>Indonesia</v>
      </c>
      <c r="D19" s="22" t="str">
        <f>Calculation!D48</f>
        <v>Proposal</v>
      </c>
      <c r="E19" s="24">
        <f>Calculation!E48</f>
        <v>2760</v>
      </c>
      <c r="F19"/>
      <c r="G19" s="22" t="str">
        <f>Calculation!A66</f>
        <v>Cameron</v>
      </c>
      <c r="H19" s="24">
        <f>Calculation!B66</f>
        <v>14640</v>
      </c>
      <c r="I19"/>
      <c r="J19"/>
      <c r="K19"/>
      <c r="L19"/>
    </row>
    <row r="20" spans="1:12">
      <c r="A20" s="30">
        <f>Calculation!A49</f>
        <v>42096</v>
      </c>
      <c r="B20" s="22" t="str">
        <f>Calculation!B49</f>
        <v>Customer 96</v>
      </c>
      <c r="C20" s="22" t="str">
        <f>Calculation!C49</f>
        <v>Germany</v>
      </c>
      <c r="D20" s="22" t="str">
        <f>Calculation!D49</f>
        <v>Qualified</v>
      </c>
      <c r="E20" s="24">
        <f>Calculation!E49</f>
        <v>470</v>
      </c>
      <c r="F20"/>
      <c r="G20" s="22" t="str">
        <f>Calculation!A67</f>
        <v>Lynda</v>
      </c>
      <c r="H20" s="24">
        <f>Calculation!B67</f>
        <v>12580</v>
      </c>
      <c r="I20"/>
      <c r="J20"/>
      <c r="K20"/>
      <c r="L20"/>
    </row>
    <row r="21" spans="1:12">
      <c r="A21" s="30">
        <f>Calculation!A50</f>
        <v>42096</v>
      </c>
      <c r="B21" s="22" t="str">
        <f>Calculation!B50</f>
        <v>Customer 111</v>
      </c>
      <c r="C21" s="22" t="str">
        <f>Calculation!C50</f>
        <v>Canada</v>
      </c>
      <c r="D21" s="22" t="str">
        <f>Calculation!D50</f>
        <v>Identified</v>
      </c>
      <c r="E21" s="24">
        <f>Calculation!E50</f>
        <v>4480</v>
      </c>
      <c r="F21"/>
      <c r="G21" s="22" t="str">
        <f>Calculation!A68</f>
        <v>Edwin</v>
      </c>
      <c r="H21" s="24">
        <f>Calculation!B68</f>
        <v>9720</v>
      </c>
      <c r="I21"/>
      <c r="J21"/>
      <c r="K21"/>
      <c r="L21"/>
    </row>
    <row r="22" spans="1:12">
      <c r="A22" s="30">
        <f>Calculation!A51</f>
        <v>42096</v>
      </c>
      <c r="B22" s="22" t="str">
        <f>Calculation!B51</f>
        <v>Customer 319</v>
      </c>
      <c r="C22" s="22" t="str">
        <f>Calculation!C51</f>
        <v>Malaysia</v>
      </c>
      <c r="D22" s="22" t="str">
        <f>Calculation!D51</f>
        <v>Identified</v>
      </c>
      <c r="E22" s="24">
        <f>Calculation!E51</f>
        <v>1860</v>
      </c>
      <c r="F22"/>
      <c r="G22" s="22" t="str">
        <f>Calculation!A69</f>
        <v>Tim</v>
      </c>
      <c r="H22" s="24">
        <f>Calculation!B69</f>
        <v>6680</v>
      </c>
      <c r="I22"/>
      <c r="J22"/>
      <c r="K22"/>
      <c r="L22"/>
    </row>
    <row r="23" spans="1:12">
      <c r="A23" s="30">
        <f>Calculation!A52</f>
        <v>42096</v>
      </c>
      <c r="B23" s="22" t="str">
        <f>Calculation!B52</f>
        <v>Customer 711</v>
      </c>
      <c r="C23" s="22" t="str">
        <f>Calculation!C52</f>
        <v>Indonesia</v>
      </c>
      <c r="D23" s="22" t="str">
        <f>Calculation!D52</f>
        <v>Identified</v>
      </c>
      <c r="E23" s="24">
        <f>Calculation!E52</f>
        <v>3600</v>
      </c>
      <c r="F23"/>
      <c r="G23" s="22" t="str">
        <f>Calculation!A70</f>
        <v>Adrian</v>
      </c>
      <c r="H23" s="24">
        <f>Calculation!B70</f>
        <v>6430</v>
      </c>
      <c r="I23"/>
      <c r="J23"/>
      <c r="K23"/>
      <c r="L23"/>
    </row>
    <row r="24" spans="1:12">
      <c r="A24" s="30">
        <f>Calculation!A53</f>
        <v>42096</v>
      </c>
      <c r="B24" s="22" t="str">
        <f>Calculation!B53</f>
        <v>Customer 727</v>
      </c>
      <c r="C24" s="22" t="str">
        <f>Calculation!C53</f>
        <v>Indonesia</v>
      </c>
      <c r="D24" s="22" t="str">
        <f>Calculation!D53</f>
        <v>Validated</v>
      </c>
      <c r="E24" s="24">
        <f>Calculation!E53</f>
        <v>3360</v>
      </c>
      <c r="F24"/>
      <c r="G24" s="22" t="str">
        <f>Calculation!A71</f>
        <v>Paul</v>
      </c>
      <c r="H24" s="24">
        <f>Calculation!B71</f>
        <v>6310</v>
      </c>
      <c r="I24"/>
      <c r="J24"/>
      <c r="K24"/>
      <c r="L24"/>
    </row>
    <row r="25" spans="1:12">
      <c r="A25" s="30">
        <f>Calculation!A54</f>
        <v>42096</v>
      </c>
      <c r="B25" s="22" t="str">
        <f>Calculation!B54</f>
        <v>Customer 785</v>
      </c>
      <c r="C25" s="22" t="str">
        <f>Calculation!C54</f>
        <v>US</v>
      </c>
      <c r="D25" s="22" t="str">
        <f>Calculation!D54</f>
        <v>Validated</v>
      </c>
      <c r="E25" s="24">
        <f>Calculation!E54</f>
        <v>2380</v>
      </c>
      <c r="F25"/>
      <c r="G25" s="22" t="str">
        <f>Calculation!A72</f>
        <v>Martha</v>
      </c>
      <c r="H25" s="24">
        <f>Calculation!B72</f>
        <v>6250</v>
      </c>
      <c r="I25"/>
      <c r="J25"/>
      <c r="K25"/>
      <c r="L25"/>
    </row>
    <row r="26" spans="1:12">
      <c r="A26" s="30">
        <f>Calculation!A55</f>
        <v>42096</v>
      </c>
      <c r="B26" s="22" t="str">
        <f>Calculation!B55</f>
        <v>Customer 895</v>
      </c>
      <c r="C26" s="22" t="str">
        <f>Calculation!C55</f>
        <v>Indonesia</v>
      </c>
      <c r="D26" s="22" t="str">
        <f>Calculation!D55</f>
        <v>Validated</v>
      </c>
      <c r="E26" s="24">
        <f>Calculation!E55</f>
        <v>4990</v>
      </c>
      <c r="F26"/>
      <c r="G26" s="22" t="str">
        <f>Calculation!A73</f>
        <v>John</v>
      </c>
      <c r="H26" s="24">
        <f>Calculation!B73</f>
        <v>6160</v>
      </c>
      <c r="I26"/>
      <c r="J26"/>
      <c r="K26"/>
      <c r="L26"/>
    </row>
    <row r="27" spans="1:12"/>
  </sheetData>
  <conditionalFormatting sqref="E17:E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{3555FE38-BA73-448B-822A-D595D87473A2}</x14:id>
        </ext>
      </extLst>
    </cfRule>
  </conditionalFormatting>
  <dataValidations count="1">
    <dataValidation allowBlank="1" sqref="E17:E26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4" name="Option Button 3">
              <controlPr defaultSize="0" autoFill="0" autoLine="0" autoPict="0">
                <anchor moveWithCells="1">
                  <from>
                    <xdr:col>2</xdr:col>
                    <xdr:colOff>266700</xdr:colOff>
                    <xdr:row>0</xdr:row>
                    <xdr:rowOff>57150</xdr:rowOff>
                  </from>
                  <to>
                    <xdr:col>4</xdr:col>
                    <xdr:colOff>104775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5" name="Option Button 4">
              <controlPr defaultSize="0" autoFill="0" autoLine="0" autoPict="0">
                <anchor moveWithCells="1">
                  <from>
                    <xdr:col>4</xdr:col>
                    <xdr:colOff>209550</xdr:colOff>
                    <xdr:row>0</xdr:row>
                    <xdr:rowOff>66675</xdr:rowOff>
                  </from>
                  <to>
                    <xdr:col>6</xdr:col>
                    <xdr:colOff>523875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6" name="Drop Down 20">
              <controlPr defaultSize="0" autoLine="0" autoPict="0">
                <anchor moveWithCells="1">
                  <from>
                    <xdr:col>0</xdr:col>
                    <xdr:colOff>95250</xdr:colOff>
                    <xdr:row>0</xdr:row>
                    <xdr:rowOff>66675</xdr:rowOff>
                  </from>
                  <to>
                    <xdr:col>2</xdr:col>
                    <xdr:colOff>57150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7" name="Check Box 28">
              <controlPr defaultSize="0" autoFill="0" autoLine="0" autoPict="0">
                <anchor moveWithCells="1">
                  <from>
                    <xdr:col>9</xdr:col>
                    <xdr:colOff>466725</xdr:colOff>
                    <xdr:row>19</xdr:row>
                    <xdr:rowOff>85725</xdr:rowOff>
                  </from>
                  <to>
                    <xdr:col>10</xdr:col>
                    <xdr:colOff>19050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8" name="Check Box 33">
              <controlPr defaultSize="0" autoFill="0" autoLine="0" autoPict="0">
                <anchor moveWithCells="1">
                  <from>
                    <xdr:col>10</xdr:col>
                    <xdr:colOff>523875</xdr:colOff>
                    <xdr:row>19</xdr:row>
                    <xdr:rowOff>85725</xdr:rowOff>
                  </from>
                  <to>
                    <xdr:col>10</xdr:col>
                    <xdr:colOff>742950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9" name="Check Box 34">
              <controlPr defaultSize="0" autoFill="0" autoLine="0" autoPict="0">
                <anchor moveWithCells="1">
                  <from>
                    <xdr:col>11</xdr:col>
                    <xdr:colOff>314325</xdr:colOff>
                    <xdr:row>19</xdr:row>
                    <xdr:rowOff>85725</xdr:rowOff>
                  </from>
                  <to>
                    <xdr:col>11</xdr:col>
                    <xdr:colOff>533400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10" name="Check Box 35">
              <controlPr defaultSize="0" autoFill="0" autoLine="0" autoPict="0">
                <anchor moveWithCells="1">
                  <from>
                    <xdr:col>12</xdr:col>
                    <xdr:colOff>419100</xdr:colOff>
                    <xdr:row>19</xdr:row>
                    <xdr:rowOff>85725</xdr:rowOff>
                  </from>
                  <to>
                    <xdr:col>12</xdr:col>
                    <xdr:colOff>638175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11" name="Check Box 36">
              <controlPr defaultSize="0" autoFill="0" autoLine="0" autoPict="0">
                <anchor moveWithCells="1">
                  <from>
                    <xdr:col>13</xdr:col>
                    <xdr:colOff>457200</xdr:colOff>
                    <xdr:row>19</xdr:row>
                    <xdr:rowOff>85725</xdr:rowOff>
                  </from>
                  <to>
                    <xdr:col>13</xdr:col>
                    <xdr:colOff>676275</xdr:colOff>
                    <xdr:row>20</xdr:row>
                    <xdr:rowOff>85725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55FE38-BA73-448B-822A-D595D87473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E17:E26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2015-05-05T06:40:25Z</dcterms:modified>
</cp:coreProperties>
</file>