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Asset Codes" sheetId="3" state="visible" r:id="rId5"/>
    <sheet name="Trend Analysis" sheetId="4" state="hidden" r:id="rId6"/>
    <sheet name="KPI's &amp; Charts" sheetId="5" state="hidden" r:id="rId7"/>
    <sheet name="Master Request LIst" sheetId="6" state="hidden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<sst xmlns="http://schemas.openxmlformats.org/spreadsheetml/2006/main" count="2817" uniqueCount="361">
  <si>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</si>
  <si>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</si>
  <si>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</si>
  <si>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</si>
  <si>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</si>
  <si>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</si>
  <si>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</si>
  <si>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</si>
  <si>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</si>
  <si>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Trailing 12 Months</t>
  </si>
  <si>
    <t xml:space="preserve">Operator Proforma</t>
  </si>
  <si>
    <t xml:space="preserve">(1/1/2022 - 12/31/2022)</t>
  </si>
  <si>
    <t xml:space="preserve">(6/1/2023 - 5/31/2024)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</si>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</sst>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6" activeCellId="0" sqref="C136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tru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true" outlineLevel="1" max="23" min="21" style="2" width="14.88"/>
    <col collapsed="false" customWidth="true" hidden="true" outlineLevel="0" max="24" min="24" style="2" width="0.44"/>
    <col collapsed="false" customWidth="true" hidden="tru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4.88"/>
    <col collapsed="false" customWidth="true" hidden="false" outlineLevel="0" max="31" min="31" style="2" width="29.33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13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14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customFormat="false" ht="18.75" hidden="true" customHeight="true" outlineLevel="1" collapsed="false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true" customHeight="true" outlineLevel="1" collapsed="false">
      <c r="A19" s="28" t="n">
        <v>101</v>
      </c>
      <c r="B19" s="5"/>
      <c r="C19" s="51" t="s">
        <v>26</v>
      </c>
      <c r="D19" s="25"/>
      <c r="E19" s="52" t="n">
        <f aca="true" t="array" ref="E19:E19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 t="n">
        <f aca="true" t="array" ref="I19:I19">IFERROR(SUM(IF($A19=INDIRECT($B$131),IF(I$2&lt;=INDIRECT($A$131),IF(J$2&gt;=INDIRECT($A$131),INDIRECT($C$131)/I$94,""),""),"")),0)</f>
        <v>0</v>
      </c>
      <c r="J19" s="56" t="n">
        <f aca="false">J44</f>
        <v>0</v>
      </c>
      <c r="K19" s="57" t="n">
        <f aca="false">IFERROR(I19/I$32,0)</f>
        <v>0</v>
      </c>
      <c r="L19" s="25"/>
      <c r="M19" s="55" t="n">
        <f aca="true" t="array" ref="M19:M19">IFERROR(SUM(IF($A19=INDIRECT($B$132),IF(M$2&lt;=INDIRECT($A$132),IF(N$2&gt;=INDIRECT($A$132),INDIRECT($C$132)/M$94,""),""),"")),0)</f>
        <v>0</v>
      </c>
      <c r="N19" s="56" t="n">
        <f aca="false">N44</f>
        <v>0</v>
      </c>
      <c r="O19" s="57" t="n">
        <f aca="false">IFERROR(M19/M$32,0)</f>
        <v>0</v>
      </c>
      <c r="P19" s="58"/>
      <c r="Q19" s="59"/>
      <c r="R19" s="60"/>
      <c r="S19" s="61"/>
      <c r="T19" s="58"/>
      <c r="U19" s="59" t="n">
        <f aca="true" t="array" ref="U19:U19">IFERROR(SUM(IF($A19=INDIRECT($B$131),IF(U$2&lt;=INDIRECT($A$131),IF(V$2&gt;=INDIRECT($A$131),INDIRECT($C$131)/U$94,""),""),"")),0)</f>
        <v>0</v>
      </c>
      <c r="V19" s="60" t="n">
        <f aca="false">V44</f>
        <v>0</v>
      </c>
      <c r="W19" s="62" t="n">
        <f aca="false">IFERROR(U19/U$32,0)</f>
        <v>0</v>
      </c>
      <c r="X19" s="58"/>
      <c r="Y19" s="59" t="n">
        <f aca="true" t="array" ref="Y19:Y19">IFERROR(SUM(IF($A19=INDIRECT($B$131),IF(Y$2&lt;=INDIRECT($A$131),IF(Z$2&gt;=INDIRECT($A$131),INDIRECT($C$131)/Y$94,""),""),"")),0)</f>
        <v>0</v>
      </c>
      <c r="Z19" s="60" t="n">
        <f aca="false">Z44</f>
        <v>0</v>
      </c>
      <c r="AA19" s="61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28"/>
      <c r="B20" s="5"/>
      <c r="C20" s="63" t="s">
        <v>27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 t="n">
        <f aca="false">SUM(I19)</f>
        <v>0</v>
      </c>
      <c r="J20" s="68" t="n">
        <f aca="false">J45</f>
        <v>0</v>
      </c>
      <c r="K20" s="69" t="n">
        <f aca="false">IFERROR(I20/I$32,0)</f>
        <v>0</v>
      </c>
      <c r="L20" s="25"/>
      <c r="M20" s="67" t="n">
        <f aca="false">SUM(M19)</f>
        <v>0</v>
      </c>
      <c r="N20" s="68" t="n">
        <f aca="false">N45</f>
        <v>0</v>
      </c>
      <c r="O20" s="69" t="n">
        <f aca="false">IFERROR(M20/M$32,0)</f>
        <v>0</v>
      </c>
      <c r="P20" s="58"/>
      <c r="Q20" s="70"/>
      <c r="R20" s="71"/>
      <c r="S20" s="72"/>
      <c r="T20" s="58"/>
      <c r="U20" s="70" t="n">
        <f aca="false">SUM(U19)</f>
        <v>0</v>
      </c>
      <c r="V20" s="71" t="n">
        <f aca="false">V45</f>
        <v>0</v>
      </c>
      <c r="W20" s="73" t="n">
        <f aca="false">IFERROR(U20/U$32,0)</f>
        <v>0</v>
      </c>
      <c r="X20" s="58"/>
      <c r="Y20" s="70" t="n">
        <f aca="false">SUM(Y19)</f>
        <v>0</v>
      </c>
      <c r="Z20" s="71" t="n">
        <f aca="false">Z45</f>
        <v>0</v>
      </c>
      <c r="AA20" s="72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28" t="n">
        <v>102</v>
      </c>
      <c r="B23" s="5"/>
      <c r="C23" s="51" t="s">
        <v>26</v>
      </c>
      <c r="D23" s="25"/>
      <c r="E23" s="52" t="n">
        <f aca="true" t="array" ref="E23:E23">IFERROR(SUM(IF($A23=INDIRECT($B$131),IF(E$2&lt;=INDIRECT($A$131),IF(F$2&gt;=INDIRECT($A$131),INDIRECT($C$131)/E$94,""),""),"")),0)</f>
        <v>1.91780821917808</v>
      </c>
      <c r="F23" s="53" t="n">
        <f aca="false">F47</f>
        <v>54490.8321845238</v>
      </c>
      <c r="G23" s="54" t="n">
        <f aca="false">IFERROR(E23/E$32,0)</f>
        <v>1</v>
      </c>
      <c r="H23" s="25"/>
      <c r="I23" s="55" t="n">
        <f aca="true" t="array" ref="I23:I23">IFERROR(SUM(IF($A23=INDIRECT($B$131),IF(I$2&lt;=INDIRECT($A$131),IF(J$2&gt;=INDIRECT($A$131),INDIRECT($C$131)/I$94,""),""),"")),0)</f>
        <v>3.27868852459016</v>
      </c>
      <c r="J23" s="56" t="n">
        <f aca="false">J47</f>
        <v>56103.8498888889</v>
      </c>
      <c r="K23" s="57" t="n">
        <f aca="false">IFERROR(I23/I$32,0)</f>
        <v>1</v>
      </c>
      <c r="L23" s="25"/>
      <c r="M23" s="55" t="n">
        <f aca="true" t="array" ref="M23:M23">IFERROR(SUM(IF($A23=INDIRECT($B$132),IF(M$2&lt;=INDIRECT($A$132),IF(N$2&gt;=INDIRECT($A$132),INDIRECT($C$132)/M$94,""),""),"")),0)</f>
        <v>0</v>
      </c>
      <c r="N23" s="56" t="n">
        <f aca="false">N47</f>
        <v>0</v>
      </c>
      <c r="O23" s="57" t="n">
        <f aca="false">IFERROR(M23/M$32,0)</f>
        <v>0</v>
      </c>
      <c r="P23" s="58"/>
      <c r="Q23" s="59"/>
      <c r="R23" s="60"/>
      <c r="S23" s="61"/>
      <c r="T23" s="58"/>
      <c r="U23" s="59" t="n">
        <f aca="true" t="array" ref="U23:U23">IFERROR(SUM(IF($A23=INDIRECT($B$131),IF(U$2&lt;=INDIRECT($A$131),IF(V$2&gt;=INDIRECT($A$131),INDIRECT($C$131)/U$94,""),""),"")),0)</f>
        <v>0</v>
      </c>
      <c r="V23" s="60" t="n">
        <f aca="false">V47</f>
        <v>0</v>
      </c>
      <c r="W23" s="62" t="n">
        <f aca="false">IFERROR(U23/U$32,0)</f>
        <v>0</v>
      </c>
      <c r="X23" s="58"/>
      <c r="Y23" s="59" t="n">
        <f aca="true" t="array" ref="Y23:Y23">IFERROR(SUM(IF($A23=INDIRECT($B$131),IF(Y$2&lt;=INDIRECT($A$131),IF(Z$2&gt;=INDIRECT($A$131),INDIRECT($C$131)/Y$94,""),""),"")),0)</f>
        <v>0</v>
      </c>
      <c r="Z23" s="60" t="n">
        <f aca="false">Z47</f>
        <v>0</v>
      </c>
      <c r="AA23" s="61" t="n">
        <f aca="false">IFERROR(Y23/Y$32,0)</f>
        <v>0</v>
      </c>
      <c r="AB23" s="13"/>
      <c r="AC23" s="5"/>
      <c r="AD23" s="82"/>
      <c r="AE23" s="83"/>
      <c r="AF23" s="25"/>
    </row>
    <row r="24" customFormat="false" ht="18.75" hidden="true" customHeight="true" outlineLevel="1" collapsed="false">
      <c r="A24" s="28" t="n">
        <v>103</v>
      </c>
      <c r="B24" s="5"/>
      <c r="C24" s="51" t="s">
        <v>29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 t="n">
        <f aca="true" t="array" ref="I24:I24">IFERROR(SUM(IF($A24=INDIRECT($B$131),IF(I$2&lt;=INDIRECT($A$131),IF(J$2&gt;=INDIRECT($A$131),INDIRECT($C$131)/I$94,""),""),"")),0)</f>
        <v>0</v>
      </c>
      <c r="J24" s="53" t="n">
        <f aca="false">J48</f>
        <v>0</v>
      </c>
      <c r="K24" s="57" t="n">
        <f aca="false">IFERROR(I24/I$32,0)</f>
        <v>0</v>
      </c>
      <c r="L24" s="25"/>
      <c r="M24" s="55" t="n">
        <f aca="true" t="array" ref="M24:M24">IFERROR(SUM(IF($A24=INDIRECT($B$132),IF(M$2&lt;=INDIRECT($A$132),IF(N$2&gt;=INDIRECT($A$132),INDIRECT($C$132)/M$94,""),""),"")),0)</f>
        <v>0</v>
      </c>
      <c r="N24" s="53" t="n">
        <f aca="false">N48</f>
        <v>0</v>
      </c>
      <c r="O24" s="57" t="n">
        <f aca="false">IFERROR(M24/M$32,0)</f>
        <v>0</v>
      </c>
      <c r="P24" s="58"/>
      <c r="Q24" s="59"/>
      <c r="R24" s="53"/>
      <c r="S24" s="61"/>
      <c r="T24" s="58"/>
      <c r="U24" s="59" t="n">
        <f aca="true" t="array" ref="U24:U24">IFERROR(SUM(IF($A24=INDIRECT($B$131),IF(U$2&lt;=INDIRECT($A$131),IF(V$2&gt;=INDIRECT($A$131),INDIRECT($C$131)/U$94,""),""),"")),0)</f>
        <v>0</v>
      </c>
      <c r="V24" s="53" t="n">
        <f aca="false">V48</f>
        <v>0</v>
      </c>
      <c r="W24" s="62" t="n">
        <f aca="false">IFERROR(U24/U$32,0)</f>
        <v>0</v>
      </c>
      <c r="X24" s="58"/>
      <c r="Y24" s="59" t="n">
        <f aca="true" t="array" ref="Y24:Y24">IFERROR(SUM(IF($A24=INDIRECT($B$131),IF(Y$2&lt;=INDIRECT($A$131),IF(Z$2&gt;=INDIRECT($A$131),INDIRECT($C$131)/Y$94,""),""),"")),0)</f>
        <v>0</v>
      </c>
      <c r="Z24" s="53" t="n">
        <f aca="false">Z48</f>
        <v>0</v>
      </c>
      <c r="AA24" s="61" t="n">
        <f aca="false">IFERROR(Y24/Y$32,0)</f>
        <v>0</v>
      </c>
      <c r="AB24" s="13"/>
      <c r="AC24" s="5"/>
      <c r="AD24" s="25"/>
      <c r="AE24" s="84"/>
      <c r="AF24" s="25"/>
    </row>
    <row r="25" customFormat="false" ht="18.75" hidden="true" customHeight="true" outlineLevel="0" collapsed="false">
      <c r="A25" s="28"/>
      <c r="B25" s="5"/>
      <c r="C25" s="63" t="s">
        <v>30</v>
      </c>
      <c r="D25" s="25"/>
      <c r="E25" s="64" t="n">
        <f aca="false">SUM(E23:E24)</f>
        <v>1.91780821917808</v>
      </c>
      <c r="F25" s="65" t="n">
        <f aca="false">F49</f>
        <v>54490.8321845238</v>
      </c>
      <c r="G25" s="66" t="n">
        <f aca="false">IFERROR(E25/E$32,0)</f>
        <v>1</v>
      </c>
      <c r="H25" s="25"/>
      <c r="I25" s="67" t="n">
        <f aca="false">SUM(I23:I24)</f>
        <v>3.27868852459016</v>
      </c>
      <c r="J25" s="68" t="n">
        <f aca="false">J49</f>
        <v>56103.8498888889</v>
      </c>
      <c r="K25" s="69" t="n">
        <f aca="false">IFERROR(I25/I$32,0)</f>
        <v>1</v>
      </c>
      <c r="L25" s="25"/>
      <c r="M25" s="67" t="n">
        <f aca="false">SUM(M23:M24)</f>
        <v>0</v>
      </c>
      <c r="N25" s="68" t="n">
        <f aca="false">N49</f>
        <v>0</v>
      </c>
      <c r="O25" s="69" t="n">
        <f aca="false">IFERROR(M25/M$32,0)</f>
        <v>0</v>
      </c>
      <c r="P25" s="58"/>
      <c r="Q25" s="70"/>
      <c r="R25" s="71"/>
      <c r="S25" s="72"/>
      <c r="T25" s="58"/>
      <c r="U25" s="70" t="n">
        <f aca="false">SUM(U23:U24)</f>
        <v>0</v>
      </c>
      <c r="V25" s="71" t="n">
        <f aca="false">V49</f>
        <v>0</v>
      </c>
      <c r="W25" s="73" t="n">
        <f aca="false">IFERROR(U25/U$32,0)</f>
        <v>0</v>
      </c>
      <c r="X25" s="58"/>
      <c r="Y25" s="70" t="n">
        <f aca="false">SUM(Y23:Y24)</f>
        <v>0</v>
      </c>
      <c r="Z25" s="71" t="n">
        <f aca="false">Z49</f>
        <v>0</v>
      </c>
      <c r="AA25" s="72" t="n">
        <f aca="false">IFERROR(Y25/Y$32,0)</f>
        <v>0</v>
      </c>
      <c r="AB25" s="13"/>
      <c r="AC25" s="5"/>
      <c r="AD25" s="25"/>
      <c r="AE25" s="84"/>
      <c r="AF25" s="25"/>
    </row>
    <row r="26" customFormat="false" ht="18.75" hidden="tru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true" customHeight="true" outlineLevel="1" collapsed="false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true" customHeight="true" outlineLevel="1" collapsed="false">
      <c r="A28" s="28" t="n">
        <v>104</v>
      </c>
      <c r="B28" s="5"/>
      <c r="C28" s="51" t="s">
        <v>26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 t="n">
        <f aca="true" t="array" ref="I28:I28">IFERROR(SUM(IF($A28=INDIRECT($B$131),IF(I$2&lt;=INDIRECT($A$131),IF(J$2&gt;=INDIRECT($A$131),INDIRECT($C$131)/I$94,""),""),"")),0)</f>
        <v>0</v>
      </c>
      <c r="J28" s="56" t="n">
        <f aca="false">J51</f>
        <v>0</v>
      </c>
      <c r="K28" s="57" t="n">
        <f aca="false">IFERROR(I28/I$32,0)</f>
        <v>0</v>
      </c>
      <c r="L28" s="25"/>
      <c r="M28" s="55" t="n">
        <f aca="true" t="array" ref="M28:M28">IFERROR(SUM(IF($A28=INDIRECT($B$132),IF(M$2&lt;=INDIRECT($A$132),IF(N$2&gt;=INDIRECT($A$132),INDIRECT($C$132)/M$94,""),""),"")),0)</f>
        <v>0</v>
      </c>
      <c r="N28" s="56" t="n">
        <f aca="false">N51</f>
        <v>0</v>
      </c>
      <c r="O28" s="57" t="n">
        <f aca="false">IFERROR(M28/M$32,0)</f>
        <v>0</v>
      </c>
      <c r="P28" s="58"/>
      <c r="Q28" s="59"/>
      <c r="R28" s="60"/>
      <c r="S28" s="61"/>
      <c r="T28" s="58"/>
      <c r="U28" s="59" t="n">
        <f aca="true" t="array" ref="U28:U28">IFERROR(SUM(IF($A28=INDIRECT($B$131),IF(U$2&lt;=INDIRECT($A$131),IF(V$2&gt;=INDIRECT($A$131),INDIRECT($C$131)/U$94,""),""),"")),0)</f>
        <v>0</v>
      </c>
      <c r="V28" s="60" t="n">
        <f aca="false">V51</f>
        <v>0</v>
      </c>
      <c r="W28" s="62" t="n">
        <f aca="false">IFERROR(U28/U$32,0)</f>
        <v>0</v>
      </c>
      <c r="X28" s="58"/>
      <c r="Y28" s="59" t="n">
        <f aca="true" t="array" ref="Y28:Y28">IFERROR(SUM(IF($A28=INDIRECT($B$131),IF(Y$2&lt;=INDIRECT($A$131),IF(Z$2&gt;=INDIRECT($A$131),INDIRECT($C$131)/Y$94,""),""),"")),0)</f>
        <v>0</v>
      </c>
      <c r="Z28" s="60" t="n">
        <f aca="false">Z51</f>
        <v>0</v>
      </c>
      <c r="AA28" s="61" t="n">
        <f aca="false">IFERROR(Y28/Y$32,0)</f>
        <v>0</v>
      </c>
      <c r="AB28" s="13"/>
      <c r="AC28" s="5"/>
      <c r="AD28" s="58"/>
      <c r="AE28" s="58"/>
      <c r="AF28" s="58"/>
    </row>
    <row r="29" customFormat="false" ht="18.75" hidden="true" customHeight="true" outlineLevel="1" collapsed="false">
      <c r="A29" s="28" t="n">
        <v>105</v>
      </c>
      <c r="B29" s="5"/>
      <c r="C29" s="51" t="s">
        <v>29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 t="n">
        <f aca="true" t="array" ref="I29:I29">IFERROR(SUM(IF($A29=INDIRECT($B$131),IF(I$2&lt;=INDIRECT($A$131),IF(J$2&gt;=INDIRECT($A$131),INDIRECT($C$131)/I$94,""),""),"")),0)</f>
        <v>0</v>
      </c>
      <c r="J29" s="53" t="n">
        <f aca="false">J52</f>
        <v>0</v>
      </c>
      <c r="K29" s="57" t="n">
        <f aca="false">IFERROR(I29/I$32,0)</f>
        <v>0</v>
      </c>
      <c r="L29" s="25"/>
      <c r="M29" s="55" t="n">
        <f aca="true" t="array" ref="M29:M29">IFERROR(SUM(IF($A29=INDIRECT($B$132),IF(M$2&lt;=INDIRECT($A$132),IF(N$2&gt;=INDIRECT($A$132),INDIRECT($C$132)/M$94,""),""),"")),0)</f>
        <v>0</v>
      </c>
      <c r="N29" s="53" t="n">
        <f aca="false">N52</f>
        <v>0</v>
      </c>
      <c r="O29" s="57" t="n">
        <f aca="false">IFERROR(M29/M$32,0)</f>
        <v>0</v>
      </c>
      <c r="P29" s="58"/>
      <c r="Q29" s="59"/>
      <c r="R29" s="53"/>
      <c r="S29" s="61"/>
      <c r="T29" s="58"/>
      <c r="U29" s="59" t="n">
        <f aca="true" t="array" ref="U29:U29">IFERROR(SUM(IF($A29=INDIRECT($B$131),IF(U$2&lt;=INDIRECT($A$131),IF(V$2&gt;=INDIRECT($A$131),INDIRECT($C$131)/U$94,""),""),"")),0)</f>
        <v>0</v>
      </c>
      <c r="V29" s="53" t="n">
        <f aca="false">V52</f>
        <v>0</v>
      </c>
      <c r="W29" s="62" t="n">
        <f aca="false">IFERROR(U29/U$32,0)</f>
        <v>0</v>
      </c>
      <c r="X29" s="58"/>
      <c r="Y29" s="59" t="n">
        <f aca="true" t="array" ref="Y29:Y29">IFERROR(SUM(IF($A29=INDIRECT($B$131),IF(Y$2&lt;=INDIRECT($A$131),IF(Z$2&gt;=INDIRECT($A$131),INDIRECT($C$131)/Y$94,""),""),"")),0)</f>
        <v>0</v>
      </c>
      <c r="Z29" s="53" t="n">
        <f aca="false">Z52</f>
        <v>0</v>
      </c>
      <c r="AA29" s="61" t="n">
        <f aca="false">IFERROR(Y29/Y$32,0)</f>
        <v>0</v>
      </c>
      <c r="AB29" s="13"/>
      <c r="AC29" s="5"/>
      <c r="AD29" s="88"/>
      <c r="AE29" s="58"/>
      <c r="AF29" s="58"/>
    </row>
    <row r="30" customFormat="false" ht="18.75" hidden="true" customHeight="true" outlineLevel="0" collapsed="false">
      <c r="A30" s="28"/>
      <c r="B30" s="5"/>
      <c r="C30" s="63" t="s">
        <v>32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 t="n">
        <f aca="false">SUM(I28:I29)</f>
        <v>0</v>
      </c>
      <c r="J30" s="68" t="n">
        <f aca="false">J53</f>
        <v>0</v>
      </c>
      <c r="K30" s="69" t="n">
        <f aca="false">IFERROR(I30/I$32,0)</f>
        <v>0</v>
      </c>
      <c r="L30" s="25"/>
      <c r="M30" s="67" t="n">
        <f aca="false">SUM(M28:M29)</f>
        <v>0</v>
      </c>
      <c r="N30" s="68" t="n">
        <f aca="false">N53</f>
        <v>0</v>
      </c>
      <c r="O30" s="69" t="n">
        <f aca="false">IFERROR(M30/M$32,0)</f>
        <v>0</v>
      </c>
      <c r="P30" s="58"/>
      <c r="Q30" s="70"/>
      <c r="R30" s="71"/>
      <c r="S30" s="72"/>
      <c r="T30" s="58"/>
      <c r="U30" s="70" t="n">
        <f aca="false">SUM(U28:U29)</f>
        <v>0</v>
      </c>
      <c r="V30" s="71" t="n">
        <f aca="false">V53</f>
        <v>0</v>
      </c>
      <c r="W30" s="73" t="n">
        <f aca="false">IFERROR(U30/U$32,0)</f>
        <v>0</v>
      </c>
      <c r="X30" s="58"/>
      <c r="Y30" s="70" t="n">
        <f aca="false">SUM(Y28:Y29)</f>
        <v>0</v>
      </c>
      <c r="Z30" s="71" t="n">
        <f aca="false">Z53</f>
        <v>0</v>
      </c>
      <c r="AA30" s="72" t="n">
        <f aca="false">IFERROR(Y30/Y$32,0)</f>
        <v>0</v>
      </c>
      <c r="AB30" s="13"/>
      <c r="AC30" s="5"/>
      <c r="AD30" s="25"/>
      <c r="AE30" s="89"/>
      <c r="AF30" s="90"/>
    </row>
    <row r="31" customFormat="false" ht="18.75" hidden="tru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true" customHeight="true" outlineLevel="0" collapsed="false">
      <c r="A32" s="4"/>
      <c r="B32" s="5"/>
      <c r="C32" s="63" t="s">
        <v>33</v>
      </c>
      <c r="D32" s="25"/>
      <c r="E32" s="64" t="n">
        <f aca="false">E20+E25+E30</f>
        <v>1.91780821917808</v>
      </c>
      <c r="F32" s="65" t="n">
        <f aca="false">F56</f>
        <v>109714.307577381</v>
      </c>
      <c r="G32" s="66" t="n">
        <f aca="false">IFERROR(E32/E$32,0)</f>
        <v>1</v>
      </c>
      <c r="H32" s="25"/>
      <c r="I32" s="67" t="n">
        <f aca="false">I20+I25+I30</f>
        <v>3.27868852459016</v>
      </c>
      <c r="J32" s="68" t="n">
        <f aca="false">J56</f>
        <v>112666.20846875</v>
      </c>
      <c r="K32" s="69" t="n">
        <f aca="false">IFERROR(I32/I$32,0)</f>
        <v>1</v>
      </c>
      <c r="L32" s="25"/>
      <c r="M32" s="67" t="n">
        <f aca="false">M20+M25+M30</f>
        <v>0</v>
      </c>
      <c r="N32" s="68" t="n">
        <f aca="false">N56</f>
        <v>0</v>
      </c>
      <c r="O32" s="69" t="n">
        <f aca="false">IFERROR(M32/M$32,0)</f>
        <v>0</v>
      </c>
      <c r="P32" s="58"/>
      <c r="Q32" s="70"/>
      <c r="R32" s="71"/>
      <c r="S32" s="72"/>
      <c r="T32" s="58"/>
      <c r="U32" s="70" t="n">
        <f aca="false">U20+U25+U30</f>
        <v>0</v>
      </c>
      <c r="V32" s="71" t="n">
        <f aca="false">V56</f>
        <v>0</v>
      </c>
      <c r="W32" s="73" t="n">
        <f aca="false">IFERROR(U32/U$32,0)</f>
        <v>0</v>
      </c>
      <c r="X32" s="58"/>
      <c r="Y32" s="70" t="n">
        <f aca="false">Y20+Y25+Y30</f>
        <v>0</v>
      </c>
      <c r="Z32" s="71" t="n">
        <f aca="false">Z56</f>
        <v>0</v>
      </c>
      <c r="AA32" s="72" t="n">
        <f aca="false">IFERROR(Y32/Y$32,0)</f>
        <v>0</v>
      </c>
      <c r="AB32" s="13"/>
      <c r="AC32" s="5"/>
      <c r="AD32" s="25"/>
      <c r="AE32" s="89"/>
      <c r="AF32" s="90"/>
    </row>
    <row r="33" customFormat="false" ht="18.75" hidden="true" customHeight="true" outlineLevel="0" collapsed="false">
      <c r="A33" s="4"/>
      <c r="B33" s="5"/>
      <c r="C33" s="63" t="s">
        <v>34</v>
      </c>
      <c r="D33" s="25"/>
      <c r="E33" s="91" t="n">
        <f aca="false">IFERROR(E20/F9,0)</f>
        <v>0</v>
      </c>
      <c r="F33" s="65"/>
      <c r="G33" s="66"/>
      <c r="H33" s="25"/>
      <c r="I33" s="91" t="n">
        <f aca="false">IFERROR(I20/J9,0)</f>
        <v>0</v>
      </c>
      <c r="J33" s="68"/>
      <c r="K33" s="69"/>
      <c r="L33" s="25"/>
      <c r="M33" s="91" t="n">
        <f aca="false">IFERROR(M20/N9,0)</f>
        <v>0</v>
      </c>
      <c r="N33" s="68"/>
      <c r="O33" s="69"/>
      <c r="P33" s="58"/>
      <c r="Q33" s="91"/>
      <c r="R33" s="71"/>
      <c r="S33" s="72"/>
      <c r="T33" s="58"/>
      <c r="U33" s="91" t="n">
        <f aca="false">IFERROR(U20/V9,0)</f>
        <v>0</v>
      </c>
      <c r="V33" s="71"/>
      <c r="W33" s="73"/>
      <c r="X33" s="58"/>
      <c r="Y33" s="91" t="n">
        <f aca="false">IFERROR(Y20/Z9,0)</f>
        <v>0</v>
      </c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35</v>
      </c>
      <c r="D34" s="25"/>
      <c r="E34" s="91" t="n">
        <f aca="false">IFERROR(E25/F11,0)</f>
        <v>0</v>
      </c>
      <c r="F34" s="66"/>
      <c r="G34" s="66"/>
      <c r="H34" s="92"/>
      <c r="I34" s="91" t="n">
        <f aca="false">IFERROR(I25/J11,0)</f>
        <v>0</v>
      </c>
      <c r="J34" s="69"/>
      <c r="K34" s="69"/>
      <c r="L34" s="92"/>
      <c r="M34" s="91" t="n">
        <f aca="false">IFERROR(M25/N11,0)</f>
        <v>0</v>
      </c>
      <c r="N34" s="69"/>
      <c r="O34" s="69"/>
      <c r="P34" s="93"/>
      <c r="Q34" s="91"/>
      <c r="R34" s="73"/>
      <c r="S34" s="72"/>
      <c r="T34" s="58"/>
      <c r="U34" s="91" t="n">
        <f aca="false">IFERROR(U25/V11,0)</f>
        <v>0</v>
      </c>
      <c r="V34" s="73"/>
      <c r="W34" s="73"/>
      <c r="X34" s="58"/>
      <c r="Y34" s="91" t="n">
        <f aca="false">IFERROR(Y25/Z11,0)</f>
        <v>0</v>
      </c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36</v>
      </c>
      <c r="D35" s="25"/>
      <c r="E35" s="91" t="n">
        <f aca="false">IFERROR(E30/F14,0)</f>
        <v>0</v>
      </c>
      <c r="F35" s="66"/>
      <c r="G35" s="66"/>
      <c r="H35" s="92"/>
      <c r="I35" s="91" t="n">
        <f aca="false">IFERROR(I30/J14,0)</f>
        <v>0</v>
      </c>
      <c r="J35" s="69"/>
      <c r="K35" s="69"/>
      <c r="L35" s="92"/>
      <c r="M35" s="91" t="n">
        <f aca="false">IFERROR(M30/N14,0)</f>
        <v>0</v>
      </c>
      <c r="N35" s="69"/>
      <c r="O35" s="69"/>
      <c r="P35" s="93"/>
      <c r="Q35" s="91"/>
      <c r="R35" s="73"/>
      <c r="S35" s="72"/>
      <c r="T35" s="58"/>
      <c r="U35" s="91" t="n">
        <f aca="false">IFERROR(U30/V14,0)</f>
        <v>0</v>
      </c>
      <c r="V35" s="73"/>
      <c r="W35" s="73"/>
      <c r="X35" s="58"/>
      <c r="Y35" s="91" t="n">
        <f aca="false">IFERROR(Y30/Z14,0)</f>
        <v>0</v>
      </c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37</v>
      </c>
      <c r="D36" s="25"/>
      <c r="E36" s="91" t="n">
        <f aca="false">IFERROR(E32/F6,0)</f>
        <v>0.0242760534073175</v>
      </c>
      <c r="F36" s="4"/>
      <c r="G36" s="66"/>
      <c r="H36" s="25"/>
      <c r="I36" s="91" t="n">
        <f aca="false">IFERROR(I32/J6,0)</f>
        <v>0.0415023863872173</v>
      </c>
      <c r="J36" s="94"/>
      <c r="K36" s="69"/>
      <c r="L36" s="25"/>
      <c r="M36" s="91" t="n">
        <f aca="false">IFERROR(M32/N6,0)</f>
        <v>0</v>
      </c>
      <c r="N36" s="94"/>
      <c r="O36" s="69"/>
      <c r="P36" s="58"/>
      <c r="Q36" s="91"/>
      <c r="R36" s="58"/>
      <c r="S36" s="72"/>
      <c r="T36" s="58"/>
      <c r="U36" s="91" t="n">
        <f aca="false">IFERROR(U32/V6,0)</f>
        <v>0</v>
      </c>
      <c r="V36" s="58"/>
      <c r="W36" s="73"/>
      <c r="X36" s="58"/>
      <c r="Y36" s="91" t="n">
        <f aca="false">IFERROR(Y32/Z6,0)</f>
        <v>0</v>
      </c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38</v>
      </c>
      <c r="D37" s="25"/>
      <c r="E37" s="95" t="n">
        <f aca="false">IFERROR(1-(E24+E29)/E32,0)</f>
        <v>1</v>
      </c>
      <c r="F37" s="96"/>
      <c r="G37" s="96"/>
      <c r="H37" s="25"/>
      <c r="I37" s="97" t="n">
        <f aca="false">IFERROR(1-(I24+I29)/I32,0)</f>
        <v>1</v>
      </c>
      <c r="J37" s="98"/>
      <c r="K37" s="98"/>
      <c r="L37" s="25"/>
      <c r="M37" s="97" t="n">
        <f aca="false">IFERROR(1-(M24+M29)/M32,0)</f>
        <v>0</v>
      </c>
      <c r="N37" s="98"/>
      <c r="O37" s="98"/>
      <c r="P37" s="58"/>
      <c r="Q37" s="99"/>
      <c r="R37" s="100"/>
      <c r="S37" s="101"/>
      <c r="T37" s="58"/>
      <c r="U37" s="99" t="n">
        <f aca="false">IFERROR(1-(U24+U29)/U32,0)</f>
        <v>0</v>
      </c>
      <c r="V37" s="100"/>
      <c r="W37" s="100"/>
      <c r="X37" s="58"/>
      <c r="Y37" s="99" t="n">
        <f aca="false">IFERROR(1-(Y24+Y29)/Y32,0)</f>
        <v>0</v>
      </c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 t="str">
        <f aca="false">J3</f>
        <v>Trailing 12 Months</v>
      </c>
      <c r="K39" s="16"/>
      <c r="L39" s="15"/>
      <c r="M39" s="16"/>
      <c r="N39" s="17" t="str">
        <f aca="false">N3</f>
        <v>Trailing 12 Months</v>
      </c>
      <c r="O39" s="16"/>
      <c r="P39" s="15"/>
      <c r="Q39" s="16"/>
      <c r="R39" s="17"/>
      <c r="S39" s="18"/>
      <c r="T39" s="15"/>
      <c r="U39" s="16"/>
      <c r="V39" s="17" t="str">
        <f aca="false">V3</f>
        <v>Operator Proforma</v>
      </c>
      <c r="W39" s="16"/>
      <c r="X39" s="15"/>
      <c r="Y39" s="16"/>
      <c r="Z39" s="17" t="str">
        <f aca="false">Z3</f>
        <v>Helios Proforma</v>
      </c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39</v>
      </c>
      <c r="D41" s="25"/>
      <c r="E41" s="112" t="n">
        <f aca="false">G$2</f>
        <v>2023</v>
      </c>
      <c r="F41" s="112" t="s">
        <v>22</v>
      </c>
      <c r="G41" s="112" t="s">
        <v>40</v>
      </c>
      <c r="H41" s="25"/>
      <c r="I41" s="112" t="str">
        <f aca="false">K$2</f>
        <v>T12</v>
      </c>
      <c r="J41" s="112" t="s">
        <v>22</v>
      </c>
      <c r="K41" s="112" t="s">
        <v>40</v>
      </c>
      <c r="L41" s="25"/>
      <c r="M41" s="112" t="str">
        <f aca="false">O$2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 aca="false">W$2</f>
        <v>Op. Proforma</v>
      </c>
      <c r="V41" s="112" t="s">
        <v>22</v>
      </c>
      <c r="W41" s="112" t="s">
        <v>40</v>
      </c>
      <c r="X41" s="58"/>
      <c r="Y41" s="112" t="str">
        <f aca="false"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26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 t="n">
        <f aca="true" t="array" ref="I44:I44">IFERROR(SUM(IF($A44=INDIRECT($B$131),IF(I$2&lt;=INDIRECT($A$131),IF(J$2&gt;=INDIRECT($A$131),INDIRECT($C$131)*I$95,""),""),"")),0)</f>
        <v>0</v>
      </c>
      <c r="J44" s="56" t="n">
        <f aca="false">IFERROR((I44/I19)/12,0)</f>
        <v>0</v>
      </c>
      <c r="K44" s="57" t="n">
        <f aca="false">IFERROR(I44/I$68,0)</f>
        <v>0</v>
      </c>
      <c r="L44" s="25"/>
      <c r="M44" s="134" t="n">
        <f aca="true" t="array" ref="M44:M44">IFERROR(SUM(IF($A44=INDIRECT($B$132),IF(M$2&lt;=INDIRECT($A$132),IF(N$2&gt;=INDIRECT($A$132),INDIRECT($C$132)*M$95,""),""),"")),0)</f>
        <v>0</v>
      </c>
      <c r="N44" s="56" t="n">
        <f aca="false">IFERROR((M44/M19)/12,0)</f>
        <v>0</v>
      </c>
      <c r="O44" s="57" t="n">
        <f aca="false">IFERROR(M44/M$68,0)</f>
        <v>0</v>
      </c>
      <c r="P44" s="58"/>
      <c r="Q44" s="135"/>
      <c r="R44" s="60"/>
      <c r="S44" s="61"/>
      <c r="T44" s="58"/>
      <c r="U44" s="135" t="n">
        <f aca="true" t="array" ref="U44:U44">IFERROR(SUM(IF($A44=INDIRECT($B$131),IF(U$2&lt;=INDIRECT($A$131),IF(V$2&gt;=INDIRECT($A$131),INDIRECT($C$131)*U$95,""),""),"")),0)</f>
        <v>0</v>
      </c>
      <c r="V44" s="60" t="n">
        <f aca="false">IFERROR((U44/U19)/12,0)</f>
        <v>0</v>
      </c>
      <c r="W44" s="62" t="n">
        <f aca="false">IFERROR(U44/U$68,0)</f>
        <v>0</v>
      </c>
      <c r="X44" s="58"/>
      <c r="Y44" s="135" t="n">
        <f aca="true" t="array" ref="Y44:Y44">IFERROR(SUM(IF($A44=INDIRECT($B$131),IF(Y$2&lt;=INDIRECT($A$131),IF(Z$2&gt;=INDIRECT($A$131),INDIRECT($C$131)*Y$95,""),""),"")),0)</f>
        <v>0</v>
      </c>
      <c r="Z44" s="60" t="n">
        <f aca="false">IFERROR((Y44/Y19)/12,0)</f>
        <v>0</v>
      </c>
      <c r="AA44" s="61" t="n">
        <f aca="false">IFERROR(Y44/Y$68,0)</f>
        <v>0</v>
      </c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43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 t="n">
        <f aca="false">SUM(I44)</f>
        <v>0</v>
      </c>
      <c r="J45" s="142" t="n">
        <f aca="false">IFERROR((I45/I20)/12,0)</f>
        <v>0</v>
      </c>
      <c r="K45" s="143" t="n">
        <f aca="false">IFERROR(I45/I$68,0)</f>
        <v>0</v>
      </c>
      <c r="L45" s="140"/>
      <c r="M45" s="141" t="n">
        <f aca="false">SUM(M44)</f>
        <v>0</v>
      </c>
      <c r="N45" s="142" t="n">
        <f aca="false">IFERROR((M45/M20)/12,0)</f>
        <v>0</v>
      </c>
      <c r="O45" s="143" t="n">
        <f aca="false">IFERROR(M45/M$68,0)</f>
        <v>0</v>
      </c>
      <c r="P45" s="144"/>
      <c r="Q45" s="145"/>
      <c r="R45" s="146"/>
      <c r="S45" s="147"/>
      <c r="T45" s="144"/>
      <c r="U45" s="145" t="n">
        <f aca="false">SUM(U44)</f>
        <v>0</v>
      </c>
      <c r="V45" s="146" t="n">
        <f aca="false">IFERROR((U45/U20)/12,0)</f>
        <v>0</v>
      </c>
      <c r="W45" s="148" t="n">
        <f aca="false">IFERROR(U45/U$68,0)</f>
        <v>0</v>
      </c>
      <c r="X45" s="144"/>
      <c r="Y45" s="145" t="n">
        <f aca="false">SUM(Y44)</f>
        <v>0</v>
      </c>
      <c r="Z45" s="146" t="n">
        <f aca="false">IFERROR((Y45/Y20)/12,0)</f>
        <v>0</v>
      </c>
      <c r="AA45" s="147" t="n">
        <f aca="false">IFERROR(Y45/Y$68,0)</f>
        <v>0</v>
      </c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26</v>
      </c>
      <c r="D47" s="25"/>
      <c r="E47" s="133" t="n">
        <f aca="true" t="array" ref="E47:E47">IFERROR(SUM(IF($A47=INDIRECT($B$131),IF(E$2&lt;=INDIRECT($A$131),IF(F$2&gt;=INDIRECT($A$131),INDIRECT($C$131)*E$95,""),""),"")),0)</f>
        <v>1254035.59</v>
      </c>
      <c r="F47" s="53" t="n">
        <f aca="false">IFERROR((E47/E23)/12,0)</f>
        <v>54490.8321845238</v>
      </c>
      <c r="G47" s="54" t="n">
        <f aca="false">IFERROR(E47/E$68,0)</f>
        <v>0.316169253093071</v>
      </c>
      <c r="H47" s="25"/>
      <c r="I47" s="134" t="n">
        <f aca="true" t="array" ref="I47:I47">IFERROR(SUM(IF($A47=INDIRECT($B$131),IF(I$2&lt;=INDIRECT($A$131),IF(J$2&gt;=INDIRECT($A$131),INDIRECT($C$131)*I$95,""),""),"")),0)</f>
        <v>2207364.58579235</v>
      </c>
      <c r="J47" s="56" t="n">
        <f aca="false">IFERROR((I47/I23)/12,0)</f>
        <v>56103.8498888889</v>
      </c>
      <c r="K47" s="57" t="n">
        <f aca="false">IFERROR(I47/I$68,0)</f>
        <v>0.320005211658307</v>
      </c>
      <c r="L47" s="25"/>
      <c r="M47" s="134" t="n">
        <f aca="true" t="array" ref="M47:M47">IFERROR(SUM(IF($A47=INDIRECT($B$132),IF(M$2&lt;=INDIRECT($A$132),IF(N$2&gt;=INDIRECT($A$132),INDIRECT($C$132)*M$95,""),""),"")),0)</f>
        <v>0</v>
      </c>
      <c r="N47" s="56" t="n">
        <f aca="false">IFERROR((M47/M23)/12,0)</f>
        <v>0</v>
      </c>
      <c r="O47" s="57" t="n">
        <f aca="false">IFERROR(M47/M$68,0)</f>
        <v>0</v>
      </c>
      <c r="P47" s="58"/>
      <c r="Q47" s="135"/>
      <c r="R47" s="60"/>
      <c r="S47" s="61"/>
      <c r="T47" s="58"/>
      <c r="U47" s="135" t="n">
        <f aca="true" t="array" ref="U47:U47">IFERROR(SUM(IF($A47=INDIRECT($B$131),IF(U$2&lt;=INDIRECT($A$131),IF(V$2&gt;=INDIRECT($A$131),INDIRECT($C$131)*U$95,""),""),"")),0)</f>
        <v>0</v>
      </c>
      <c r="V47" s="60" t="n">
        <f aca="false">IFERROR((U47/U23)/12,0)</f>
        <v>0</v>
      </c>
      <c r="W47" s="62" t="n">
        <f aca="false">IFERROR(U47/U$68,0)</f>
        <v>0</v>
      </c>
      <c r="X47" s="58"/>
      <c r="Y47" s="135" t="n">
        <f aca="true" t="array" ref="Y47:Y47">IFERROR(SUM(IF($A47=INDIRECT($B$131),IF(Y$2&lt;=INDIRECT($A$131),IF(Z$2&gt;=INDIRECT($A$131),INDIRECT($C$131)*Y$95,""),""),"")),0)</f>
        <v>0</v>
      </c>
      <c r="Z47" s="60" t="n">
        <f aca="false">IFERROR((Y47/Y23)/12,0)</f>
        <v>0</v>
      </c>
      <c r="AA47" s="61" t="n">
        <f aca="false">IFERROR(Y47/Y$68,0)</f>
        <v>0</v>
      </c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29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 t="n">
        <f aca="true" t="array" ref="I48:I48">IFERROR(SUM(IF($A48=INDIRECT($B$131),IF(I$2&lt;=INDIRECT($A$131),IF(J$2&gt;=INDIRECT($A$131),INDIRECT($C$131)*I$95,""),""),"")),0)</f>
        <v>0</v>
      </c>
      <c r="J48" s="56" t="n">
        <f aca="false">IFERROR((I48/I24)/12,0)</f>
        <v>0</v>
      </c>
      <c r="K48" s="57" t="n">
        <f aca="false">IFERROR(I48/I$68,0)</f>
        <v>0</v>
      </c>
      <c r="L48" s="25"/>
      <c r="M48" s="134" t="n">
        <f aca="true" t="array" ref="M48:M48">IFERROR(SUM(IF($A48=INDIRECT($B$132),IF(M$2&lt;=INDIRECT($A$132),IF(N$2&gt;=INDIRECT($A$132),INDIRECT($C$132)*M$95,""),""),"")),0)</f>
        <v>0</v>
      </c>
      <c r="N48" s="56" t="n">
        <f aca="false">IFERROR((M48/M24)/12,0)</f>
        <v>0</v>
      </c>
      <c r="O48" s="57" t="n">
        <f aca="false">IFERROR(M48/M$68,0)</f>
        <v>0</v>
      </c>
      <c r="P48" s="58"/>
      <c r="Q48" s="135"/>
      <c r="R48" s="60"/>
      <c r="S48" s="61"/>
      <c r="T48" s="58"/>
      <c r="U48" s="135" t="n">
        <f aca="true" t="array" ref="U48:U48">IFERROR(SUM(IF($A48=INDIRECT($B$131),IF(U$2&lt;=INDIRECT($A$131),IF(V$2&gt;=INDIRECT($A$131),INDIRECT($C$131)*U$95,""),""),"")),0)</f>
        <v>0</v>
      </c>
      <c r="V48" s="60" t="n">
        <f aca="false">IFERROR((U48/U24)/12,0)</f>
        <v>0</v>
      </c>
      <c r="W48" s="62" t="n">
        <f aca="false">IFERROR(U48/U$68,0)</f>
        <v>0</v>
      </c>
      <c r="X48" s="58"/>
      <c r="Y48" s="135" t="n">
        <f aca="true" t="array" ref="Y48:Y48">IFERROR(SUM(IF($A48=INDIRECT($B$131),IF(Y$2&lt;=INDIRECT($A$131),IF(Z$2&gt;=INDIRECT($A$131),INDIRECT($C$131)*Y$95,""),""),"")),0)</f>
        <v>0</v>
      </c>
      <c r="Z48" s="60" t="n">
        <f aca="false">IFERROR((Y48/Y24)/12,0)</f>
        <v>0</v>
      </c>
      <c r="AA48" s="61" t="n">
        <f aca="false">IFERROR(Y48/Y$68,0)</f>
        <v>0</v>
      </c>
      <c r="AC48" s="3"/>
    </row>
    <row r="49" customFormat="false" ht="18.75" hidden="false" customHeight="true" outlineLevel="1" collapsed="false">
      <c r="A49" s="132"/>
      <c r="B49" s="5"/>
      <c r="C49" s="85" t="s">
        <v>45</v>
      </c>
      <c r="D49" s="140"/>
      <c r="E49" s="137" t="n">
        <f aca="false">SUM(E47:E48)</f>
        <v>1254035.59</v>
      </c>
      <c r="F49" s="138" t="n">
        <f aca="false">IFERROR((E49/E25)/12,0)</f>
        <v>54490.8321845238</v>
      </c>
      <c r="G49" s="139" t="n">
        <f aca="false">IFERROR(E49/E$68,0)</f>
        <v>0.316169253093071</v>
      </c>
      <c r="H49" s="140"/>
      <c r="I49" s="141" t="n">
        <f aca="false">SUM(I47:I48)</f>
        <v>2207364.58579235</v>
      </c>
      <c r="J49" s="142" t="n">
        <f aca="false">IFERROR((I49/I25)/12,0)</f>
        <v>56103.8498888889</v>
      </c>
      <c r="K49" s="143" t="n">
        <f aca="false">IFERROR(I49/I$68,0)</f>
        <v>0.320005211658307</v>
      </c>
      <c r="L49" s="140"/>
      <c r="M49" s="141" t="n">
        <f aca="false">SUM(M47:M48)</f>
        <v>0</v>
      </c>
      <c r="N49" s="142" t="n">
        <f aca="false">IFERROR((M49/M25)/12,0)</f>
        <v>0</v>
      </c>
      <c r="O49" s="143" t="n">
        <f aca="false">IFERROR(M49/M$68,0)</f>
        <v>0</v>
      </c>
      <c r="P49" s="144"/>
      <c r="Q49" s="145"/>
      <c r="R49" s="146"/>
      <c r="S49" s="147"/>
      <c r="T49" s="58"/>
      <c r="U49" s="145" t="n">
        <f aca="false">SUM(U47:U48)</f>
        <v>0</v>
      </c>
      <c r="V49" s="146" t="n">
        <f aca="false">IFERROR((U49/U25)/12,0)</f>
        <v>0</v>
      </c>
      <c r="W49" s="148" t="n">
        <f aca="false">IFERROR(U49/U$68,0)</f>
        <v>0</v>
      </c>
      <c r="X49" s="58"/>
      <c r="Y49" s="145" t="n">
        <f aca="false">SUM(Y47:Y48)</f>
        <v>0</v>
      </c>
      <c r="Z49" s="146" t="n">
        <f aca="false">IFERROR((Y49/Y25)/12,0)</f>
        <v>0</v>
      </c>
      <c r="AA49" s="147" t="n">
        <f aca="false">IFERROR(Y49/Y$68,0)</f>
        <v>0</v>
      </c>
      <c r="AC49" s="3"/>
    </row>
    <row r="50" customFormat="false" ht="18.75" hidden="false" customHeight="true" outlineLevel="1" collapsed="false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26</v>
      </c>
      <c r="D51" s="25"/>
      <c r="E51" s="133" t="n">
        <f aca="true" t="array" ref="E51:E51">IFERROR(SUM(IF($A51=INDIRECT($B$131),IF(E$2&lt;=INDIRECT($A$131),IF(F$2&gt;=INDIRECT($A$131),INDIRECT($C$131)*E$95,""),""),"")),0)</f>
        <v>1282639.39</v>
      </c>
      <c r="F51" s="53" t="n">
        <f aca="false">IFERROR((E51/E28)/12,0)</f>
        <v>0</v>
      </c>
      <c r="G51" s="54" t="n">
        <f aca="false">IFERROR(E51/E$68,0)</f>
        <v>0.323380884209237</v>
      </c>
      <c r="H51" s="25"/>
      <c r="I51" s="134" t="n">
        <f aca="true" t="array" ref="I51:I51">IFERROR(SUM(IF($A51=INDIRECT($B$131),IF(I$2&lt;=INDIRECT($A$131),IF(J$2&gt;=INDIRECT($A$131),INDIRECT($C$131)*I$95,""),""),"")),0)</f>
        <v>2232651.99521858</v>
      </c>
      <c r="J51" s="56" t="n">
        <f aca="false">IFERROR((I51/I28)/12,0)</f>
        <v>0</v>
      </c>
      <c r="K51" s="57" t="n">
        <f aca="false">IFERROR(I51/I$68,0)</f>
        <v>0.323671168273637</v>
      </c>
      <c r="L51" s="25"/>
      <c r="M51" s="134" t="n">
        <f aca="true" t="array" ref="M51:M51">IFERROR(SUM(IF($A51=INDIRECT($B$132),IF(M$2&lt;=INDIRECT($A$132),IF(N$2&gt;=INDIRECT($A$132),INDIRECT($C$132)*M$95,""),""),"")),0)</f>
        <v>0</v>
      </c>
      <c r="N51" s="56" t="n">
        <f aca="false">IFERROR((M51/M28)/12,0)</f>
        <v>0</v>
      </c>
      <c r="O51" s="57" t="n">
        <f aca="false">IFERROR(M51/M$68,0)</f>
        <v>0</v>
      </c>
      <c r="P51" s="58"/>
      <c r="Q51" s="135"/>
      <c r="R51" s="60"/>
      <c r="S51" s="61"/>
      <c r="T51" s="58"/>
      <c r="U51" s="135" t="n">
        <f aca="true" t="array" ref="U51:U51">IFERROR(SUM(IF($A51=INDIRECT($B$131),IF(U$2&lt;=INDIRECT($A$131),IF(V$2&gt;=INDIRECT($A$131),INDIRECT($C$131)*U$95,""),""),"")),0)</f>
        <v>0</v>
      </c>
      <c r="V51" s="60" t="n">
        <f aca="false">IFERROR((U51/U28)/12,0)</f>
        <v>0</v>
      </c>
      <c r="W51" s="62" t="n">
        <f aca="false">IFERROR(U51/U$68,0)</f>
        <v>0</v>
      </c>
      <c r="X51" s="58"/>
      <c r="Y51" s="135" t="n">
        <f aca="true" t="array" ref="Y51:Y51">IFERROR(SUM(IF($A51=INDIRECT($B$131),IF(Y$2&lt;=INDIRECT($A$131),IF(Z$2&gt;=INDIRECT($A$131),INDIRECT($C$131)*Y$95,""),""),"")),0)</f>
        <v>0</v>
      </c>
      <c r="Z51" s="60" t="n">
        <f aca="false">IFERROR((Y51/Y28)/12,0)</f>
        <v>0</v>
      </c>
      <c r="AA51" s="61" t="n">
        <f aca="false">IFERROR(Y51/Y$68,0)</f>
        <v>0</v>
      </c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29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 t="n">
        <f aca="true" t="array" ref="I52:I52">IFERROR(SUM(IF($A52=INDIRECT($B$131),IF(I$2&lt;=INDIRECT($A$131),IF(J$2&gt;=INDIRECT($A$131),INDIRECT($C$131)*I$95,""),""),"")),0)</f>
        <v>0</v>
      </c>
      <c r="J52" s="56" t="n">
        <f aca="false">IFERROR((I52/I29)/12,0)</f>
        <v>0</v>
      </c>
      <c r="K52" s="57" t="n">
        <f aca="false">IFERROR(I52/I$68,0)</f>
        <v>0</v>
      </c>
      <c r="L52" s="25"/>
      <c r="M52" s="134" t="n">
        <f aca="true" t="array" ref="M52:M52">IFERROR(SUM(IF($A52=INDIRECT($B$132),IF(M$2&lt;=INDIRECT($A$132),IF(N$2&gt;=INDIRECT($A$132),INDIRECT($C$132)*M$95,""),""),"")),0)</f>
        <v>0</v>
      </c>
      <c r="N52" s="56" t="n">
        <f aca="false">IFERROR((M52/M29)/12,0)</f>
        <v>0</v>
      </c>
      <c r="O52" s="57" t="n">
        <f aca="false">IFERROR(M52/M$68,0)</f>
        <v>0</v>
      </c>
      <c r="P52" s="58"/>
      <c r="Q52" s="135"/>
      <c r="R52" s="60"/>
      <c r="S52" s="61"/>
      <c r="T52" s="58"/>
      <c r="U52" s="135" t="n">
        <f aca="true" t="array" ref="U52:U52">IFERROR(SUM(IF($A52=INDIRECT($B$131),IF(U$2&lt;=INDIRECT($A$131),IF(V$2&gt;=INDIRECT($A$131),INDIRECT($C$131)*U$95,""),""),"")),0)</f>
        <v>0</v>
      </c>
      <c r="V52" s="60" t="n">
        <f aca="false">IFERROR((U52/U29)/12,0)</f>
        <v>0</v>
      </c>
      <c r="W52" s="62" t="n">
        <f aca="false">IFERROR(U52/U$68,0)</f>
        <v>0</v>
      </c>
      <c r="X52" s="58"/>
      <c r="Y52" s="135" t="n">
        <f aca="true" t="array" ref="Y52:Y52">IFERROR(SUM(IF($A52=INDIRECT($B$131),IF(Y$2&lt;=INDIRECT($A$131),IF(Z$2&gt;=INDIRECT($A$131),INDIRECT($C$131)*Y$95,""),""),"")),0)</f>
        <v>0</v>
      </c>
      <c r="Z52" s="60" t="n">
        <f aca="false">IFERROR((Y52/Y29)/12,0)</f>
        <v>0</v>
      </c>
      <c r="AA52" s="61" t="n">
        <f aca="false">IFERROR(Y52/Y$68,0)</f>
        <v>0</v>
      </c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47</v>
      </c>
      <c r="D53" s="140"/>
      <c r="E53" s="137" t="n">
        <f aca="false">SUM(E51:E52)</f>
        <v>1282639.39</v>
      </c>
      <c r="F53" s="138" t="n">
        <f aca="false">IFERROR((E53/E30)/12,0)</f>
        <v>0</v>
      </c>
      <c r="G53" s="139" t="n">
        <f aca="false">IFERROR(E53/E$68,0)</f>
        <v>0.323380884209237</v>
      </c>
      <c r="H53" s="140"/>
      <c r="I53" s="141" t="n">
        <f aca="false">SUM(I51:I52)</f>
        <v>2232651.99521858</v>
      </c>
      <c r="J53" s="142" t="n">
        <f aca="false">IFERROR((I53/I30)/12,0)</f>
        <v>0</v>
      </c>
      <c r="K53" s="143" t="n">
        <f aca="false">IFERROR(I53/I$68,0)</f>
        <v>0.323671168273637</v>
      </c>
      <c r="L53" s="140"/>
      <c r="M53" s="141" t="n">
        <f aca="false">SUM(M51:M52)</f>
        <v>0</v>
      </c>
      <c r="N53" s="142" t="n">
        <f aca="false">IFERROR((M53/M30)/12,0)</f>
        <v>0</v>
      </c>
      <c r="O53" s="143" t="n">
        <f aca="false">IFERROR(M53/M$68,0)</f>
        <v>0</v>
      </c>
      <c r="P53" s="144"/>
      <c r="Q53" s="145"/>
      <c r="R53" s="146"/>
      <c r="S53" s="147"/>
      <c r="T53" s="58"/>
      <c r="U53" s="145" t="n">
        <f aca="false">SUM(U51:U52)</f>
        <v>0</v>
      </c>
      <c r="V53" s="146" t="n">
        <f aca="false">IFERROR((U53/U30)/12,0)</f>
        <v>0</v>
      </c>
      <c r="W53" s="148" t="n">
        <f aca="false">IFERROR(U53/U$68,0)</f>
        <v>0</v>
      </c>
      <c r="X53" s="58"/>
      <c r="Y53" s="145" t="n">
        <f aca="false">SUM(Y51:Y52)</f>
        <v>0</v>
      </c>
      <c r="Z53" s="146" t="n">
        <f aca="false">IFERROR((Y53/Y30)/12,0)</f>
        <v>0</v>
      </c>
      <c r="AA53" s="147" t="n">
        <f aca="false">IFERROR(Y53/Y$68,0)</f>
        <v>0</v>
      </c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48</v>
      </c>
      <c r="D54" s="140"/>
      <c r="E54" s="133" t="n">
        <f aca="true" t="array" ref="E54:E54">IFERROR(SUM(IF($A54=INDIRECT($B$131),IF(E$2&lt;=INDIRECT($A$131),IF(F$2&gt;=INDIRECT($A$131),INDIRECT($C$131)*E$95,""),""),"")),0)</f>
        <v>-11742.97</v>
      </c>
      <c r="F54" s="53" t="n">
        <f aca="false">IFERROR((E54/E32)/12,0)</f>
        <v>-510.260005952381</v>
      </c>
      <c r="G54" s="54" t="n">
        <f aca="false">IFERROR(E54/E$68,0)</f>
        <v>-0.00296065445319167</v>
      </c>
      <c r="H54" s="25"/>
      <c r="I54" s="133" t="n">
        <f aca="true" t="array" ref="I54:I54">IFERROR(SUM(IF($A54=INDIRECT($B$131),IF(I$2&lt;=INDIRECT($A$131),IF(J$2&gt;=INDIRECT($A$131),INDIRECT($C$131)*I$95,""),""),"")),0)</f>
        <v>-7247.72322404372</v>
      </c>
      <c r="J54" s="53" t="n">
        <f aca="false">IFERROR((I54/I32)/12,0)</f>
        <v>-184.212965277778</v>
      </c>
      <c r="K54" s="54" t="n">
        <f aca="false">IFERROR(I54/I$68,0)</f>
        <v>-0.00105071414993206</v>
      </c>
      <c r="L54" s="25"/>
      <c r="M54" s="133" t="n">
        <f aca="true" t="array" ref="M54:M54">IFERROR(SUM(IF($A54=INDIRECT($B$132),IF(M$2&lt;=INDIRECT($A$132),IF(N$2&gt;=INDIRECT($A$132),INDIRECT($C$132)*M$95,""),""),"")),0)</f>
        <v>0</v>
      </c>
      <c r="N54" s="53" t="n">
        <f aca="false">IFERROR((M54/M32)/12,0)</f>
        <v>0</v>
      </c>
      <c r="O54" s="54" t="n">
        <f aca="false">IFERROR(M54/M$68,0)</f>
        <v>0</v>
      </c>
      <c r="P54" s="58"/>
      <c r="Q54" s="133"/>
      <c r="R54" s="53"/>
      <c r="S54" s="163"/>
      <c r="T54" s="58"/>
      <c r="U54" s="133" t="n">
        <f aca="true" t="array" ref="U54:U54">IFERROR(SUM(IF($A54=INDIRECT($B$131),IF(U$2&lt;=INDIRECT($A$131),IF(V$2&gt;=INDIRECT($A$131),INDIRECT($C$131)*U$95,""),""),"")),0)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58"/>
      <c r="Y54" s="133" t="n">
        <f aca="true" t="array" ref="Y54:Y54">IFERROR(SUM(IF($A54=INDIRECT($B$131),IF(Y$2&lt;=INDIRECT($A$131),IF(Z$2&gt;=INDIRECT($A$131),INDIRECT($C$131)*Y$95,""),""),"")),0)</f>
        <v>0</v>
      </c>
      <c r="Z54" s="53" t="n">
        <f aca="false">IFERROR((Y54/Y32)/12,0)</f>
        <v>0</v>
      </c>
      <c r="AA54" s="163" t="n">
        <f aca="false">IFERROR(Y54/Y$68,0)</f>
        <v>0</v>
      </c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49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 t="n">
        <f aca="true" t="array" ref="I55:I55">IFERROR(SUM(IF($A55=INDIRECT($B$131),IF(I$2&lt;=INDIRECT($A$131),IF(J$2&gt;=INDIRECT($A$131),INDIRECT($C$131)*I$95,""),""),"")),0)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33" t="n">
        <f aca="true" t="array" ref="M55:M55">IFERROR(SUM(IF($A55=INDIRECT($B$132),IF(M$2&lt;=INDIRECT($A$132),IF(N$2&gt;=INDIRECT($A$132),INDIRECT($C$132)*M$95,""),""),"")),0)</f>
        <v>0</v>
      </c>
      <c r="N55" s="53" t="n">
        <f aca="false">IFERROR((M55/M32)/12,0)</f>
        <v>0</v>
      </c>
      <c r="O55" s="54" t="n">
        <f aca="false">IFERROR(M55/M$68,0)</f>
        <v>0</v>
      </c>
      <c r="P55" s="58"/>
      <c r="Q55" s="133"/>
      <c r="R55" s="53"/>
      <c r="S55" s="163"/>
      <c r="T55" s="58"/>
      <c r="U55" s="133" t="n">
        <f aca="true" t="array" ref="U55:U55">IFERROR(SUM(IF($A55=INDIRECT($B$131),IF(U$2&lt;=INDIRECT($A$131),IF(V$2&gt;=INDIRECT($A$131),INDIRECT($C$131)*U$95,""),""),"")),0)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58"/>
      <c r="Y55" s="133" t="n">
        <f aca="true" t="array" ref="Y55:Y55">IFERROR(SUM(IF($A55=INDIRECT($B$131),IF(Y$2&lt;=INDIRECT($A$131),IF(Z$2&gt;=INDIRECT($A$131),INDIRECT($C$131)*Y$95,""),""),"")),0)</f>
        <v>0</v>
      </c>
      <c r="Z55" s="53" t="n">
        <f aca="false">IFERROR((Y55/Y32)/12,0)</f>
        <v>0</v>
      </c>
      <c r="AA55" s="163" t="n">
        <f aca="false">IFERROR(Y55/Y$68,0)</f>
        <v>0</v>
      </c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50</v>
      </c>
      <c r="D56" s="88"/>
      <c r="E56" s="157" t="n">
        <f aca="false">SUM(E45,E49,E53,E54,E55)</f>
        <v>2524932.01</v>
      </c>
      <c r="F56" s="65" t="n">
        <f aca="false">IFERROR((E56/E32)/12,0)</f>
        <v>109714.307577381</v>
      </c>
      <c r="G56" s="66" t="n">
        <f aca="false">IFERROR(E56/E$68,0)</f>
        <v>0.636589482849117</v>
      </c>
      <c r="H56" s="88"/>
      <c r="I56" s="157" t="n">
        <f aca="false">SUM(I45,I49,I53,I54,I55)</f>
        <v>4432768.85778689</v>
      </c>
      <c r="J56" s="68" t="n">
        <f aca="false">IFERROR((I56/I32)/12,0)</f>
        <v>112666.20846875</v>
      </c>
      <c r="K56" s="69" t="n">
        <f aca="false">IFERROR(I56/I$68,0)</f>
        <v>0.642625665782011</v>
      </c>
      <c r="L56" s="88"/>
      <c r="M56" s="157" t="n">
        <f aca="false">SUM(M45,M49,M53,M54,M55)</f>
        <v>0</v>
      </c>
      <c r="N56" s="68" t="n">
        <f aca="false">IFERROR((M56/M32)/12,0)</f>
        <v>0</v>
      </c>
      <c r="O56" s="69" t="n">
        <f aca="false">IFERROR(M56/M$68,0)</f>
        <v>0</v>
      </c>
      <c r="P56" s="164"/>
      <c r="Q56" s="157"/>
      <c r="R56" s="71"/>
      <c r="S56" s="72"/>
      <c r="T56" s="58"/>
      <c r="U56" s="157" t="n">
        <f aca="false">SUM(U45,U49,U53,U54,U55)</f>
        <v>0</v>
      </c>
      <c r="V56" s="71" t="n">
        <f aca="false">IFERROR((U56/U32)/12,0)</f>
        <v>0</v>
      </c>
      <c r="W56" s="73" t="n">
        <f aca="false">IFERROR(U56/U$68,0)</f>
        <v>0</v>
      </c>
      <c r="X56" s="58"/>
      <c r="Y56" s="157" t="n">
        <f aca="false">SUM(Y45,Y49,Y53,Y54,Y55)</f>
        <v>0</v>
      </c>
      <c r="Z56" s="71" t="n">
        <f aca="false">IFERROR((Y56/Y32)/12,0)</f>
        <v>0</v>
      </c>
      <c r="AA56" s="72" t="n">
        <f aca="false">IFERROR(Y56/Y$68,0)</f>
        <v>0</v>
      </c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52</v>
      </c>
      <c r="D59" s="25"/>
      <c r="E59" s="133" t="n">
        <f aca="true" t="array" ref="E59:E59">IFERROR(SUM(IF($A59=INDIRECT($B$131),IF(E$2&lt;=INDIRECT($A$131),IF(F$2&gt;=INDIRECT($A$131),INDIRECT($C$131)*E$95,""),""),"")),0)</f>
        <v>566568</v>
      </c>
      <c r="F59" s="53" t="n">
        <f aca="false">IFERROR((E$59/E$25)/12,0)</f>
        <v>24618.7285714286</v>
      </c>
      <c r="G59" s="54" t="n">
        <f aca="false">IFERROR(E59/E$68,0)</f>
        <v>0.142843937456699</v>
      </c>
      <c r="H59" s="25"/>
      <c r="I59" s="134" t="n">
        <f aca="true" t="array" ref="I59:I59">IFERROR(SUM(IF($A59=INDIRECT($B$131),IF(I$2&lt;=INDIRECT($A$131),IF(J$2&gt;=INDIRECT($A$131),INDIRECT($C$131)*I$95,""),""),"")),0)</f>
        <v>883813.732513661</v>
      </c>
      <c r="J59" s="56" t="n">
        <f aca="false">IFERROR((I$59/I$25)/12,0)</f>
        <v>22463.5990347222</v>
      </c>
      <c r="K59" s="57" t="n">
        <f aca="false">IFERROR(I59/I$68,0)</f>
        <v>0.128127905267643</v>
      </c>
      <c r="L59" s="25"/>
      <c r="M59" s="134" t="n">
        <f aca="true" t="array" ref="M59:M59">IFERROR(SUM(IF($A59=INDIRECT($B$132),IF(M$2&lt;=INDIRECT($A$132),IF(N$2&gt;=INDIRECT($A$132),INDIRECT($C$132)*M$95,""),""),"")),0)</f>
        <v>0</v>
      </c>
      <c r="N59" s="56" t="n">
        <f aca="false">IFERROR((M$59/M$25)/12,0)</f>
        <v>0</v>
      </c>
      <c r="O59" s="57" t="n">
        <f aca="false">IFERROR(M59/M$68,0)</f>
        <v>0</v>
      </c>
      <c r="P59" s="58"/>
      <c r="Q59" s="135"/>
      <c r="R59" s="60"/>
      <c r="S59" s="61"/>
      <c r="T59" s="58"/>
      <c r="U59" s="135" t="n">
        <f aca="true" t="array" ref="U59:U59">IFERROR(SUM(IF($A59=INDIRECT($B$131),IF(U$2&lt;=INDIRECT($A$131),IF(V$2&gt;=INDIRECT($A$131),INDIRECT($C$131)*U$95,""),""),"")),0)</f>
        <v>0</v>
      </c>
      <c r="V59" s="60" t="n">
        <f aca="false">IFERROR((U$59/U$25)/12,0)</f>
        <v>0</v>
      </c>
      <c r="W59" s="62" t="n">
        <f aca="false">IFERROR(U59/U$68,0)</f>
        <v>0</v>
      </c>
      <c r="X59" s="58"/>
      <c r="Y59" s="135" t="n">
        <f aca="true" t="array" ref="Y59:Y59">IFERROR(SUM(IF($A59=INDIRECT($B$131),IF(Y$2&lt;=INDIRECT($A$131),IF(Z$2&gt;=INDIRECT($A$131),INDIRECT($C$131)*Y$95,""),""),"")),0)</f>
        <v>0</v>
      </c>
      <c r="Z59" s="60" t="n">
        <f aca="false">IFERROR((Y$59/Y$25)/12,0)</f>
        <v>0</v>
      </c>
      <c r="AA59" s="61" t="n">
        <f aca="false">IFERROR(Y59/Y$68,0)</f>
        <v>0</v>
      </c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53</v>
      </c>
      <c r="D60" s="25"/>
      <c r="E60" s="133" t="n">
        <f aca="true" t="array" ref="E60:E60">IFERROR(SUM(IF($A60=INDIRECT($B$131),IF(E$2&lt;=INDIRECT($A$131),IF(F$2&gt;=INDIRECT($A$131),INDIRECT($C$131)*E$95,""),""),"")),0)</f>
        <v>719637.19</v>
      </c>
      <c r="F60" s="53" t="n">
        <f aca="false">IFERROR((E$60/E$30)/12,0)</f>
        <v>0</v>
      </c>
      <c r="G60" s="54" t="n">
        <f aca="false">IFERROR(E60/E$68,0)</f>
        <v>0.18143596136717</v>
      </c>
      <c r="H60" s="25"/>
      <c r="I60" s="134" t="n">
        <f aca="true" t="array" ref="I60:I60">IFERROR(SUM(IF($A60=INDIRECT($B$131),IF(I$2&lt;=INDIRECT($A$131),IF(J$2&gt;=INDIRECT($A$131),INDIRECT($C$131)*I$95,""),""),"")),0)</f>
        <v>1311057.40191257</v>
      </c>
      <c r="J60" s="56" t="n">
        <f aca="false">IFERROR((I$60/I$30)/12,0)</f>
        <v>0</v>
      </c>
      <c r="K60" s="57" t="n">
        <f aca="false">IFERROR(I60/I$68,0)</f>
        <v>0.19006611055356</v>
      </c>
      <c r="L60" s="25"/>
      <c r="M60" s="134" t="n">
        <f aca="true" t="array" ref="M60:M60">IFERROR(SUM(IF($A60=INDIRECT($B$132),IF(M$2&lt;=INDIRECT($A$132),IF(N$2&gt;=INDIRECT($A$132),INDIRECT($C$132)*M$95,""),""),"")),0)</f>
        <v>0</v>
      </c>
      <c r="N60" s="56" t="n">
        <f aca="false">IFERROR((M$60/M$30)/12,0)</f>
        <v>0</v>
      </c>
      <c r="O60" s="57" t="n">
        <f aca="false">IFERROR(M60/M$68,0)</f>
        <v>0</v>
      </c>
      <c r="P60" s="58"/>
      <c r="Q60" s="135"/>
      <c r="R60" s="60"/>
      <c r="S60" s="61"/>
      <c r="T60" s="58"/>
      <c r="U60" s="135" t="n">
        <f aca="true" t="array" ref="U60:U60">IFERROR(SUM(IF($A60=INDIRECT($B$131),IF(U$2&lt;=INDIRECT($A$131),IF(V$2&gt;=INDIRECT($A$131),INDIRECT($C$131)*U$95,""),""),"")),0)</f>
        <v>0</v>
      </c>
      <c r="V60" s="60" t="n">
        <f aca="false">IFERROR((U$60/U$30)/12,0)</f>
        <v>0</v>
      </c>
      <c r="W60" s="62" t="n">
        <f aca="false">IFERROR(U60/U$68,0)</f>
        <v>0</v>
      </c>
      <c r="X60" s="58"/>
      <c r="Y60" s="135" t="n">
        <f aca="true" t="array" ref="Y60:Y60">IFERROR(SUM(IF($A60=INDIRECT($B$131),IF(Y$2&lt;=INDIRECT($A$131),IF(Z$2&gt;=INDIRECT($A$131),INDIRECT($C$131)*Y$95,""),""),"")),0)</f>
        <v>0</v>
      </c>
      <c r="Z60" s="60" t="n">
        <f aca="false">IFERROR((Y$60/Y$30)/12,0)</f>
        <v>0</v>
      </c>
      <c r="AA60" s="61" t="n">
        <f aca="false">IFERROR(Y60/Y$68,0)</f>
        <v>0</v>
      </c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54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 t="n">
        <f aca="true" t="array" ref="I61:I61">IFERROR(SUM(IF($A61=INDIRECT($B$131),IF(I$2&lt;=INDIRECT($A$131),IF(J$2&gt;=INDIRECT($A$131),INDIRECT($C$131)*I$95,""),""),"")),0)</f>
        <v>0</v>
      </c>
      <c r="J61" s="56" t="n">
        <f aca="false">IFERROR((I$61/I$32)/12,0)</f>
        <v>0</v>
      </c>
      <c r="K61" s="57" t="n">
        <f aca="false">IFERROR(I61/I$68,0)</f>
        <v>0</v>
      </c>
      <c r="L61" s="25"/>
      <c r="M61" s="134" t="n">
        <f aca="true" t="array" ref="M61:M61">IFERROR(SUM(IF($A61=INDIRECT($B$132),IF(M$2&lt;=INDIRECT($A$132),IF(N$2&gt;=INDIRECT($A$132),INDIRECT($C$132)*M$95,""),""),"")),0)</f>
        <v>0</v>
      </c>
      <c r="N61" s="56" t="n">
        <f aca="false">IFERROR((M$61/M$32)/12,0)</f>
        <v>0</v>
      </c>
      <c r="O61" s="57" t="n">
        <f aca="false">IFERROR(M61/M$68,0)</f>
        <v>0</v>
      </c>
      <c r="P61" s="58"/>
      <c r="Q61" s="135"/>
      <c r="R61" s="60"/>
      <c r="S61" s="61"/>
      <c r="T61" s="58"/>
      <c r="U61" s="135" t="n">
        <f aca="true" t="array" ref="U61:U61">IFERROR(SUM(IF($A61=INDIRECT($B$131),IF(U$2&lt;=INDIRECT($A$131),IF(V$2&gt;=INDIRECT($A$131),INDIRECT($C$131)*U$95,""),""),"")),0)</f>
        <v>0</v>
      </c>
      <c r="V61" s="60" t="n">
        <f aca="false">IFERROR((U$61/U$32)/12,0)</f>
        <v>0</v>
      </c>
      <c r="W61" s="62" t="n">
        <f aca="false">IFERROR(U61/U$68,0)</f>
        <v>0</v>
      </c>
      <c r="X61" s="58"/>
      <c r="Y61" s="135" t="n">
        <f aca="true" t="array" ref="Y61:Y61">IFERROR(SUM(IF($A61=INDIRECT($B$131),IF(Y$2&lt;=INDIRECT($A$131),IF(Z$2&gt;=INDIRECT($A$131),INDIRECT($C$131)*Y$95,""),""),"")),0)</f>
        <v>0</v>
      </c>
      <c r="Z61" s="60" t="n">
        <f aca="false">IFERROR((Y$61/Y$32)/12,0)</f>
        <v>0</v>
      </c>
      <c r="AA61" s="61" t="n">
        <f aca="false">IFERROR(Y61/Y$68,0)</f>
        <v>0</v>
      </c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55</v>
      </c>
      <c r="D62" s="25"/>
      <c r="E62" s="133" t="n">
        <f aca="true" t="array" ref="E62:E62">IFERROR(SUM(IF($A62=INDIRECT($B$131),IF(E$2&lt;=INDIRECT($A$131),IF(F$2&gt;=INDIRECT($A$131),INDIRECT($C$131)*E$95,""),""),"")),0)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34" t="n">
        <f aca="true" t="array" ref="I62:I62">IFERROR(SUM(IF($A62=INDIRECT($B$131),IF(I$2&lt;=INDIRECT($A$131),IF(J$2&gt;=INDIRECT($A$131),INDIRECT($C$131)*I$95,""),""),"")),0)</f>
        <v>5684.4262295082</v>
      </c>
      <c r="J62" s="56" t="n">
        <f aca="false">IFERROR((I$61/I$32)/12,0)</f>
        <v>0</v>
      </c>
      <c r="K62" s="57" t="n">
        <f aca="false">IFERROR(I62/I$68,0)</f>
        <v>0.000824080457953366</v>
      </c>
      <c r="L62" s="25"/>
      <c r="M62" s="134" t="n">
        <f aca="true" t="array" ref="M62:M62">IFERROR(SUM(IF($A62=INDIRECT($B$132),IF(M$2&lt;=INDIRECT($A$132),IF(N$2&gt;=INDIRECT($A$132),INDIRECT($C$132)*M$95,""),""),"")),0)</f>
        <v>0</v>
      </c>
      <c r="N62" s="56" t="n">
        <f aca="false">IFERROR((M$61/M$32)/12,0)</f>
        <v>0</v>
      </c>
      <c r="O62" s="57" t="n">
        <f aca="false">IFERROR(M62/M$68,0)</f>
        <v>0</v>
      </c>
      <c r="P62" s="58"/>
      <c r="Q62" s="135"/>
      <c r="R62" s="60"/>
      <c r="S62" s="61"/>
      <c r="T62" s="58"/>
      <c r="U62" s="135" t="n">
        <f aca="true" t="array" ref="U62:U62">IFERROR(SUM(IF($A62=INDIRECT($B$131),IF(U$2&lt;=INDIRECT($A$131),IF(V$2&gt;=INDIRECT($A$131),INDIRECT($C$131)*U$95,""),""),"")),0)</f>
        <v>0</v>
      </c>
      <c r="V62" s="60" t="n">
        <f aca="false">IFERROR((U$61/U$32)/12,0)</f>
        <v>0</v>
      </c>
      <c r="W62" s="62" t="n">
        <f aca="false">IFERROR(U62/U$68,0)</f>
        <v>0</v>
      </c>
      <c r="X62" s="58"/>
      <c r="Y62" s="135" t="n">
        <f aca="true" t="array" ref="Y62:Y62">IFERROR(SUM(IF($A62=INDIRECT($B$131),IF(Y$2&lt;=INDIRECT($A$131),IF(Z$2&gt;=INDIRECT($A$131),INDIRECT($C$131)*Y$95,""),""),"")),0)</f>
        <v>0</v>
      </c>
      <c r="Z62" s="60" t="n">
        <f aca="false">IFERROR((Y$61/Y$32)/12,0)</f>
        <v>0</v>
      </c>
      <c r="AA62" s="61" t="n">
        <f aca="false">IFERROR(Y62/Y$68,0)</f>
        <v>0</v>
      </c>
    </row>
    <row r="63" customFormat="false" ht="18.75" hidden="false" customHeight="true" outlineLevel="0" collapsed="false">
      <c r="A63" s="132"/>
      <c r="B63" s="5"/>
      <c r="C63" s="63" t="s">
        <v>56</v>
      </c>
      <c r="D63" s="25"/>
      <c r="E63" s="157" t="n">
        <f aca="false">SUM(E59:E62)</f>
        <v>1286205.19</v>
      </c>
      <c r="F63" s="65" t="n">
        <f aca="false">IFERROR((E$63/E$32)/12,0)</f>
        <v>55888.6778988095</v>
      </c>
      <c r="G63" s="66" t="n">
        <f aca="false">IFERROR(E63/E$68,0)</f>
        <v>0.32427989882387</v>
      </c>
      <c r="H63" s="88"/>
      <c r="I63" s="158" t="n">
        <f aca="false">SUM(I59:I62)</f>
        <v>2200555.56065574</v>
      </c>
      <c r="J63" s="68" t="n">
        <f aca="false">IFERROR((I$63/I$32)/12,0)</f>
        <v>55930.7871666667</v>
      </c>
      <c r="K63" s="69" t="n">
        <f aca="false">IFERROR(I63/I$68,0)</f>
        <v>0.319018096279156</v>
      </c>
      <c r="L63" s="88"/>
      <c r="M63" s="158" t="n">
        <f aca="false">SUM(M59:M62)</f>
        <v>0</v>
      </c>
      <c r="N63" s="68" t="n">
        <f aca="false">IFERROR((M$63/M$32)/12,0)</f>
        <v>0</v>
      </c>
      <c r="O63" s="69" t="n">
        <f aca="false">IFERROR(M63/M$68,0)</f>
        <v>0</v>
      </c>
      <c r="P63" s="164"/>
      <c r="Q63" s="159"/>
      <c r="R63" s="71"/>
      <c r="S63" s="72"/>
      <c r="T63" s="58"/>
      <c r="U63" s="159" t="n">
        <f aca="false">SUM(U59:U62)</f>
        <v>0</v>
      </c>
      <c r="V63" s="71" t="n">
        <f aca="false">IFERROR((U$63/U$32)/12,0)</f>
        <v>0</v>
      </c>
      <c r="W63" s="73" t="n">
        <f aca="false">IFERROR(U63/U$68,0)</f>
        <v>0</v>
      </c>
      <c r="X63" s="58"/>
      <c r="Y63" s="159" t="n">
        <f aca="false">SUM(Y59:Y62)</f>
        <v>0</v>
      </c>
      <c r="Z63" s="71" t="n">
        <f aca="false">IFERROR((Y$63/Y$32)/12,0)</f>
        <v>0</v>
      </c>
      <c r="AA63" s="72" t="n">
        <f aca="false">IFERROR(Y63/Y$68,0)</f>
        <v>0</v>
      </c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57</v>
      </c>
      <c r="D65" s="25"/>
      <c r="E65" s="133" t="n">
        <f aca="true" t="array" ref="E65:E65">IFERROR(SUM(IF($A65=INDIRECT($B$131),IF(E$2&lt;=INDIRECT($A$131),IF(F$2&gt;=INDIRECT($A$131),INDIRECT($C$131)*E$95,""),""),"")),0)</f>
        <v>149700</v>
      </c>
      <c r="F65" s="53" t="n">
        <f aca="false">IFERROR((E$65/E$32)/12,0)</f>
        <v>6504.82142857143</v>
      </c>
      <c r="G65" s="54" t="n">
        <f aca="false">IFERROR(E65/E$68,0)</f>
        <v>0.037742578891268</v>
      </c>
      <c r="H65" s="25"/>
      <c r="I65" s="134" t="n">
        <f aca="true" t="array" ref="I65:I65">IFERROR(SUM(IF($A65=INDIRECT($B$131),IF(I$2&lt;=INDIRECT($A$131),IF(J$2&gt;=INDIRECT($A$131),INDIRECT($C$131)*I$95,""),""),"")),0)</f>
        <v>267467.213114754</v>
      </c>
      <c r="J65" s="56" t="n">
        <f aca="false">IFERROR((I$65/I$32)/12,0)</f>
        <v>6798.125</v>
      </c>
      <c r="K65" s="57" t="n">
        <f aca="false">IFERROR(I65/I$68,0)</f>
        <v>0.0387751541794899</v>
      </c>
      <c r="L65" s="25"/>
      <c r="M65" s="134" t="n">
        <f aca="true" t="array" ref="M65:M65">IFERROR(SUM(IF($A65=INDIRECT($B$132),IF(M$2&lt;=INDIRECT($A$132),IF(N$2&gt;=INDIRECT($A$132),INDIRECT($C$132)*M$95,""),""),"")),0)</f>
        <v>0</v>
      </c>
      <c r="N65" s="56" t="n">
        <f aca="false">IFERROR((M$65/M$32)/12,0)</f>
        <v>0</v>
      </c>
      <c r="O65" s="57" t="n">
        <f aca="false">IFERROR(M65/M$68,0)</f>
        <v>0</v>
      </c>
      <c r="P65" s="58"/>
      <c r="Q65" s="135"/>
      <c r="R65" s="60"/>
      <c r="S65" s="61"/>
      <c r="T65" s="58"/>
      <c r="U65" s="135" t="n">
        <f aca="true" t="array" ref="U65:U65">IFERROR(SUM(IF($A65=INDIRECT($B$131),IF(U$2&lt;=INDIRECT($A$131),IF(V$2&gt;=INDIRECT($A$131),INDIRECT($C$131)*U$95,""),""),"")),0)</f>
        <v>0</v>
      </c>
      <c r="V65" s="60" t="n">
        <f aca="false">IFERROR((U$65/U$32)/12,0)</f>
        <v>0</v>
      </c>
      <c r="W65" s="62" t="n">
        <f aca="false">IFERROR(U65/U$68,0)</f>
        <v>0</v>
      </c>
      <c r="X65" s="58"/>
      <c r="Y65" s="135" t="n">
        <f aca="true" t="array" ref="Y65:Y65">IFERROR(SUM(IF($A65=INDIRECT($B$131),IF(Y$2&lt;=INDIRECT($A$131),IF(Z$2&gt;=INDIRECT($A$131),INDIRECT($C$131)*Y$95,""),""),"")),0)</f>
        <v>0</v>
      </c>
      <c r="Z65" s="60" t="n">
        <f aca="false">IFERROR((Y$65/Y$32)/12,0)</f>
        <v>0</v>
      </c>
      <c r="AA65" s="61" t="n">
        <f aca="false">IFERROR(Y65/Y$68,0)</f>
        <v>0</v>
      </c>
    </row>
    <row r="66" customFormat="false" ht="18.75" hidden="false" customHeight="true" outlineLevel="0" collapsed="false">
      <c r="A66" s="132" t="n">
        <v>221</v>
      </c>
      <c r="B66" s="5"/>
      <c r="C66" s="51" t="s">
        <v>58</v>
      </c>
      <c r="D66" s="25"/>
      <c r="E66" s="133" t="n">
        <f aca="true" t="array" ref="E66:E66">IFERROR(SUM(IF($A66=INDIRECT($B$131),IF(E$2&lt;=INDIRECT($A$131),IF(F$2&gt;=INDIRECT($A$131),INDIRECT($C$131)*E$95,""),""),"")),0)</f>
        <v>5505.44</v>
      </c>
      <c r="F66" s="53" t="n">
        <f aca="false">IFERROR((E$66/E$32)/12,0)</f>
        <v>239.224476190476</v>
      </c>
      <c r="G66" s="54" t="n">
        <f aca="false">IFERROR(E66/E$68,0)</f>
        <v>0.00138803943574577</v>
      </c>
      <c r="H66" s="25"/>
      <c r="I66" s="134" t="n">
        <f aca="true" t="array" ref="I66:I66">IFERROR(SUM(IF($A66=INDIRECT($B$131),IF(I$2&lt;=INDIRECT($A$131),IF(J$2&gt;=INDIRECT($A$131),INDIRECT($C$131)*I$95,""),""),"")),0)</f>
        <v>-2889.64316939891</v>
      </c>
      <c r="J66" s="56" t="n">
        <f aca="false">IFERROR((I$66/I$32)/12,0)</f>
        <v>-73.4450972222222</v>
      </c>
      <c r="K66" s="57" t="n">
        <f aca="false">IFERROR(I66/I$68,0)</f>
        <v>-0.000418916240657431</v>
      </c>
      <c r="L66" s="25"/>
      <c r="M66" s="134" t="n">
        <f aca="true" t="array" ref="M66:M66">IFERROR(SUM(IF($A66=INDIRECT($B$132),IF(M$2&lt;=INDIRECT($A$132),IF(N$2&gt;=INDIRECT($A$132),INDIRECT($C$132)*M$95,""),""),"")),0)</f>
        <v>0</v>
      </c>
      <c r="N66" s="56" t="n">
        <f aca="false">IFERROR((M$66/M$32)/12,0)</f>
        <v>0</v>
      </c>
      <c r="O66" s="57" t="n">
        <f aca="false">IFERROR(M66/M$68,0)</f>
        <v>0</v>
      </c>
      <c r="P66" s="58"/>
      <c r="Q66" s="135"/>
      <c r="R66" s="60"/>
      <c r="S66" s="61"/>
      <c r="T66" s="58"/>
      <c r="U66" s="135" t="n">
        <f aca="true" t="array" ref="U66:U66">IFERROR(SUM(IF($A66=INDIRECT($B$131),IF(U$2&lt;=INDIRECT($A$131),IF(V$2&gt;=INDIRECT($A$131),INDIRECT($C$131)*U$95,""),""),"")),0)</f>
        <v>0</v>
      </c>
      <c r="V66" s="60" t="n">
        <f aca="false">IFERROR((U$66/U$32)/12,0)</f>
        <v>0</v>
      </c>
      <c r="W66" s="62" t="n">
        <f aca="false">IFERROR(U66/U$68,0)</f>
        <v>0</v>
      </c>
      <c r="X66" s="58"/>
      <c r="Y66" s="135" t="n">
        <f aca="true" t="array" ref="Y66:Y66">IFERROR(SUM(IF($A66=INDIRECT($B$131),IF(Y$2&lt;=INDIRECT($A$131),IF(Z$2&gt;=INDIRECT($A$131),INDIRECT($C$131)*Y$95,""),""),"")),0)</f>
        <v>0</v>
      </c>
      <c r="Z66" s="60" t="n">
        <f aca="false">IFERROR((Y$66/Y$32)/12,0)</f>
        <v>0</v>
      </c>
      <c r="AA66" s="61" t="n">
        <f aca="false">IFERROR(Y66/Y$68,0)</f>
        <v>0</v>
      </c>
    </row>
    <row r="67" customFormat="false" ht="20.25" hidden="true" customHeight="true" outlineLevel="0" collapsed="false">
      <c r="A67" s="165" t="n">
        <v>230</v>
      </c>
      <c r="B67" s="5"/>
      <c r="C67" s="166" t="s">
        <v>59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 t="n">
        <f aca="true" t="array" ref="I67:I67">IFERROR(SUM(IF($A67=INDIRECT($B$131),IF(I$2&lt;=INDIRECT($A$131),IF(J$2&gt;=INDIRECT($A$131),INDIRECT($C$131)*I$95,""),""),"")),0)</f>
        <v>0</v>
      </c>
      <c r="J67" s="172" t="n">
        <f aca="false">IFERROR((I67/$E$32)/12,0)</f>
        <v>0</v>
      </c>
      <c r="K67" s="173" t="n">
        <f aca="false">IFERROR(I67/I$68,0)</f>
        <v>0</v>
      </c>
      <c r="L67" s="167"/>
      <c r="M67" s="171" t="n">
        <f aca="true" t="array" ref="M67:M67">IFERROR(SUM(IF($A67=INDIRECT($B$132),IF(M$2&lt;=INDIRECT($A$132),IF(N$2&gt;=INDIRECT($A$132),INDIRECT($C$132)*M$95,""),""),"")),0)</f>
        <v>0</v>
      </c>
      <c r="N67" s="172" t="n">
        <f aca="false">IFERROR((M67/$E$32)/12,0)</f>
        <v>0</v>
      </c>
      <c r="O67" s="173" t="n">
        <f aca="false">IFERROR(M67/M$68,0)</f>
        <v>0</v>
      </c>
      <c r="P67" s="174"/>
      <c r="Q67" s="175"/>
      <c r="R67" s="176"/>
      <c r="S67" s="177"/>
      <c r="T67" s="174"/>
      <c r="U67" s="175" t="n">
        <f aca="true" t="array" ref="U67:U67">IFERROR(SUM(IF($A67=INDIRECT($B$131),IF(U$2&lt;=INDIRECT($A$131),IF(V$2&gt;=INDIRECT($A$131),INDIRECT($C$131)*U$95,""),""),"")),0)</f>
        <v>0</v>
      </c>
      <c r="V67" s="176" t="n">
        <f aca="false">IFERROR((U67/U$32)/12,0)</f>
        <v>0</v>
      </c>
      <c r="W67" s="178" t="n">
        <f aca="false">IFERROR(U67/U$68,0)</f>
        <v>0</v>
      </c>
      <c r="X67" s="174"/>
      <c r="Y67" s="175" t="n">
        <f aca="true" t="array" ref="Y67:Y67">IFERROR(SUM(IF($A67=INDIRECT($B$131),IF(Y$2&lt;=INDIRECT($A$131),IF(Z$2&gt;=INDIRECT($A$131),INDIRECT($C$131)*Y$95,""),""),"")),0)</f>
        <v>0</v>
      </c>
      <c r="Z67" s="176" t="n">
        <f aca="false">IFERROR((Y67/Y$32)/12,0)</f>
        <v>0</v>
      </c>
      <c r="AA67" s="177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79" t="s">
        <v>60</v>
      </c>
      <c r="D68" s="180"/>
      <c r="E68" s="181" t="n">
        <f aca="false">SUM(E56,E63,E65:E66)</f>
        <v>3966342.64</v>
      </c>
      <c r="F68" s="181" t="n">
        <f aca="false">IFERROR(E68/(E$32*E$96*E$95),0)</f>
        <v>172347.031380952</v>
      </c>
      <c r="G68" s="182" t="n">
        <f aca="false">IFERROR(E68/E$68,0)</f>
        <v>1</v>
      </c>
      <c r="H68" s="180"/>
      <c r="I68" s="181" t="n">
        <f aca="false">SUM(I56,I63,I65:I66)</f>
        <v>6897901.98838798</v>
      </c>
      <c r="J68" s="183" t="n">
        <f aca="false">IFERROR(I68/(I$32*I$96*I$95),0)</f>
        <v>175802.008895833</v>
      </c>
      <c r="K68" s="184" t="n">
        <f aca="false">IFERROR(I68/I$68,0)</f>
        <v>1</v>
      </c>
      <c r="L68" s="180"/>
      <c r="M68" s="181" t="n">
        <f aca="false">SUM(M56,M63,M65:M66)</f>
        <v>0</v>
      </c>
      <c r="N68" s="183" t="n">
        <f aca="false">IFERROR(M68/(M$32*M$96*M$95),0)</f>
        <v>0</v>
      </c>
      <c r="O68" s="184" t="n">
        <f aca="false">IFERROR(M68/M$68,0)</f>
        <v>0</v>
      </c>
      <c r="P68" s="185"/>
      <c r="Q68" s="181"/>
      <c r="R68" s="186"/>
      <c r="S68" s="187"/>
      <c r="T68" s="188"/>
      <c r="U68" s="181" t="n">
        <f aca="false">SUM(U56,U63,U65:U66)</f>
        <v>0</v>
      </c>
      <c r="V68" s="186" t="n">
        <f aca="false">IFERROR(U68/(U$32*U$96*U$95),0)</f>
        <v>0</v>
      </c>
      <c r="W68" s="189" t="n">
        <f aca="false">IFERROR(U68/U$68,0)</f>
        <v>0</v>
      </c>
      <c r="X68" s="188"/>
      <c r="Y68" s="181" t="n">
        <f aca="false">SUM(Y56,Y63,Y65:Y66)</f>
        <v>0</v>
      </c>
      <c r="Z68" s="186" t="n">
        <f aca="false">IFERROR(Y68/(Y$32*Y$96*Y$95),0)</f>
        <v>0</v>
      </c>
      <c r="AA68" s="187" t="n">
        <f aca="false">IFERROR(Y68/Y$68,0)</f>
        <v>0</v>
      </c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 t="str">
        <f aca="false">J39</f>
        <v>Trailing 12 Months</v>
      </c>
      <c r="K69" s="16"/>
      <c r="L69" s="15"/>
      <c r="M69" s="16"/>
      <c r="N69" s="17" t="str">
        <f aca="false">N39</f>
        <v>Trailing 12 Months</v>
      </c>
      <c r="O69" s="16"/>
      <c r="P69" s="15"/>
      <c r="Q69" s="16"/>
      <c r="R69" s="17"/>
      <c r="S69" s="18"/>
      <c r="T69" s="15"/>
      <c r="U69" s="16"/>
      <c r="V69" s="17" t="str">
        <f aca="false">V39</f>
        <v>Operator Proforma</v>
      </c>
      <c r="W69" s="16"/>
      <c r="X69" s="15"/>
      <c r="Y69" s="16"/>
      <c r="Z69" s="17" t="str">
        <f aca="false">Z39</f>
        <v>Helios Proforma</v>
      </c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61</v>
      </c>
      <c r="D71" s="180"/>
      <c r="E71" s="192" t="n">
        <f aca="false">G$2</f>
        <v>2023</v>
      </c>
      <c r="F71" s="192" t="s">
        <v>22</v>
      </c>
      <c r="G71" s="192" t="s">
        <v>40</v>
      </c>
      <c r="H71" s="5"/>
      <c r="I71" s="112" t="str">
        <f aca="false">K$2</f>
        <v>T12</v>
      </c>
      <c r="J71" s="112" t="s">
        <v>22</v>
      </c>
      <c r="K71" s="112" t="s">
        <v>40</v>
      </c>
      <c r="L71" s="5"/>
      <c r="M71" s="112" t="str">
        <f aca="false">O$2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 aca="false">W$2</f>
        <v>Op. Proforma</v>
      </c>
      <c r="V71" s="112" t="s">
        <v>22</v>
      </c>
      <c r="W71" s="112" t="s">
        <v>40</v>
      </c>
      <c r="X71" s="193"/>
      <c r="Y71" s="112" t="str">
        <f aca="false">AA$2</f>
        <v>Helios Proforma</v>
      </c>
      <c r="Z71" s="112" t="s">
        <v>22</v>
      </c>
      <c r="AA71" s="112" t="s">
        <v>40</v>
      </c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62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 t="n">
        <f aca="true" t="array" ref="I72:I72">IFERROR(SUM(IF($A72=INDIRECT($B$131),IF(I$2&lt;=INDIRECT($A$131),IF(J$2&gt;=INDIRECT($A$131),INDIRECT($C$131)*I$95,""),""),"")),0)</f>
        <v>0</v>
      </c>
      <c r="J72" s="45" t="n">
        <f aca="false">IFERROR((I72/I$32)/12,0)</f>
        <v>0</v>
      </c>
      <c r="K72" s="76" t="n">
        <f aca="false">IFERROR(I72/I$68,0)</f>
        <v>0</v>
      </c>
      <c r="L72" s="43"/>
      <c r="M72" s="153" t="n">
        <f aca="true" t="array" ref="M72:M72">IFERROR(SUM(IF($A72=INDIRECT($B$132),IF(M$2&lt;=INDIRECT($A$132),IF(N$2&gt;=INDIRECT($A$132),INDIRECT($C$132)*M$95,""),""),"")),0)</f>
        <v>0</v>
      </c>
      <c r="N72" s="45" t="n">
        <f aca="false">IFERROR((M72/M$32)/12,0)</f>
        <v>0</v>
      </c>
      <c r="O72" s="76" t="n">
        <f aca="false">IFERROR(M72/M$68,0)</f>
        <v>0</v>
      </c>
      <c r="P72" s="77"/>
      <c r="Q72" s="154"/>
      <c r="R72" s="45"/>
      <c r="S72" s="80"/>
      <c r="T72" s="196"/>
      <c r="U72" s="154" t="n">
        <f aca="true" t="array" ref="U72:U72">IFERROR(SUM(IF($A72=INDIRECT($B$131),IF(U$2&lt;=INDIRECT($A$131),IF(V$2&gt;=INDIRECT($A$131),INDIRECT($C$131)*U$95,""),""),"")),0)</f>
        <v>0</v>
      </c>
      <c r="V72" s="45" t="n">
        <f aca="false">IFERROR((U72/U$32)/12,0)</f>
        <v>0</v>
      </c>
      <c r="W72" s="81" t="n">
        <f aca="false">IFERROR(U72/U$68,0)</f>
        <v>0</v>
      </c>
      <c r="X72" s="196"/>
      <c r="Y72" s="154" t="n">
        <f aca="true" t="array" ref="Y72:Y72">IFERROR(SUM(IF($A72=INDIRECT($B$131),IF(Y$2&lt;=INDIRECT($A$131),IF(Z$2&gt;=INDIRECT($A$131),INDIRECT($C$131)*Y$95,""),""),"")),0)</f>
        <v>0</v>
      </c>
      <c r="Z72" s="45" t="n">
        <f aca="false">IFERROR((Y72/Y$32)/12,0)</f>
        <v>0</v>
      </c>
      <c r="AA72" s="80" t="n">
        <f aca="false">IFERROR(Y72/Y$68,0)</f>
        <v>0</v>
      </c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63</v>
      </c>
      <c r="D73" s="25"/>
      <c r="E73" s="133" t="n">
        <f aca="true" t="array" ref="E73:E73">IFERROR(SUM(IF($A73=INDIRECT($B$131),IF(E$2&lt;=INDIRECT($A$131),IF(F$2&gt;=INDIRECT($A$131),INDIRECT($C$131)*E$95,""),""),"")),0)</f>
        <v>385422.5</v>
      </c>
      <c r="F73" s="53" t="n">
        <f aca="false">IFERROR((E73/E$32)/12,0)</f>
        <v>16747.5252976191</v>
      </c>
      <c r="G73" s="54" t="n">
        <f aca="false">IFERROR(E73/E$68,0)</f>
        <v>0.0971732739660636</v>
      </c>
      <c r="H73" s="25"/>
      <c r="I73" s="134" t="n">
        <f aca="true" t="array" ref="I73:I73">IFERROR(SUM(IF($A73=INDIRECT($B$131),IF(I$2&lt;=INDIRECT($A$131),IF(J$2&gt;=INDIRECT($A$131),INDIRECT($C$131)*I$95,""),""),"")),0)</f>
        <v>721852.751229508</v>
      </c>
      <c r="J73" s="53" t="n">
        <f aca="false">IFERROR((I73/I$32)/12,0)</f>
        <v>18347.0907604167</v>
      </c>
      <c r="K73" s="57" t="n">
        <f aca="false">IFERROR(I73/I$68,0)</f>
        <v>0.104648160041225</v>
      </c>
      <c r="L73" s="25"/>
      <c r="M73" s="134" t="n">
        <f aca="true" t="array" ref="M73:M73">IFERROR(SUM(IF($A73=INDIRECT($B$132),IF(M$2&lt;=INDIRECT($A$132),IF(N$2&gt;=INDIRECT($A$132),INDIRECT($C$132)*M$95,""),""),"")),0)</f>
        <v>0</v>
      </c>
      <c r="N73" s="53" t="n">
        <f aca="false">IFERROR((M73/M$32)/12,0)</f>
        <v>0</v>
      </c>
      <c r="O73" s="57" t="n">
        <f aca="false">IFERROR(M73/M$68,0)</f>
        <v>0</v>
      </c>
      <c r="P73" s="58"/>
      <c r="Q73" s="135"/>
      <c r="R73" s="53"/>
      <c r="S73" s="61"/>
      <c r="T73" s="198"/>
      <c r="U73" s="135" t="n">
        <f aca="true" t="array" ref="U73:U73">IFERROR(SUM(IF($A73=INDIRECT($B$131),IF(U$2&lt;=INDIRECT($A$131),IF(V$2&gt;=INDIRECT($A$131),INDIRECT($C$131)*U$95,""),""),"")),0)</f>
        <v>0</v>
      </c>
      <c r="V73" s="53" t="n">
        <f aca="false">IFERROR((U73/U$32)/12,0)</f>
        <v>0</v>
      </c>
      <c r="W73" s="62" t="n">
        <f aca="false">IFERROR(U73/U$68,0)</f>
        <v>0</v>
      </c>
      <c r="X73" s="198"/>
      <c r="Y73" s="135" t="n">
        <f aca="true" t="array" ref="Y73:Y73">IFERROR(SUM(IF($A73=INDIRECT($B$131),IF(Y$2&lt;=INDIRECT($A$131),IF(Z$2&gt;=INDIRECT($A$131),INDIRECT($C$131)*Y$95,""),""),"")),0)</f>
        <v>0</v>
      </c>
      <c r="Z73" s="53" t="n">
        <f aca="false">IFERROR((Y73/Y$32)/12,0)</f>
        <v>0</v>
      </c>
      <c r="AA73" s="61" t="n">
        <f aca="false">IFERROR(Y73/Y$68,0)</f>
        <v>0</v>
      </c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64</v>
      </c>
      <c r="D74" s="25"/>
      <c r="E74" s="133" t="n">
        <f aca="true" t="array" ref="E74:E74">IFERROR(SUM(IF($A74=INDIRECT($B$131),IF(E$2&lt;=INDIRECT($A$131),IF(F$2&gt;=INDIRECT($A$131),INDIRECT($C$131)*E$95,""),""),"")),0)</f>
        <v>145990.09</v>
      </c>
      <c r="F74" s="53" t="n">
        <f aca="false">IFERROR((E74/E$32)/12,0)</f>
        <v>6343.61700595238</v>
      </c>
      <c r="G74" s="54" t="n">
        <f aca="false">IFERROR(E74/E$68,0)</f>
        <v>0.0368072310565685</v>
      </c>
      <c r="H74" s="25"/>
      <c r="I74" s="134" t="n">
        <f aca="true" t="array" ref="I74:I74">IFERROR(SUM(IF($A74=INDIRECT($B$131),IF(I$2&lt;=INDIRECT($A$131),IF(J$2&gt;=INDIRECT($A$131),INDIRECT($C$131)*I$95,""),""),"")),0)</f>
        <v>259432.805191257</v>
      </c>
      <c r="J74" s="53" t="n">
        <f aca="false">IFERROR((I74/I$32)/12,0)</f>
        <v>6593.91713194444</v>
      </c>
      <c r="K74" s="57" t="n">
        <f aca="false">IFERROR(I74/I$68,0)</f>
        <v>0.0376103930771979</v>
      </c>
      <c r="L74" s="25"/>
      <c r="M74" s="134" t="n">
        <f aca="true" t="array" ref="M74:M74">IFERROR(SUM(IF($A74=INDIRECT($B$132),IF(M$2&lt;=INDIRECT($A$132),IF(N$2&gt;=INDIRECT($A$132),INDIRECT($C$132)*M$95,""),""),"")),0)</f>
        <v>0</v>
      </c>
      <c r="N74" s="53" t="n">
        <f aca="false">IFERROR((M74/M$32)/12,0)</f>
        <v>0</v>
      </c>
      <c r="O74" s="57" t="n">
        <f aca="false">IFERROR(M74/M$68,0)</f>
        <v>0</v>
      </c>
      <c r="P74" s="58"/>
      <c r="Q74" s="135"/>
      <c r="R74" s="53"/>
      <c r="S74" s="61"/>
      <c r="T74" s="198"/>
      <c r="U74" s="135" t="n">
        <f aca="true" t="array" ref="U74:U74">IFERROR(SUM(IF($A74=INDIRECT($B$131),IF(U$2&lt;=INDIRECT($A$131),IF(V$2&gt;=INDIRECT($A$131),INDIRECT($C$131)*U$95,""),""),"")),0)</f>
        <v>0</v>
      </c>
      <c r="V74" s="53" t="n">
        <f aca="false">IFERROR((U74/U$32)/12,0)</f>
        <v>0</v>
      </c>
      <c r="W74" s="62" t="n">
        <f aca="false">IFERROR(U74/U$68,0)</f>
        <v>0</v>
      </c>
      <c r="X74" s="198"/>
      <c r="Y74" s="135" t="n">
        <f aca="true" t="array" ref="Y74:Y74">IFERROR(SUM(IF($A74=INDIRECT($B$131),IF(Y$2&lt;=INDIRECT($A$131),IF(Z$2&gt;=INDIRECT($A$131),INDIRECT($C$131)*Y$95,""),""),"")),0)</f>
        <v>0</v>
      </c>
      <c r="Z74" s="53" t="n">
        <f aca="false">IFERROR((Y74/Y$32)/12,0)</f>
        <v>0</v>
      </c>
      <c r="AA74" s="61" t="n">
        <f aca="false">IFERROR(Y74/Y$68,0)</f>
        <v>0</v>
      </c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65</v>
      </c>
      <c r="D75" s="25"/>
      <c r="E75" s="133" t="n">
        <f aca="true" t="array" ref="E75:E75">IFERROR(SUM(IF($A75=INDIRECT($B$131),IF(E$2&lt;=INDIRECT($A$131),IF(F$2&gt;=INDIRECT($A$131),INDIRECT($C$131)*E$95,""),""),"")),0)</f>
        <v>103683.42</v>
      </c>
      <c r="F75" s="53" t="n">
        <f aca="false">IFERROR((E75/E$32)/12,0)</f>
        <v>4505.29146428572</v>
      </c>
      <c r="G75" s="54" t="n">
        <f aca="false">IFERROR(E75/E$68,0)</f>
        <v>0.0261408126858148</v>
      </c>
      <c r="H75" s="25"/>
      <c r="I75" s="134" t="n">
        <f aca="true" t="array" ref="I75:I75">IFERROR(SUM(IF($A75=INDIRECT($B$131),IF(I$2&lt;=INDIRECT($A$131),IF(J$2&gt;=INDIRECT($A$131),INDIRECT($C$131)*I$95,""),""),"")),0)</f>
        <v>167878.668442623</v>
      </c>
      <c r="J75" s="53" t="n">
        <f aca="false">IFERROR((I75/I$32)/12,0)</f>
        <v>4266.91615625</v>
      </c>
      <c r="K75" s="57" t="n">
        <f aca="false">IFERROR(I75/I$68,0)</f>
        <v>0.0243376418982514</v>
      </c>
      <c r="L75" s="25"/>
      <c r="M75" s="134" t="n">
        <f aca="true" t="array" ref="M75:M75">IFERROR(SUM(IF($A75=INDIRECT($B$132),IF(M$2&lt;=INDIRECT($A$132),IF(N$2&gt;=INDIRECT($A$132),INDIRECT($C$132)*M$95,""),""),"")),0)</f>
        <v>0</v>
      </c>
      <c r="N75" s="53" t="n">
        <f aca="false">IFERROR((M75/M$32)/12,0)</f>
        <v>0</v>
      </c>
      <c r="O75" s="57" t="n">
        <f aca="false">IFERROR(M75/M$68,0)</f>
        <v>0</v>
      </c>
      <c r="P75" s="58"/>
      <c r="Q75" s="135"/>
      <c r="R75" s="53"/>
      <c r="S75" s="61"/>
      <c r="T75" s="198"/>
      <c r="U75" s="135" t="n">
        <f aca="true" t="array" ref="U75:U75">IFERROR(SUM(IF($A75=INDIRECT($B$131),IF(U$2&lt;=INDIRECT($A$131),IF(V$2&gt;=INDIRECT($A$131),INDIRECT($C$131)*U$95,""),""),"")),0)</f>
        <v>0</v>
      </c>
      <c r="V75" s="53" t="n">
        <f aca="false">IFERROR((U75/U$32)/12,0)</f>
        <v>0</v>
      </c>
      <c r="W75" s="62" t="n">
        <f aca="false">IFERROR(U75/U$68,0)</f>
        <v>0</v>
      </c>
      <c r="X75" s="198"/>
      <c r="Y75" s="135" t="n">
        <f aca="true" t="array" ref="Y75:Y75">IFERROR(SUM(IF($A75=INDIRECT($B$131),IF(Y$2&lt;=INDIRECT($A$131),IF(Z$2&gt;=INDIRECT($A$131),INDIRECT($C$131)*Y$95,""),""),"")),0)</f>
        <v>0</v>
      </c>
      <c r="Z75" s="53" t="n">
        <f aca="false">IFERROR((Y75/Y$32)/12,0)</f>
        <v>0</v>
      </c>
      <c r="AA75" s="61" t="n">
        <f aca="false">IFERROR(Y75/Y$68,0)</f>
        <v>0</v>
      </c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66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 t="n">
        <f aca="true" t="array" ref="I76:I76">IFERROR(SUM(IF($A76=INDIRECT($B$131),IF(I$2&lt;=INDIRECT($A$131),IF(J$2&gt;=INDIRECT($A$131),INDIRECT($C$131)*I$95,""),""),"")),0)</f>
        <v>0</v>
      </c>
      <c r="J76" s="53" t="n">
        <f aca="false">IFERROR((I76/I$32)/12,0)</f>
        <v>0</v>
      </c>
      <c r="K76" s="57" t="n">
        <f aca="false">IFERROR(I76/I$68,0)</f>
        <v>0</v>
      </c>
      <c r="L76" s="25"/>
      <c r="M76" s="134" t="n">
        <f aca="true" t="array" ref="M76:M76">IFERROR(SUM(IF($A76=INDIRECT($B$132),IF(M$2&lt;=INDIRECT($A$132),IF(N$2&gt;=INDIRECT($A$132),INDIRECT($C$132)*M$95,""),""),"")),0)</f>
        <v>0</v>
      </c>
      <c r="N76" s="53" t="n">
        <f aca="false">IFERROR((M76/M$32)/12,0)</f>
        <v>0</v>
      </c>
      <c r="O76" s="57" t="n">
        <f aca="false">IFERROR(M76/M$68,0)</f>
        <v>0</v>
      </c>
      <c r="P76" s="58"/>
      <c r="Q76" s="135"/>
      <c r="R76" s="53"/>
      <c r="S76" s="61"/>
      <c r="T76" s="198"/>
      <c r="U76" s="135" t="n">
        <f aca="true" t="array" ref="U76:U76">IFERROR(SUM(IF($A76=INDIRECT($B$131),IF(U$2&lt;=INDIRECT($A$131),IF(V$2&gt;=INDIRECT($A$131),INDIRECT($C$131)*U$95,""),""),"")),0)</f>
        <v>0</v>
      </c>
      <c r="V76" s="53" t="n">
        <f aca="false">IFERROR((U76/U$32)/12,0)</f>
        <v>0</v>
      </c>
      <c r="W76" s="62" t="n">
        <f aca="false">IFERROR(U76/U$68,0)</f>
        <v>0</v>
      </c>
      <c r="X76" s="198"/>
      <c r="Y76" s="135" t="n">
        <f aca="true" t="array" ref="Y76:Y76">IFERROR(SUM(IF($A76=INDIRECT($B$131),IF(Y$2&lt;=INDIRECT($A$131),IF(Z$2&gt;=INDIRECT($A$131),INDIRECT($C$131)*Y$95,""),""),"")),0)</f>
        <v>0</v>
      </c>
      <c r="Z76" s="53" t="n">
        <f aca="false">IFERROR((Y76/Y$32)/12,0)</f>
        <v>0</v>
      </c>
      <c r="AA76" s="61" t="n">
        <f aca="false">IFERROR(Y76/Y$68,0)</f>
        <v>0</v>
      </c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67</v>
      </c>
      <c r="D77" s="25"/>
      <c r="E77" s="133" t="n">
        <f aca="true" t="array" ref="E77:E77">IFERROR(SUM(IF($A77=INDIRECT($B$131),IF(E$2&lt;=INDIRECT($A$131),IF(F$2&gt;=INDIRECT($A$131),INDIRECT($C$131)*E$95,""),""),"")),0)</f>
        <v>516726.44</v>
      </c>
      <c r="F77" s="53" t="n">
        <f aca="false">IFERROR((E77/E$32)/12,0)</f>
        <v>22452.9941190476</v>
      </c>
      <c r="G77" s="54" t="n">
        <f aca="false">IFERROR(E77/E$68,0)</f>
        <v>0.130277811802966</v>
      </c>
      <c r="H77" s="25"/>
      <c r="I77" s="134" t="n">
        <f aca="true" t="array" ref="I77:I77">IFERROR(SUM(IF($A77=INDIRECT($B$131),IF(I$2&lt;=INDIRECT($A$131),IF(J$2&gt;=INDIRECT($A$131),INDIRECT($C$131)*I$95,""),""),"")),0)</f>
        <v>832809.988797814</v>
      </c>
      <c r="J77" s="53" t="n">
        <f aca="false">IFERROR((I77/I$32)/12,0)</f>
        <v>21167.2538819444</v>
      </c>
      <c r="K77" s="57" t="n">
        <f aca="false">IFERROR(I77/I$68,0)</f>
        <v>0.120733810106287</v>
      </c>
      <c r="L77" s="25"/>
      <c r="M77" s="134" t="n">
        <f aca="true" t="array" ref="M77:M77">IFERROR(SUM(IF($A77=INDIRECT($B$132),IF(M$2&lt;=INDIRECT($A$132),IF(N$2&gt;=INDIRECT($A$132),INDIRECT($C$132)*M$95,""),""),"")),0)</f>
        <v>0</v>
      </c>
      <c r="N77" s="53" t="n">
        <f aca="false">IFERROR((M77/M$32)/12,0)</f>
        <v>0</v>
      </c>
      <c r="O77" s="57" t="n">
        <f aca="false">IFERROR(M77/M$68,0)</f>
        <v>0</v>
      </c>
      <c r="P77" s="58"/>
      <c r="Q77" s="135"/>
      <c r="R77" s="53"/>
      <c r="S77" s="61"/>
      <c r="T77" s="198"/>
      <c r="U77" s="135" t="n">
        <f aca="true" t="array" ref="U77:U77">IFERROR(SUM(IF($A77=INDIRECT($B$131),IF(U$2&lt;=INDIRECT($A$131),IF(V$2&gt;=INDIRECT($A$131),INDIRECT($C$131)*U$95,""),""),"")),0)</f>
        <v>0</v>
      </c>
      <c r="V77" s="53" t="n">
        <f aca="false">IFERROR((U77/U$32)/12,0)</f>
        <v>0</v>
      </c>
      <c r="W77" s="62" t="n">
        <f aca="false">IFERROR(U77/U$68,0)</f>
        <v>0</v>
      </c>
      <c r="X77" s="198"/>
      <c r="Y77" s="135" t="n">
        <f aca="true" t="array" ref="Y77:Y77">IFERROR(SUM(IF($A77=INDIRECT($B$131),IF(Y$2&lt;=INDIRECT($A$131),IF(Z$2&gt;=INDIRECT($A$131),INDIRECT($C$131)*Y$95,""),""),"")),0)</f>
        <v>0</v>
      </c>
      <c r="Z77" s="53" t="n">
        <f aca="false">IFERROR((Y77/Y$32)/12,0)</f>
        <v>0</v>
      </c>
      <c r="AA77" s="61" t="n">
        <f aca="false">IFERROR(Y77/Y$68,0)</f>
        <v>0</v>
      </c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68</v>
      </c>
      <c r="D78" s="25"/>
      <c r="E78" s="133" t="n">
        <f aca="true" t="array" ref="E78:E78">IFERROR(SUM(IF($A78=INDIRECT($B$131),IF(E$2&lt;=INDIRECT($A$131),IF(F$2&gt;=INDIRECT($A$131),INDIRECT($C$131)*E$95,""),""),"")),0)</f>
        <v>253533.93</v>
      </c>
      <c r="F78" s="53" t="n">
        <f aca="false">IFERROR((E78/E$32)/12,0)</f>
        <v>11016.6529107143</v>
      </c>
      <c r="G78" s="54" t="n">
        <f aca="false">IFERROR(E78/E$68,0)</f>
        <v>0.0639213383743367</v>
      </c>
      <c r="H78" s="25"/>
      <c r="I78" s="134" t="n">
        <f aca="true" t="array" ref="I78:I78">IFERROR(SUM(IF($A78=INDIRECT($B$131),IF(I$2&lt;=INDIRECT($A$131),IF(J$2&gt;=INDIRECT($A$131),INDIRECT($C$131)*I$95,""),""),"")),0)</f>
        <v>417218.675136612</v>
      </c>
      <c r="J78" s="53" t="n">
        <f aca="false">IFERROR((I78/I$32)/12,0)</f>
        <v>10604.3079930556</v>
      </c>
      <c r="K78" s="57" t="n">
        <f aca="false">IFERROR(I78/I$68,0)</f>
        <v>0.0604848656648012</v>
      </c>
      <c r="L78" s="25"/>
      <c r="M78" s="134" t="n">
        <f aca="true" t="array" ref="M78:M78">IFERROR(SUM(IF($A78=INDIRECT($B$132),IF(M$2&lt;=INDIRECT($A$132),IF(N$2&gt;=INDIRECT($A$132),INDIRECT($C$132)*M$95,""),""),"")),0)</f>
        <v>0</v>
      </c>
      <c r="N78" s="53" t="n">
        <f aca="false">IFERROR((M78/M$32)/12,0)</f>
        <v>0</v>
      </c>
      <c r="O78" s="57" t="n">
        <f aca="false">IFERROR(M78/M$68,0)</f>
        <v>0</v>
      </c>
      <c r="P78" s="58"/>
      <c r="Q78" s="135"/>
      <c r="R78" s="53"/>
      <c r="S78" s="61"/>
      <c r="T78" s="198"/>
      <c r="U78" s="135" t="n">
        <f aca="true" t="array" ref="U78:U78">IFERROR(SUM(IF($A78=INDIRECT($B$131),IF(U$2&lt;=INDIRECT($A$131),IF(V$2&gt;=INDIRECT($A$131),INDIRECT($C$131)*U$95,""),""),"")),0)</f>
        <v>0</v>
      </c>
      <c r="V78" s="53" t="n">
        <f aca="false">IFERROR((U78/U$32)/12,0)</f>
        <v>0</v>
      </c>
      <c r="W78" s="62" t="n">
        <f aca="false">IFERROR(U78/U$68,0)</f>
        <v>0</v>
      </c>
      <c r="X78" s="198"/>
      <c r="Y78" s="135" t="n">
        <f aca="true" t="array" ref="Y78:Y78">IFERROR(SUM(IF($A78=INDIRECT($B$131),IF(Y$2&lt;=INDIRECT($A$131),IF(Z$2&gt;=INDIRECT($A$131),INDIRECT($C$131)*Y$95,""),""),"")),0)</f>
        <v>0</v>
      </c>
      <c r="Z78" s="53" t="n">
        <f aca="false">IFERROR((Y78/Y$32)/12,0)</f>
        <v>0</v>
      </c>
      <c r="AA78" s="61" t="n">
        <f aca="false">IFERROR(Y78/Y$68,0)</f>
        <v>0</v>
      </c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69</v>
      </c>
      <c r="D79" s="25"/>
      <c r="E79" s="133" t="n">
        <f aca="true" t="array" ref="E79:E79">IFERROR(SUM(IF($A79=INDIRECT($B$131),IF(E$2&lt;=INDIRECT($A$131),IF(F$2&gt;=INDIRECT($A$131),INDIRECT($C$131)*E$95,""),""),"")),0)</f>
        <v>911953.48</v>
      </c>
      <c r="F79" s="53" t="n">
        <f aca="false">IFERROR((E79/E$32)/12,0)</f>
        <v>39626.5500238095</v>
      </c>
      <c r="G79" s="54" t="n">
        <f aca="false">IFERROR(E79/E$68,0)</f>
        <v>0.229923020468045</v>
      </c>
      <c r="H79" s="25"/>
      <c r="I79" s="134" t="n">
        <f aca="true" t="array" ref="I79:I79">IFERROR(SUM(IF($A79=INDIRECT($B$131),IF(I$2&lt;=INDIRECT($A$131),IF(J$2&gt;=INDIRECT($A$131),INDIRECT($C$131)*I$95,""),""),"")),0)</f>
        <v>1400820.08674863</v>
      </c>
      <c r="J79" s="53" t="n">
        <f aca="false">IFERROR((I79/I$32)/12,0)</f>
        <v>35604.1772048611</v>
      </c>
      <c r="K79" s="57" t="n">
        <f aca="false">IFERROR(I79/I$68,0)</f>
        <v>0.203079152053305</v>
      </c>
      <c r="L79" s="25"/>
      <c r="M79" s="134" t="n">
        <f aca="true" t="array" ref="M79:M79">IFERROR(SUM(IF($A79=INDIRECT($B$132),IF(M$2&lt;=INDIRECT($A$132),IF(N$2&gt;=INDIRECT($A$132),INDIRECT($C$132)*M$95,""),""),"")),0)</f>
        <v>0</v>
      </c>
      <c r="N79" s="53" t="n">
        <f aca="false">IFERROR((M79/M$32)/12,0)</f>
        <v>0</v>
      </c>
      <c r="O79" s="57" t="n">
        <f aca="false">IFERROR(M79/M$68,0)</f>
        <v>0</v>
      </c>
      <c r="P79" s="58"/>
      <c r="Q79" s="135"/>
      <c r="R79" s="53"/>
      <c r="S79" s="61"/>
      <c r="T79" s="198"/>
      <c r="U79" s="135" t="n">
        <f aca="true" t="array" ref="U79:U79">IFERROR(SUM(IF($A79=INDIRECT($B$131),IF(U$2&lt;=INDIRECT($A$131),IF(V$2&gt;=INDIRECT($A$131),INDIRECT($C$131)*U$95,""),""),"")),0)</f>
        <v>0</v>
      </c>
      <c r="V79" s="53" t="n">
        <f aca="false">IFERROR((U79/U$32)/12,0)</f>
        <v>0</v>
      </c>
      <c r="W79" s="62" t="n">
        <f aca="false">IFERROR(U79/U$68,0)</f>
        <v>0</v>
      </c>
      <c r="X79" s="198"/>
      <c r="Y79" s="135" t="n">
        <f aca="true" t="array" ref="Y79:Y79">IFERROR(SUM(IF($A79=INDIRECT($B$131),IF(Y$2&lt;=INDIRECT($A$131),IF(Z$2&gt;=INDIRECT($A$131),INDIRECT($C$131)*Y$95,""),""),"")),0)</f>
        <v>0</v>
      </c>
      <c r="Z79" s="53" t="n">
        <f aca="false">IFERROR((Y79/Y$32)/12,0)</f>
        <v>0</v>
      </c>
      <c r="AA79" s="61" t="n">
        <f aca="false">IFERROR(Y79/Y$68,0)</f>
        <v>0</v>
      </c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70</v>
      </c>
      <c r="D80" s="25"/>
      <c r="E80" s="133" t="n">
        <f aca="true" t="array" ref="E80:E80">IFERROR(SUM(IF($A80=INDIRECT($B$131),IF(E$2&lt;=INDIRECT($A$131),IF(F$2&gt;=INDIRECT($A$131),INDIRECT($C$131)*E$95,""),""),"")),0)</f>
        <v>889515.97</v>
      </c>
      <c r="F80" s="53" t="n">
        <f aca="false">IFERROR((E80/E$32)/12,0)</f>
        <v>38651.5867916667</v>
      </c>
      <c r="G80" s="54" t="n">
        <f aca="false">IFERROR(E80/E$68,0)</f>
        <v>0.224266043238261</v>
      </c>
      <c r="H80" s="25"/>
      <c r="I80" s="134" t="n">
        <f aca="true" t="array" ref="I80:I80">IFERROR(SUM(IF($A80=INDIRECT($B$131),IF(I$2&lt;=INDIRECT($A$131),IF(J$2&gt;=INDIRECT($A$131),INDIRECT($C$131)*I$95,""),""),"")),0)</f>
        <v>1562941.40874317</v>
      </c>
      <c r="J80" s="53" t="n">
        <f aca="false">IFERROR((I80/I$32)/12,0)</f>
        <v>39724.7608055556</v>
      </c>
      <c r="K80" s="57" t="n">
        <f aca="false">IFERROR(I80/I$68,0)</f>
        <v>0.226582142131658</v>
      </c>
      <c r="L80" s="25"/>
      <c r="M80" s="134" t="n">
        <f aca="true" t="array" ref="M80:M80">IFERROR(SUM(IF($A80=INDIRECT($B$132),IF(M$2&lt;=INDIRECT($A$132),IF(N$2&gt;=INDIRECT($A$132),INDIRECT($C$132)*M$95,""),""),"")),0)</f>
        <v>0</v>
      </c>
      <c r="N80" s="53" t="n">
        <f aca="false">IFERROR((M80/M$32)/12,0)</f>
        <v>0</v>
      </c>
      <c r="O80" s="57" t="n">
        <f aca="false">IFERROR(M80/M$68,0)</f>
        <v>0</v>
      </c>
      <c r="P80" s="58"/>
      <c r="Q80" s="135"/>
      <c r="R80" s="53"/>
      <c r="S80" s="61"/>
      <c r="T80" s="198"/>
      <c r="U80" s="135" t="n">
        <f aca="true" t="array" ref="U80:U80">IFERROR(SUM(IF($A80=INDIRECT($B$131),IF(U$2&lt;=INDIRECT($A$131),IF(V$2&gt;=INDIRECT($A$131),INDIRECT($C$131)*U$95,""),""),"")),0)</f>
        <v>0</v>
      </c>
      <c r="V80" s="53" t="n">
        <f aca="false">IFERROR((U80/U$32)/12,0)</f>
        <v>0</v>
      </c>
      <c r="W80" s="62" t="n">
        <f aca="false">IFERROR(U80/U$68,0)</f>
        <v>0</v>
      </c>
      <c r="X80" s="198"/>
      <c r="Y80" s="135" t="n">
        <f aca="true" t="array" ref="Y80:Y80">IFERROR(SUM(IF($A80=INDIRECT($B$131),IF(Y$2&lt;=INDIRECT($A$131),IF(Z$2&gt;=INDIRECT($A$131),INDIRECT($C$131)*Y$95,""),""),"")),0)</f>
        <v>0</v>
      </c>
      <c r="Z80" s="53" t="n">
        <f aca="false">IFERROR((Y80/Y$32)/12,0)</f>
        <v>0</v>
      </c>
      <c r="AA80" s="61" t="n">
        <f aca="false">IFERROR(Y80/Y$68,0)</f>
        <v>0</v>
      </c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71</v>
      </c>
      <c r="D81" s="25"/>
      <c r="E81" s="133" t="n">
        <f aca="true" t="array" ref="E81:E81">IFERROR(SUM(IF($A81=INDIRECT($B$131),IF(E$2&lt;=INDIRECT($A$131),IF(F$2&gt;=INDIRECT($A$131),INDIRECT($C$131)*E$95,""),""),"")),0)</f>
        <v>2583.84</v>
      </c>
      <c r="F81" s="53" t="n">
        <f aca="false">IFERROR((E81/E$32)/12,0)</f>
        <v>112.274</v>
      </c>
      <c r="G81" s="54" t="n">
        <f aca="false">IFERROR(E81/E$68,0)</f>
        <v>0.000651441449849123</v>
      </c>
      <c r="H81" s="25"/>
      <c r="I81" s="134" t="n">
        <f aca="true" t="array" ref="I81:I81">IFERROR(SUM(IF($A81=INDIRECT($B$131),IF(I$2&lt;=INDIRECT($A$131),IF(J$2&gt;=INDIRECT($A$131),INDIRECT($C$131)*I$95,""),""),"")),0)</f>
        <v>4724.09726775956</v>
      </c>
      <c r="J81" s="53" t="n">
        <f aca="false">IFERROR((I81/I$32)/12,0)</f>
        <v>120.070805555556</v>
      </c>
      <c r="K81" s="57" t="n">
        <f aca="false">IFERROR(I81/I$68,0)</f>
        <v>0.000684860016235686</v>
      </c>
      <c r="L81" s="25"/>
      <c r="M81" s="134" t="n">
        <f aca="true" t="array" ref="M81:M81">IFERROR(SUM(IF($A81=INDIRECT($B$132),IF(M$2&lt;=INDIRECT($A$132),IF(N$2&gt;=INDIRECT($A$132),INDIRECT($C$132)*M$95,""),""),"")),0)</f>
        <v>0</v>
      </c>
      <c r="N81" s="53" t="n">
        <f aca="false">IFERROR((M81/M$32)/12,0)</f>
        <v>0</v>
      </c>
      <c r="O81" s="57" t="n">
        <f aca="false">IFERROR(M81/M$68,0)</f>
        <v>0</v>
      </c>
      <c r="P81" s="58"/>
      <c r="Q81" s="135"/>
      <c r="R81" s="53"/>
      <c r="S81" s="61"/>
      <c r="T81" s="198"/>
      <c r="U81" s="135" t="n">
        <f aca="true" t="array" ref="U81:U81">IFERROR(SUM(IF($A81=INDIRECT($B$131),IF(U$2&lt;=INDIRECT($A$131),IF(V$2&gt;=INDIRECT($A$131),INDIRECT($C$131)*U$95,""),""),"")),0)</f>
        <v>0</v>
      </c>
      <c r="V81" s="53" t="n">
        <f aca="false">IFERROR((U81/U$32)/12,0)</f>
        <v>0</v>
      </c>
      <c r="W81" s="62" t="n">
        <f aca="false">IFERROR(U81/U$68,0)</f>
        <v>0</v>
      </c>
      <c r="X81" s="198"/>
      <c r="Y81" s="135" t="n">
        <f aca="true" t="array" ref="Y81:Y81">IFERROR(SUM(IF($A81=INDIRECT($B$131),IF(Y$2&lt;=INDIRECT($A$131),IF(Z$2&gt;=INDIRECT($A$131),INDIRECT($C$131)*Y$95,""),""),"")),0)</f>
        <v>0</v>
      </c>
      <c r="Z81" s="53" t="n">
        <f aca="false">IFERROR((Y81/Y$32)/12,0)</f>
        <v>0</v>
      </c>
      <c r="AA81" s="61" t="n">
        <f aca="false">IFERROR(Y81/Y$68,0)</f>
        <v>0</v>
      </c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72</v>
      </c>
      <c r="D82" s="25"/>
      <c r="E82" s="133" t="n">
        <f aca="true" t="array" ref="E82:E82">IFERROR(SUM(IF($A82=INDIRECT($B$131),IF(E$2&lt;=INDIRECT($A$131),IF(F$2&gt;=INDIRECT($A$131),INDIRECT($C$131)*E$95,""),""),"")),0)</f>
        <v>138626.35</v>
      </c>
      <c r="F82" s="53" t="n">
        <f aca="false">IFERROR((E82/E$32)/12,0)</f>
        <v>6023.6449702381</v>
      </c>
      <c r="G82" s="54" t="n">
        <f aca="false">IFERROR(E82/E$68,0)</f>
        <v>0.0349506743572714</v>
      </c>
      <c r="H82" s="25"/>
      <c r="I82" s="134" t="n">
        <f aca="true" t="array" ref="I82:I82">IFERROR(SUM(IF($A82=INDIRECT($B$131),IF(I$2&lt;=INDIRECT($A$131),IF(J$2&gt;=INDIRECT($A$131),INDIRECT($C$131)*I$95,""),""),"")),0)</f>
        <v>238503.176639344</v>
      </c>
      <c r="J82" s="53" t="n">
        <f aca="false">IFERROR((I82/I$32)/12,0)</f>
        <v>6061.95573958333</v>
      </c>
      <c r="K82" s="57" t="n">
        <f aca="false">IFERROR(I82/I$68,0)</f>
        <v>0.0345761909984868</v>
      </c>
      <c r="L82" s="25"/>
      <c r="M82" s="134" t="n">
        <f aca="true" t="array" ref="M82:M82">IFERROR(SUM(IF($A82=INDIRECT($B$132),IF(M$2&lt;=INDIRECT($A$132),IF(N$2&gt;=INDIRECT($A$132),INDIRECT($C$132)*M$95,""),""),"")),0)</f>
        <v>0</v>
      </c>
      <c r="N82" s="53" t="n">
        <f aca="false">IFERROR((M82/M$32)/12,0)</f>
        <v>0</v>
      </c>
      <c r="O82" s="57" t="n">
        <f aca="false">IFERROR(M82/M$68,0)</f>
        <v>0</v>
      </c>
      <c r="P82" s="58"/>
      <c r="Q82" s="135"/>
      <c r="R82" s="53"/>
      <c r="S82" s="61"/>
      <c r="T82" s="198"/>
      <c r="U82" s="135" t="n">
        <f aca="true" t="array" ref="U82:U82">IFERROR(SUM(IF($A82=INDIRECT($B$131),IF(U$2&lt;=INDIRECT($A$131),IF(V$2&gt;=INDIRECT($A$131),INDIRECT($C$131)*U$95,""),""),"")),0)</f>
        <v>0</v>
      </c>
      <c r="V82" s="53" t="n">
        <f aca="false">IFERROR((U82/U$32)/12,0)</f>
        <v>0</v>
      </c>
      <c r="W82" s="62" t="n">
        <f aca="false">IFERROR(U82/U$68,0)</f>
        <v>0</v>
      </c>
      <c r="X82" s="198"/>
      <c r="Y82" s="135" t="n">
        <f aca="true" t="array" ref="Y82:Y82">IFERROR(SUM(IF($A82=INDIRECT($B$131),IF(Y$2&lt;=INDIRECT($A$131),IF(Z$2&gt;=INDIRECT($A$131),INDIRECT($C$131)*Y$95,""),""),"")),0)</f>
        <v>0</v>
      </c>
      <c r="Z82" s="53" t="n">
        <f aca="false">IFERROR((Y82/Y$32)/12,0)</f>
        <v>0</v>
      </c>
      <c r="AA82" s="61" t="n">
        <f aca="false">IFERROR(Y82/Y$68,0)</f>
        <v>0</v>
      </c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73</v>
      </c>
      <c r="D83" s="25"/>
      <c r="E83" s="133" t="n">
        <f aca="true" t="array" ref="E83:E83">IFERROR(SUM(IF($A83=INDIRECT($B$131),IF(E$2&lt;=INDIRECT($A$131),IF(F$2&gt;=INDIRECT($A$131),INDIRECT($C$131)*E$95,""),""),"")),0)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34" t="n">
        <f aca="true" t="array" ref="I83:I83">IFERROR(SUM(IF($A83=INDIRECT($B$131),IF(I$2&lt;=INDIRECT($A$131),IF(J$2&gt;=INDIRECT($A$131),INDIRECT($C$131)*I$95,""),""),"")),0)</f>
        <v>59725.7378415301</v>
      </c>
      <c r="J83" s="53" t="n">
        <f aca="false">IFERROR((I83/I$32)/12,0)</f>
        <v>1518.02917013889</v>
      </c>
      <c r="K83" s="57" t="n">
        <f aca="false">IFERROR(I83/I$68,0)</f>
        <v>0.00865853674669097</v>
      </c>
      <c r="L83" s="25"/>
      <c r="M83" s="134" t="n">
        <f aca="true" t="array" ref="M83:M83">IFERROR(SUM(IF($A83=INDIRECT($B$132),IF(M$2&lt;=INDIRECT($A$132),IF(N$2&gt;=INDIRECT($A$132),INDIRECT($C$132)*M$95,""),""),"")),0)</f>
        <v>0</v>
      </c>
      <c r="N83" s="53" t="n">
        <f aca="false">IFERROR((M83/M$32)/12,0)</f>
        <v>0</v>
      </c>
      <c r="O83" s="57" t="n">
        <f aca="false">IFERROR(M83/M$68,0)</f>
        <v>0</v>
      </c>
      <c r="P83" s="58"/>
      <c r="Q83" s="135"/>
      <c r="R83" s="53"/>
      <c r="S83" s="61"/>
      <c r="T83" s="198"/>
      <c r="U83" s="135" t="n">
        <f aca="true" t="array" ref="U83:U83">IFERROR(SUM(IF($A83=INDIRECT($B$131),IF(U$2&lt;=INDIRECT($A$131),IF(V$2&gt;=INDIRECT($A$131),INDIRECT($C$131)*U$95,""),""),"")),0)</f>
        <v>0</v>
      </c>
      <c r="V83" s="53" t="n">
        <f aca="false">IFERROR((U83/U$32)/12,0)</f>
        <v>0</v>
      </c>
      <c r="W83" s="62" t="n">
        <f aca="false">IFERROR(U83/U$68,0)</f>
        <v>0</v>
      </c>
      <c r="X83" s="198"/>
      <c r="Y83" s="135" t="n">
        <f aca="true" t="array" ref="Y83:Y83">IFERROR(SUM(IF($A83=INDIRECT($B$131),IF(Y$2&lt;=INDIRECT($A$131),IF(Z$2&gt;=INDIRECT($A$131),INDIRECT($C$131)*Y$95,""),""),"")),0)</f>
        <v>0</v>
      </c>
      <c r="Z83" s="53" t="n">
        <f aca="false">IFERROR((Y83/Y$32)/12,0)</f>
        <v>0</v>
      </c>
      <c r="AA83" s="61" t="n">
        <f aca="false">IFERROR(Y83/Y$68,0)</f>
        <v>0</v>
      </c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74</v>
      </c>
      <c r="D84" s="25"/>
      <c r="E84" s="133" t="n">
        <f aca="true" t="array" ref="E84:E84">IFERROR(SUM(IF($A84=INDIRECT($B$131),IF(E$2&lt;=INDIRECT($A$131),IF(F$2&gt;=INDIRECT($A$131),INDIRECT($C$131)*E$95,""),""),"")),0)</f>
        <v>117798.87</v>
      </c>
      <c r="F84" s="53" t="n">
        <f aca="false">IFERROR((E84/E$32)/12,0)</f>
        <v>5118.641375</v>
      </c>
      <c r="G84" s="54" t="n">
        <f aca="false">IFERROR(E84/E$68,0)</f>
        <v>0.0296996202022526</v>
      </c>
      <c r="H84" s="25"/>
      <c r="I84" s="134" t="n">
        <f aca="true" t="array" ref="I84:I84">IFERROR(SUM(IF($A84=INDIRECT($B$131),IF(I$2&lt;=INDIRECT($A$131),IF(J$2&gt;=INDIRECT($A$131),INDIRECT($C$131)*I$95,""),""),"")),0)</f>
        <v>209611.023224044</v>
      </c>
      <c r="J84" s="53" t="n">
        <f aca="false">IFERROR((I84/I$32)/12,0)</f>
        <v>5327.61350694444</v>
      </c>
      <c r="K84" s="57" t="n">
        <f aca="false">IFERROR(I84/I$68,0)</f>
        <v>0.0303876488208887</v>
      </c>
      <c r="L84" s="25"/>
      <c r="M84" s="134" t="n">
        <f aca="true" t="array" ref="M84:M84">IFERROR(SUM(IF($A84=INDIRECT($B$132),IF(M$2&lt;=INDIRECT($A$132),IF(N$2&gt;=INDIRECT($A$132),INDIRECT($C$132)*M$95,""),""),"")),0)</f>
        <v>0</v>
      </c>
      <c r="N84" s="53" t="n">
        <f aca="false">IFERROR((M84/M$32)/12,0)</f>
        <v>0</v>
      </c>
      <c r="O84" s="57" t="n">
        <f aca="false">IFERROR(M84/M$68,0)</f>
        <v>0</v>
      </c>
      <c r="P84" s="58"/>
      <c r="Q84" s="135"/>
      <c r="R84" s="53"/>
      <c r="S84" s="61"/>
      <c r="T84" s="198"/>
      <c r="U84" s="135" t="n">
        <f aca="true" t="array" ref="U84:U84">IFERROR(SUM(IF($A84=INDIRECT($B$131),IF(U$2&lt;=INDIRECT($A$131),IF(V$2&gt;=INDIRECT($A$131),INDIRECT($C$131)*U$95,""),""),"")),0)</f>
        <v>0</v>
      </c>
      <c r="V84" s="53" t="n">
        <f aca="false">IFERROR((U84/U$32)/12,0)</f>
        <v>0</v>
      </c>
      <c r="W84" s="62" t="n">
        <f aca="false">IFERROR(U84/U$68,0)</f>
        <v>0</v>
      </c>
      <c r="X84" s="198"/>
      <c r="Y84" s="135" t="n">
        <f aca="true" t="array" ref="Y84:Y84">IFERROR(SUM(IF($A84=INDIRECT($B$131),IF(Y$2&lt;=INDIRECT($A$131),IF(Z$2&gt;=INDIRECT($A$131),INDIRECT($C$131)*Y$95,""),""),"")),0)</f>
        <v>0</v>
      </c>
      <c r="Z84" s="53" t="n">
        <f aca="false">IFERROR((Y84/Y$32)/12,0)</f>
        <v>0</v>
      </c>
      <c r="AA84" s="61" t="n">
        <f aca="false">IFERROR(Y84/Y$68,0)</f>
        <v>0</v>
      </c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75</v>
      </c>
      <c r="D85" s="25"/>
      <c r="E85" s="133" t="n">
        <f aca="true" t="array" ref="E85:E85">IFERROR(SUM(IF($A85=INDIRECT($B$131),IF(E$2&lt;=INDIRECT($A$131),IF(F$2&gt;=INDIRECT($A$131),INDIRECT($C$131)*E$95,""),""),"")),0)</f>
        <v>156174.84</v>
      </c>
      <c r="F85" s="53" t="n">
        <f aca="false">IFERROR((E85/E$32)/12,0)</f>
        <v>6786.16864285714</v>
      </c>
      <c r="G85" s="54" t="n">
        <f aca="false">IFERROR(E85/E$68,0)</f>
        <v>0.0393750248465675</v>
      </c>
      <c r="H85" s="25"/>
      <c r="I85" s="134" t="n">
        <f aca="true" t="array" ref="I85:I85">IFERROR(SUM(IF($A85=INDIRECT($B$131),IF(I$2&lt;=INDIRECT($A$131),IF(J$2&gt;=INDIRECT($A$131),INDIRECT($C$131)*I$95,""),""),"")),0)</f>
        <v>273313.78510929</v>
      </c>
      <c r="J85" s="53" t="n">
        <f aca="false">IFERROR((I85/I$32)/12,0)</f>
        <v>6946.72537152778</v>
      </c>
      <c r="K85" s="57" t="n">
        <f aca="false">IFERROR(I85/I$68,0)</f>
        <v>0.0396227411710676</v>
      </c>
      <c r="L85" s="25"/>
      <c r="M85" s="134" t="n">
        <f aca="true" t="array" ref="M85:M85">IFERROR(SUM(IF($A85=INDIRECT($B$132),IF(M$2&lt;=INDIRECT($A$132),IF(N$2&gt;=INDIRECT($A$132),INDIRECT($C$132)*M$95,""),""),"")),0)</f>
        <v>0</v>
      </c>
      <c r="N85" s="53" t="n">
        <f aca="false">IFERROR((M85/M$32)/12,0)</f>
        <v>0</v>
      </c>
      <c r="O85" s="57" t="n">
        <f aca="false">IFERROR(M85/M$68,0)</f>
        <v>0</v>
      </c>
      <c r="P85" s="58"/>
      <c r="Q85" s="135"/>
      <c r="R85" s="53"/>
      <c r="S85" s="61"/>
      <c r="T85" s="198"/>
      <c r="U85" s="135" t="n">
        <f aca="true" t="array" ref="U85:U85">IFERROR(SUM(IF($A85=INDIRECT($B$131),IF(U$2&lt;=INDIRECT($A$131),IF(V$2&gt;=INDIRECT($A$131),INDIRECT($C$131)*U$95,""),""),"")),0)</f>
        <v>0</v>
      </c>
      <c r="V85" s="53" t="n">
        <f aca="false">IFERROR((U85/U$32)/12,0)</f>
        <v>0</v>
      </c>
      <c r="W85" s="62" t="n">
        <f aca="false">IFERROR(U85/U$68,0)</f>
        <v>0</v>
      </c>
      <c r="X85" s="198"/>
      <c r="Y85" s="135" t="n">
        <f aca="true" t="array" ref="Y85:Y85">IFERROR(SUM(IF($A85=INDIRECT($B$131),IF(Y$2&lt;=INDIRECT($A$131),IF(Z$2&gt;=INDIRECT($A$131),INDIRECT($C$131)*Y$95,""),""),"")),0)</f>
        <v>0</v>
      </c>
      <c r="Z85" s="53" t="n">
        <f aca="false">IFERROR((Y85/Y$32)/12,0)</f>
        <v>0</v>
      </c>
      <c r="AA85" s="61" t="n">
        <f aca="false">IFERROR(Y85/Y$68,0)</f>
        <v>0</v>
      </c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76</v>
      </c>
      <c r="D86" s="25"/>
      <c r="E86" s="133" t="n">
        <f aca="true" t="array" ref="E86:E86">IFERROR(SUM(IF($A86=INDIRECT($B$131),IF(E$2&lt;=INDIRECT($A$131),IF(F$2&gt;=INDIRECT($A$131),INDIRECT($C$131)*E$95,""),""),"")),0)</f>
        <v>9706.71</v>
      </c>
      <c r="F86" s="53" t="n">
        <f aca="false">IFERROR((E86/E$32)/12,0)</f>
        <v>421.779660714286</v>
      </c>
      <c r="G86" s="54" t="n">
        <f aca="false">IFERROR(E86/E$68,0)</f>
        <v>0.00244726965898236</v>
      </c>
      <c r="H86" s="25"/>
      <c r="I86" s="134" t="n">
        <f aca="true" t="array" ref="I86:I86">IFERROR(SUM(IF($A86=INDIRECT($B$131),IF(I$2&lt;=INDIRECT($A$131),IF(J$2&gt;=INDIRECT($A$131),INDIRECT($C$131)*I$95,""),""),"")),0)</f>
        <v>20234.1140710383</v>
      </c>
      <c r="J86" s="53" t="n">
        <f aca="false">IFERROR((I86/I$32)/12,0)</f>
        <v>514.283732638889</v>
      </c>
      <c r="K86" s="57" t="n">
        <f aca="false">IFERROR(I86/I$68,0)</f>
        <v>0.00293337222029258</v>
      </c>
      <c r="L86" s="25"/>
      <c r="M86" s="134" t="n">
        <f aca="true" t="array" ref="M86:M86">IFERROR(SUM(IF($A86=INDIRECT($B$132),IF(M$2&lt;=INDIRECT($A$132),IF(N$2&gt;=INDIRECT($A$132),INDIRECT($C$132)*M$95,""),""),"")),0)</f>
        <v>0</v>
      </c>
      <c r="N86" s="53" t="n">
        <f aca="false">IFERROR((M86/M$32)/12,0)</f>
        <v>0</v>
      </c>
      <c r="O86" s="57" t="n">
        <f aca="false">IFERROR(M86/M$68,0)</f>
        <v>0</v>
      </c>
      <c r="P86" s="58"/>
      <c r="Q86" s="135"/>
      <c r="R86" s="53"/>
      <c r="S86" s="61"/>
      <c r="T86" s="198"/>
      <c r="U86" s="135" t="n">
        <f aca="true" t="array" ref="U86:U86">IFERROR(SUM(IF($A86=INDIRECT($B$131),IF(U$2&lt;=INDIRECT($A$131),IF(V$2&gt;=INDIRECT($A$131),INDIRECT($C$131)*U$95,""),""),"")),0)</f>
        <v>0</v>
      </c>
      <c r="V86" s="53" t="n">
        <f aca="false">IFERROR((U86/U$32)/12,0)</f>
        <v>0</v>
      </c>
      <c r="W86" s="62" t="n">
        <f aca="false">IFERROR(U86/U$68,0)</f>
        <v>0</v>
      </c>
      <c r="X86" s="198"/>
      <c r="Y86" s="135" t="n">
        <f aca="true" t="array" ref="Y86:Y86">IFERROR(SUM(IF($A86=INDIRECT($B$131),IF(Y$2&lt;=INDIRECT($A$131),IF(Z$2&gt;=INDIRECT($A$131),INDIRECT($C$131)*Y$95,""),""),"")),0)</f>
        <v>0</v>
      </c>
      <c r="Z86" s="53" t="n">
        <f aca="false">IFERROR((Y86/Y$32)/12,0)</f>
        <v>0</v>
      </c>
      <c r="AA86" s="61" t="n">
        <f aca="false">IFERROR(Y86/Y$68,0)</f>
        <v>0</v>
      </c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77</v>
      </c>
      <c r="D87" s="201"/>
      <c r="E87" s="202" t="n">
        <f aca="true" t="array" ref="E87:E87">IFERROR(SUM(IF($A87=INDIRECT($B$131),IF(E$2&lt;=INDIRECT($A$131),IF(F$2&gt;=INDIRECT($A$131),INDIRECT($C$131)*E$95,""),""),"")),0)</f>
        <v>247609.34</v>
      </c>
      <c r="F87" s="203" t="n">
        <f aca="false">IFERROR((E87/E$32)/12,0)</f>
        <v>10759.2153690476</v>
      </c>
      <c r="G87" s="204" t="n">
        <f aca="false">IFERROR(E87/E$68,0)</f>
        <v>0.0624276222389098</v>
      </c>
      <c r="H87" s="167"/>
      <c r="I87" s="171" t="n">
        <f aca="true" t="array" ref="I87:I87">IFERROR(SUM(IF($A87=INDIRECT($B$131),IF(I$2&lt;=INDIRECT($A$131),IF(J$2&gt;=INDIRECT($A$131),INDIRECT($C$131)*I$95,""),""),"")),0)</f>
        <v>426582.500819672</v>
      </c>
      <c r="J87" s="203" t="n">
        <f aca="false">IFERROR((I87/I$32)/12,0)</f>
        <v>10842.3052291667</v>
      </c>
      <c r="K87" s="173" t="n">
        <f aca="false">IFERROR(I87/I$68,0)</f>
        <v>0.0618423546083703</v>
      </c>
      <c r="L87" s="167"/>
      <c r="M87" s="171" t="n">
        <f aca="true" t="array" ref="M87:M87">IFERROR(SUM(IF($A87=INDIRECT($B$132),IF(M$2&lt;=INDIRECT($A$132),IF(N$2&gt;=INDIRECT($A$132),INDIRECT($C$132)*M$95,""),""),"")),0)</f>
        <v>0</v>
      </c>
      <c r="N87" s="203" t="n">
        <f aca="false">IFERROR((M87/M$32)/12,0)</f>
        <v>0</v>
      </c>
      <c r="O87" s="173" t="n">
        <f aca="false">IFERROR(M87/M$68,0)</f>
        <v>0</v>
      </c>
      <c r="P87" s="174"/>
      <c r="Q87" s="175"/>
      <c r="R87" s="203"/>
      <c r="S87" s="177"/>
      <c r="T87" s="205"/>
      <c r="U87" s="175" t="n">
        <f aca="true" t="array" ref="U87:U87">IFERROR(SUM(IF($A87=INDIRECT($B$131),IF(U$2&lt;=INDIRECT($A$131),IF(V$2&gt;=INDIRECT($A$131),INDIRECT($C$131)*U$95,""),""),"")),0)</f>
        <v>0</v>
      </c>
      <c r="V87" s="203" t="n">
        <f aca="false">IFERROR((U87/U$32)/12,0)</f>
        <v>0</v>
      </c>
      <c r="W87" s="178" t="n">
        <f aca="false">IFERROR(U87/U$68,0)</f>
        <v>0</v>
      </c>
      <c r="X87" s="205"/>
      <c r="Y87" s="175" t="n">
        <f aca="true" t="array" ref="Y87:Y87">IFERROR(SUM(IF($A87=INDIRECT($B$131),IF(Y$2&lt;=INDIRECT($A$131),IF(Z$2&gt;=INDIRECT($A$131),INDIRECT($C$131)*Y$95,""),""),"")),0)</f>
        <v>0</v>
      </c>
      <c r="Z87" s="203" t="n">
        <f aca="false">IFERROR((Y87/Y$32)/12,0)</f>
        <v>0</v>
      </c>
      <c r="AA87" s="177" t="n">
        <f aca="false">IFERROR(Y87/Y$68,0)</f>
        <v>0</v>
      </c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78</v>
      </c>
      <c r="D88" s="20"/>
      <c r="E88" s="207" t="n">
        <f aca="false">SUM(E72:E86)</f>
        <v>3631716.44</v>
      </c>
      <c r="F88" s="207" t="n">
        <f aca="false">IFERROR(E88/(E$32*E$96*E$95),0)</f>
        <v>157806.726261905</v>
      </c>
      <c r="G88" s="208" t="n">
        <f aca="false">IFERROR(E88/E$68,0)</f>
        <v>0.915633562106979</v>
      </c>
      <c r="H88" s="180"/>
      <c r="I88" s="183" t="n">
        <f aca="false">SUM(I72:I86)</f>
        <v>6169066.31844262</v>
      </c>
      <c r="J88" s="183" t="n">
        <f aca="false">IFERROR(I88/(I$32*I$96*I$95),0)</f>
        <v>157226.6833625</v>
      </c>
      <c r="K88" s="184" t="n">
        <f aca="false">IFERROR(I88/I$68,0)</f>
        <v>0.894339514946387</v>
      </c>
      <c r="L88" s="180"/>
      <c r="M88" s="183" t="n">
        <f aca="false">SUM(M72:M86)</f>
        <v>0</v>
      </c>
      <c r="N88" s="183" t="n">
        <f aca="false">IFERROR(M88/(M$32*M$96*M$95),0)</f>
        <v>0</v>
      </c>
      <c r="O88" s="184" t="n">
        <f aca="false">IFERROR(M88/M$68,0)</f>
        <v>0</v>
      </c>
      <c r="P88" s="185"/>
      <c r="Q88" s="186"/>
      <c r="R88" s="186"/>
      <c r="S88" s="187"/>
      <c r="T88" s="209"/>
      <c r="U88" s="186" t="n">
        <f aca="false">SUM(U72:U86)</f>
        <v>0</v>
      </c>
      <c r="V88" s="186" t="n">
        <f aca="false">IFERROR(U88/(U$32*U$96*U$95),0)</f>
        <v>0</v>
      </c>
      <c r="W88" s="189" t="n">
        <f aca="false">IFERROR(U88/U$68,0)</f>
        <v>0</v>
      </c>
      <c r="X88" s="209"/>
      <c r="Y88" s="186" t="n">
        <f aca="false">SUM(Y72:Y86)</f>
        <v>0</v>
      </c>
      <c r="Z88" s="186" t="n">
        <f aca="false">IFERROR(Y88/(Y$32*Y$96*Y$95),0)</f>
        <v>0</v>
      </c>
      <c r="AA88" s="187" t="n">
        <f aca="false">IFERROR(Y88/Y$68,0)</f>
        <v>0</v>
      </c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79</v>
      </c>
      <c r="D90" s="180"/>
      <c r="E90" s="181" t="n">
        <f aca="false">E68-E88</f>
        <v>334626.2</v>
      </c>
      <c r="F90" s="181" t="n">
        <f aca="false">IFERROR(E90/(E$32*E$96*E$95),0)</f>
        <v>14540.3051190476</v>
      </c>
      <c r="G90" s="182" t="n">
        <f aca="false">IFERROR(E90/E$68,0)</f>
        <v>0.0843664378930207</v>
      </c>
      <c r="H90" s="180"/>
      <c r="I90" s="181" t="n">
        <f aca="false">I68-I88</f>
        <v>728835.669945356</v>
      </c>
      <c r="J90" s="183" t="n">
        <f aca="false">IFERROR(I90/(I$32*I$96*I$95),0)</f>
        <v>18575.3255333333</v>
      </c>
      <c r="K90" s="184" t="n">
        <f aca="false">IFERROR(I90/I$68,0)</f>
        <v>0.105660485053613</v>
      </c>
      <c r="L90" s="180"/>
      <c r="M90" s="181" t="n">
        <f aca="false">M68-M88</f>
        <v>0</v>
      </c>
      <c r="N90" s="183" t="n">
        <f aca="false">IFERROR(M90/(M$32*M$96*M$95),0)</f>
        <v>0</v>
      </c>
      <c r="O90" s="184" t="n">
        <f aca="false">IFERROR(M90/M$68,0)</f>
        <v>0</v>
      </c>
      <c r="P90" s="185"/>
      <c r="Q90" s="181"/>
      <c r="R90" s="186"/>
      <c r="S90" s="187"/>
      <c r="T90" s="209"/>
      <c r="U90" s="181" t="n">
        <f aca="false">U68-U88</f>
        <v>0</v>
      </c>
      <c r="V90" s="186" t="n">
        <f aca="false">IFERROR(U90/(U$32*U$96*U$95),0)</f>
        <v>0</v>
      </c>
      <c r="W90" s="189" t="n">
        <f aca="false">IFERROR(U90/U$68,0)</f>
        <v>0</v>
      </c>
      <c r="X90" s="209"/>
      <c r="Y90" s="181" t="n">
        <f aca="false">Y68-Y88</f>
        <v>0</v>
      </c>
      <c r="Z90" s="186" t="n">
        <f aca="false">IFERROR(Y90/(Y$32*Y$96*Y$95),0)</f>
        <v>0</v>
      </c>
      <c r="AA90" s="187" t="n">
        <f aca="false">IFERROR(Y90/Y$68,0)</f>
        <v>0</v>
      </c>
      <c r="AD90" s="190"/>
    </row>
    <row r="91" customFormat="false" ht="20.25" hidden="false" customHeight="true" outlineLevel="0" collapsed="false">
      <c r="A91" s="4"/>
      <c r="B91" s="5"/>
      <c r="C91" s="197" t="s">
        <v>80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344895.099419399</v>
      </c>
      <c r="J91" s="56" t="n">
        <f aca="false">IFERROR((I91/$I$32)/12,0)</f>
        <v>8766.08377690972</v>
      </c>
      <c r="K91" s="57" t="n">
        <f aca="false">IFERROR(I91/I$68,0)</f>
        <v>0.05</v>
      </c>
      <c r="L91" s="25"/>
      <c r="M91" s="53" t="n">
        <f aca="false">0.05*'Detailed Model'!M68</f>
        <v>0</v>
      </c>
      <c r="N91" s="56" t="n">
        <f aca="false">IFERROR((M91/$M$32)/12,0)</f>
        <v>0</v>
      </c>
      <c r="O91" s="57" t="n">
        <f aca="false">IFERROR(M91/M$68,0)</f>
        <v>0</v>
      </c>
      <c r="P91" s="58"/>
      <c r="Q91" s="53"/>
      <c r="R91" s="60"/>
      <c r="S91" s="61"/>
      <c r="T91" s="198"/>
      <c r="U91" s="53" t="e">
        <f aca="false">#REF!*'Detailed Model'!U68</f>
        <v>#REF!</v>
      </c>
      <c r="V91" s="60" t="n">
        <f aca="false">IFERROR((U91/$U$32)/12,0)</f>
        <v>0</v>
      </c>
      <c r="W91" s="62" t="n">
        <f aca="false">IFERROR(U91/U$68,0)</f>
        <v>0</v>
      </c>
      <c r="X91" s="198"/>
      <c r="Y91" s="53" t="e">
        <f aca="false">#REF!*'Detailed Model'!Y68</f>
        <v>#REF!</v>
      </c>
      <c r="Z91" s="60" t="n">
        <f aca="false">IFERROR((Y91/$Y$32)/12,0)</f>
        <v>0</v>
      </c>
      <c r="AA91" s="61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79" t="s">
        <v>81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 t="n">
        <f aca="false">I90-I91</f>
        <v>383940.570525957</v>
      </c>
      <c r="J92" s="183" t="n">
        <f aca="false">IFERROR(I92/(I$32*I$96*I$95),0)</f>
        <v>9785.22508854167</v>
      </c>
      <c r="K92" s="184" t="n">
        <f aca="false">IFERROR(I92/I$68,0)</f>
        <v>0.055660485053613</v>
      </c>
      <c r="L92" s="180"/>
      <c r="M92" s="181" t="n">
        <f aca="false">M90-M91</f>
        <v>0</v>
      </c>
      <c r="N92" s="183" t="n">
        <f aca="false">IFERROR(M92/(M$32*M$96*M$95),0)</f>
        <v>0</v>
      </c>
      <c r="O92" s="184" t="n">
        <f aca="false">IFERROR(M92/M$68,0)</f>
        <v>0</v>
      </c>
      <c r="P92" s="185"/>
      <c r="Q92" s="181"/>
      <c r="R92" s="186"/>
      <c r="S92" s="187"/>
      <c r="T92" s="209"/>
      <c r="U92" s="181" t="e">
        <f aca="false">U90-U91</f>
        <v>#REF!</v>
      </c>
      <c r="V92" s="186" t="n">
        <f aca="false">IFERROR(U92/(U$32*U$96*U$95),0)</f>
        <v>0</v>
      </c>
      <c r="W92" s="189" t="n">
        <f aca="false">IFERROR(U92/U$68,0)</f>
        <v>0</v>
      </c>
      <c r="X92" s="209"/>
      <c r="Y92" s="181" t="e">
        <f aca="false">Y90-Y91</f>
        <v>#REF!</v>
      </c>
      <c r="Z92" s="186" t="n">
        <f aca="false">IFERROR(Y92/(Y$32*Y$96*Y$95),0)</f>
        <v>0</v>
      </c>
      <c r="AA92" s="187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82</v>
      </c>
      <c r="D94" s="5"/>
      <c r="E94" s="224" t="n">
        <f aca="false">F$2-E$2+1</f>
        <v>365</v>
      </c>
      <c r="F94" s="219"/>
      <c r="G94" s="219"/>
      <c r="H94" s="5"/>
      <c r="I94" s="225" t="n">
        <f aca="false">J$2-I$2+1</f>
        <v>366</v>
      </c>
      <c r="J94" s="221"/>
      <c r="K94" s="221"/>
      <c r="L94" s="5"/>
      <c r="M94" s="225" t="n">
        <f aca="false">N$2-M$2+1</f>
        <v>366</v>
      </c>
      <c r="N94" s="221"/>
      <c r="O94" s="221"/>
      <c r="Q94" s="225"/>
      <c r="R94" s="226"/>
      <c r="S94" s="221"/>
      <c r="U94" s="225" t="n">
        <f aca="false">V$2-U$2+1</f>
        <v>365</v>
      </c>
      <c r="V94" s="226"/>
      <c r="W94" s="221"/>
      <c r="Y94" s="225" t="n">
        <f aca="false">Z$2-Y$2+1</f>
        <v>365</v>
      </c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83</v>
      </c>
      <c r="D95" s="5"/>
      <c r="E95" s="227" t="n">
        <f aca="false">365/E94</f>
        <v>1</v>
      </c>
      <c r="F95" s="219"/>
      <c r="G95" s="219"/>
      <c r="H95" s="5"/>
      <c r="I95" s="227" t="n">
        <f aca="false">365/I94</f>
        <v>0.997267759562842</v>
      </c>
      <c r="J95" s="221"/>
      <c r="K95" s="221"/>
      <c r="L95" s="5"/>
      <c r="M95" s="227" t="n">
        <f aca="false">365/M94</f>
        <v>0.997267759562842</v>
      </c>
      <c r="N95" s="221"/>
      <c r="O95" s="221"/>
      <c r="Q95" s="227"/>
      <c r="R95" s="228"/>
      <c r="S95" s="228"/>
      <c r="U95" s="227" t="n">
        <f aca="false">365/U94</f>
        <v>1</v>
      </c>
      <c r="V95" s="228"/>
      <c r="W95" s="228"/>
      <c r="Y95" s="227" t="n">
        <f aca="false">365/Y94</f>
        <v>1</v>
      </c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84</v>
      </c>
      <c r="D96" s="5"/>
      <c r="E96" s="224" t="n">
        <f aca="false">ROUND((F$2-E$2+15)/30.5,0)</f>
        <v>12</v>
      </c>
      <c r="F96" s="219"/>
      <c r="G96" s="219"/>
      <c r="H96" s="5"/>
      <c r="I96" s="225" t="n">
        <f aca="false">ROUND((J$2-I$2+15)/30.5,0)</f>
        <v>12</v>
      </c>
      <c r="J96" s="221"/>
      <c r="K96" s="221"/>
      <c r="L96" s="5"/>
      <c r="M96" s="225" t="n">
        <f aca="false">ROUND((N$2-M$2+15)/30.5,0)</f>
        <v>12</v>
      </c>
      <c r="N96" s="221"/>
      <c r="O96" s="221"/>
      <c r="Q96" s="225"/>
      <c r="R96" s="221"/>
      <c r="S96" s="221"/>
      <c r="U96" s="225" t="n">
        <f aca="false">ROUND((V$2-U$2+15)/30.5,0)</f>
        <v>12</v>
      </c>
      <c r="V96" s="221"/>
      <c r="W96" s="221"/>
      <c r="Y96" s="225" t="n">
        <f aca="false">ROUND((Z$2-Y$2+15)/30.5,0)</f>
        <v>12</v>
      </c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91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4041479.68974691</v>
      </c>
      <c r="K100" s="234" t="n">
        <f aca="false">IFERROR($J100/J$7,0)</f>
        <v>53177.3643387751</v>
      </c>
      <c r="L100" s="235"/>
      <c r="M100" s="233" t="n">
        <v>0.095</v>
      </c>
      <c r="N100" s="234" t="n">
        <f aca="false">$M$92/M100</f>
        <v>0</v>
      </c>
      <c r="O100" s="234" t="n">
        <f aca="false">IFERROR($N100/N$7,0)</f>
        <v>0</v>
      </c>
      <c r="P100" s="235"/>
      <c r="Q100" s="233"/>
      <c r="R100" s="234"/>
      <c r="S100" s="234"/>
      <c r="T100" s="235"/>
      <c r="U100" s="233" t="n">
        <v>0.095</v>
      </c>
      <c r="V100" s="234" t="e">
        <f aca="false">$U$92/U100</f>
        <v>#REF!</v>
      </c>
      <c r="W100" s="234" t="n">
        <f aca="false">IFERROR($V100/V$7,0)</f>
        <v>0</v>
      </c>
      <c r="X100" s="235"/>
      <c r="Y100" s="233" t="n">
        <v>0.095</v>
      </c>
      <c r="Z100" s="234" t="e">
        <f aca="false">$U$92/Y100</f>
        <v>#REF!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92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4266006.3391773</v>
      </c>
      <c r="K101" s="239" t="n">
        <f aca="false">IFERROR($J101/J$7,0)</f>
        <v>56131.662357596</v>
      </c>
      <c r="L101" s="240"/>
      <c r="M101" s="238" t="n">
        <v>0.09</v>
      </c>
      <c r="N101" s="239" t="n">
        <f aca="false">$M$92/M101</f>
        <v>0</v>
      </c>
      <c r="O101" s="239" t="n">
        <f aca="false">IFERROR($N101/N$7,0)</f>
        <v>0</v>
      </c>
      <c r="P101" s="240"/>
      <c r="Q101" s="238"/>
      <c r="R101" s="239"/>
      <c r="S101" s="239"/>
      <c r="T101" s="240"/>
      <c r="U101" s="238" t="n">
        <v>0.09</v>
      </c>
      <c r="V101" s="239" t="e">
        <f aca="false">$U$92/U101</f>
        <v>#REF!</v>
      </c>
      <c r="W101" s="239" t="n">
        <f aca="false">IFERROR($V101/V$7,0)</f>
        <v>0</v>
      </c>
      <c r="X101" s="240"/>
      <c r="Y101" s="238" t="n">
        <v>0.09</v>
      </c>
      <c r="Z101" s="239" t="e">
        <f aca="false">$U$92/Y101</f>
        <v>#REF!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93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4516947.88854067</v>
      </c>
      <c r="K102" s="234" t="n">
        <f aca="false">IFERROR($J102/J$7,0)</f>
        <v>59433.5248492193</v>
      </c>
      <c r="L102" s="235"/>
      <c r="M102" s="242" t="n">
        <v>0.085</v>
      </c>
      <c r="N102" s="234" t="n">
        <f aca="false">$M$92/M102</f>
        <v>0</v>
      </c>
      <c r="O102" s="234" t="n">
        <f aca="false">IFERROR($N102/N$7,0)</f>
        <v>0</v>
      </c>
      <c r="P102" s="235"/>
      <c r="Q102" s="242"/>
      <c r="R102" s="234"/>
      <c r="S102" s="234"/>
      <c r="T102" s="235"/>
      <c r="U102" s="242" t="n">
        <v>0.085</v>
      </c>
      <c r="V102" s="234" t="e">
        <f aca="false">$U$92/U102</f>
        <v>#REF!</v>
      </c>
      <c r="W102" s="234" t="n">
        <f aca="false">IFERROR($V102/V$7,0)</f>
        <v>0</v>
      </c>
      <c r="X102" s="235"/>
      <c r="Y102" s="242" t="n">
        <v>0.085</v>
      </c>
      <c r="Z102" s="234" t="e">
        <f aca="false">$U$92/Y102</f>
        <v>#REF!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94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4799257.13157446</v>
      </c>
      <c r="K103" s="239" t="n">
        <f aca="false">IFERROR($J103/J$7,0)</f>
        <v>63148.1201522955</v>
      </c>
      <c r="L103" s="58"/>
      <c r="M103" s="244" t="n">
        <v>0.08</v>
      </c>
      <c r="N103" s="239" t="n">
        <f aca="false">$M$92/M103</f>
        <v>0</v>
      </c>
      <c r="O103" s="239" t="n">
        <f aca="false">IFERROR($N103/N$7,0)</f>
        <v>0</v>
      </c>
      <c r="P103" s="58"/>
      <c r="Q103" s="244"/>
      <c r="R103" s="239"/>
      <c r="S103" s="239"/>
      <c r="T103" s="58"/>
      <c r="U103" s="244" t="n">
        <v>0.08</v>
      </c>
      <c r="V103" s="239" t="e">
        <f aca="false">$U$92/U103</f>
        <v>#REF!</v>
      </c>
      <c r="W103" s="239" t="n">
        <f aca="false">IFERROR($V103/V$7,0)</f>
        <v>0</v>
      </c>
      <c r="X103" s="58"/>
      <c r="Y103" s="244" t="n">
        <v>0.08</v>
      </c>
      <c r="Z103" s="239" t="e">
        <f aca="false">$U$92/Y103</f>
        <v>#REF!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5119207.60701275</v>
      </c>
      <c r="K104" s="234" t="n">
        <f aca="false">IFERROR($J104/J$7,0)</f>
        <v>67357.9948291152</v>
      </c>
      <c r="L104" s="174"/>
      <c r="M104" s="242" t="n">
        <v>0.075</v>
      </c>
      <c r="N104" s="234" t="n">
        <f aca="false">$M$92/M104</f>
        <v>0</v>
      </c>
      <c r="O104" s="234" t="n">
        <f aca="false">IFERROR($N104/N$7,0)</f>
        <v>0</v>
      </c>
      <c r="P104" s="174"/>
      <c r="Q104" s="242"/>
      <c r="R104" s="234"/>
      <c r="S104" s="234"/>
      <c r="T104" s="174"/>
      <c r="U104" s="242" t="n">
        <v>0.075</v>
      </c>
      <c r="V104" s="234" t="e">
        <f aca="false">$U$92/U104</f>
        <v>#REF!</v>
      </c>
      <c r="W104" s="234" t="n">
        <f aca="false">IFERROR($V104/V$7,0)</f>
        <v>0</v>
      </c>
      <c r="X104" s="174"/>
      <c r="Y104" s="242" t="n">
        <v>0.075</v>
      </c>
      <c r="Z104" s="234" t="e">
        <f aca="false">$U$92/Y104</f>
        <v>#REF!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5484865.29322795</v>
      </c>
      <c r="K105" s="239" t="n">
        <f aca="false">IFERROR($J105/J$7,0)</f>
        <v>72169.280174052</v>
      </c>
      <c r="L105" s="58"/>
      <c r="M105" s="244" t="n">
        <v>0.07</v>
      </c>
      <c r="N105" s="239" t="n">
        <f aca="false">$M$92/M105</f>
        <v>0</v>
      </c>
      <c r="O105" s="239" t="n">
        <f aca="false">IFERROR($N105/N$7,0)</f>
        <v>0</v>
      </c>
      <c r="P105" s="58"/>
      <c r="Q105" s="244"/>
      <c r="R105" s="239"/>
      <c r="S105" s="239"/>
      <c r="T105" s="58"/>
      <c r="U105" s="244" t="n">
        <v>0.07</v>
      </c>
      <c r="V105" s="239" t="e">
        <f aca="false">$U$92/U105</f>
        <v>#REF!</v>
      </c>
      <c r="W105" s="239" t="n">
        <f aca="false">IFERROR($V105/V$7,0)</f>
        <v>0</v>
      </c>
      <c r="X105" s="58"/>
      <c r="Y105" s="244" t="n">
        <v>0.07</v>
      </c>
      <c r="Z105" s="239" t="e">
        <f aca="false">$U$92/Y105</f>
        <v>#REF!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5906778.00809164</v>
      </c>
      <c r="K106" s="234" t="n">
        <f aca="false">IFERROR($J106/J$7,0)</f>
        <v>77720.7632643637</v>
      </c>
      <c r="L106" s="174"/>
      <c r="M106" s="242" t="n">
        <v>0.065</v>
      </c>
      <c r="N106" s="234" t="n">
        <f aca="false">$M$92/M106</f>
        <v>0</v>
      </c>
      <c r="O106" s="234" t="n">
        <f aca="false">IFERROR($N106/N$7,0)</f>
        <v>0</v>
      </c>
      <c r="P106" s="174"/>
      <c r="Q106" s="242"/>
      <c r="R106" s="234"/>
      <c r="S106" s="234"/>
      <c r="T106" s="174"/>
      <c r="U106" s="242" t="n">
        <v>0.065</v>
      </c>
      <c r="V106" s="234" t="e">
        <f aca="false">$U$92/U106</f>
        <v>#REF!</v>
      </c>
      <c r="W106" s="234" t="n">
        <f aca="false">IFERROR($V106/V$7,0)</f>
        <v>0</v>
      </c>
      <c r="X106" s="174"/>
      <c r="Y106" s="242" t="n">
        <v>0.065</v>
      </c>
      <c r="Z106" s="234" t="e">
        <f aca="false">$U$92/Y106</f>
        <v>#REF!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6399009.50876594</v>
      </c>
      <c r="K107" s="246" t="n">
        <f aca="false">IFERROR($J107/J$7,0)</f>
        <v>84197.493536394</v>
      </c>
      <c r="L107" s="107"/>
      <c r="M107" s="245" t="n">
        <v>0.06</v>
      </c>
      <c r="N107" s="246" t="n">
        <f aca="false">$M$92/M107</f>
        <v>0</v>
      </c>
      <c r="O107" s="246" t="n">
        <f aca="false">IFERROR($N107/N$7,0)</f>
        <v>0</v>
      </c>
      <c r="P107" s="107"/>
      <c r="Q107" s="245"/>
      <c r="R107" s="246"/>
      <c r="S107" s="246"/>
      <c r="T107" s="107"/>
      <c r="U107" s="245" t="n">
        <v>0.06</v>
      </c>
      <c r="V107" s="246" t="e">
        <f aca="false">$U$92/U107</f>
        <v>#REF!</v>
      </c>
      <c r="W107" s="246" t="n">
        <f aca="false">IFERROR($V107/V$7,0)</f>
        <v>0</v>
      </c>
      <c r="X107" s="107"/>
      <c r="Y107" s="245" t="n">
        <v>0.06</v>
      </c>
      <c r="Z107" s="246" t="e">
        <f aca="false">$U$92/Y107</f>
        <v>#REF!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95</v>
      </c>
      <c r="AB109" s="243"/>
    </row>
    <row r="110" customFormat="false" ht="18.75" hidden="true" customHeight="false" outlineLevel="0" collapsed="false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customFormat="false" ht="18.75" hidden="true" customHeight="false" outlineLevel="0" collapsed="false">
      <c r="E111" s="250" t="n">
        <f aca="false">E68+E67</f>
        <v>3966342.64</v>
      </c>
      <c r="G111" s="251" t="n">
        <f aca="false">E111-F111</f>
        <v>3966342.64</v>
      </c>
      <c r="I111" s="250" t="n">
        <f aca="false">I68+I67</f>
        <v>6897901.98838798</v>
      </c>
      <c r="K111" s="251" t="n">
        <f aca="false">I111-J111</f>
        <v>6897901.98838798</v>
      </c>
      <c r="M111" s="250" t="n">
        <f aca="false">M68+M67</f>
        <v>0</v>
      </c>
      <c r="O111" s="251" t="n">
        <f aca="false">M111-N111</f>
        <v>0</v>
      </c>
      <c r="Q111" s="250"/>
      <c r="S111" s="251"/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99</v>
      </c>
      <c r="G112" s="254" t="n">
        <f aca="false">IFERROR(G111/E111,0)</f>
        <v>1</v>
      </c>
      <c r="I112" s="252"/>
      <c r="J112" s="253" t="s">
        <v>99</v>
      </c>
      <c r="K112" s="254" t="n">
        <f aca="false">IFERROR(K111/I111,0)</f>
        <v>1</v>
      </c>
      <c r="M112" s="252"/>
      <c r="N112" s="253" t="s">
        <v>99</v>
      </c>
      <c r="O112" s="254" t="n">
        <f aca="false">IFERROR(O111/M111,0)</f>
        <v>0</v>
      </c>
      <c r="Q112" s="252"/>
      <c r="R112" s="253"/>
      <c r="S112" s="254"/>
      <c r="U112" s="252"/>
      <c r="V112" s="253" t="s">
        <v>99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customFormat="false" ht="18.75" hidden="true" customHeight="false" outlineLevel="0" collapsed="false">
      <c r="E114" s="250" t="n">
        <f aca="false">E88+E87</f>
        <v>3879325.78</v>
      </c>
      <c r="G114" s="251" t="n">
        <f aca="false">E114-F114</f>
        <v>3879325.78</v>
      </c>
      <c r="I114" s="250" t="n">
        <f aca="false">I88+I87</f>
        <v>6595648.8192623</v>
      </c>
      <c r="K114" s="251" t="n">
        <f aca="false">I114-J114</f>
        <v>6595648.8192623</v>
      </c>
      <c r="M114" s="250" t="n">
        <f aca="false">M88+M87</f>
        <v>0</v>
      </c>
      <c r="O114" s="251" t="n">
        <f aca="false">M114-N114</f>
        <v>0</v>
      </c>
      <c r="Q114" s="250"/>
      <c r="S114" s="251"/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99</v>
      </c>
      <c r="G115" s="257" t="n">
        <f aca="false">IFERROR(G114/E114,0)</f>
        <v>1</v>
      </c>
      <c r="I115" s="255"/>
      <c r="J115" s="256" t="s">
        <v>99</v>
      </c>
      <c r="K115" s="257" t="n">
        <f aca="false">IFERROR(K114/I114,0)</f>
        <v>1</v>
      </c>
      <c r="M115" s="255"/>
      <c r="N115" s="256" t="s">
        <v>99</v>
      </c>
      <c r="O115" s="257" t="n">
        <f aca="false">IFERROR(O114/M114,0)</f>
        <v>0</v>
      </c>
      <c r="Q115" s="255"/>
      <c r="R115" s="256"/>
      <c r="S115" s="257"/>
      <c r="U115" s="255"/>
      <c r="V115" s="256" t="s">
        <v>99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102</v>
      </c>
      <c r="B124" s="258" t="s">
        <v>14</v>
      </c>
    </row>
    <row r="125" customFormat="false" ht="18.75" hidden="false" customHeight="false" outlineLevel="0" collapsed="false">
      <c r="A125" s="259" t="s">
        <v>103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104</v>
      </c>
      <c r="B126" s="258" t="s">
        <v>105</v>
      </c>
      <c r="C126" s="258" t="s">
        <v>106</v>
      </c>
    </row>
    <row r="127" customFormat="false" ht="18.75" hidden="false" customHeight="false" outlineLevel="0" collapsed="false">
      <c r="A127" s="259" t="s">
        <v>107</v>
      </c>
      <c r="B127" s="259" t="s">
        <v>108</v>
      </c>
      <c r="C127" s="259" t="s">
        <v>109</v>
      </c>
    </row>
    <row r="128" customFormat="false" ht="18.75" hidden="false" customHeight="false" outlineLevel="0" collapsed="false">
      <c r="A128" s="258" t="s">
        <v>110</v>
      </c>
      <c r="B128" s="258" t="s">
        <v>111</v>
      </c>
      <c r="C128" s="258" t="s">
        <v>112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str">
        <f aca="false">CONCATENATE("'","Sheet1","'","!","$H$1:$BZ$1")</f>
        <v>'Sheet1'!$H$1:$BZ$1</v>
      </c>
      <c r="B131" s="258" t="str">
        <f aca="false">CONCATENATE("'","Sheet1","'","!","$B$2:$B$500")</f>
        <v>'Sheet1'!$B$2:$B$500</v>
      </c>
      <c r="C131" s="258" t="str">
        <f aca="false">CONCATENATE("'","Sheet1","'","!","$H$2:$BZ$500")</f>
        <v>'Sheet1'!$H$2:$BZ$500</v>
      </c>
    </row>
    <row r="132" customFormat="false" ht="18.75" hidden="false" customHeight="false" outlineLevel="0" collapsed="false">
      <c r="A132" s="260" t="str">
        <f aca="false">CONCATENATE("'","Sheet2","'","!","$H$1:$BZ$1")</f>
        <v>'Sheet2'!$H$1:$BZ$1</v>
      </c>
      <c r="B132" s="260" t="str">
        <f aca="false">CONCATENATE("'","Sheet2","'","!","$B$2:$B$500")</f>
        <v>'Sheet2'!$B$2:$B$500</v>
      </c>
      <c r="C132" s="260" t="str">
        <f aca="false">CONCATENATE("'","Sheet2","'","!","$H$2:$BZ$500")</f>
        <v>'Sheet2'!$H$2:$BZ$500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1" activeCellId="0" sqref="G21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121</v>
      </c>
    </row>
    <row r="4" customFormat="false" ht="18.75" hidden="false" customHeight="true" outlineLevel="0" collapsed="false">
      <c r="A4" s="265" t="s">
        <v>120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120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122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120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123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120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124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120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120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125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120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126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120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120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120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120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120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120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120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120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120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120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127</v>
      </c>
    </row>
    <row r="25" customFormat="false" ht="18.75" hidden="false" customHeight="true" outlineLevel="0" collapsed="false">
      <c r="A25" s="272" t="s">
        <v>127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128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129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130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131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132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130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133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130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134</v>
      </c>
      <c r="Y34" s="262" t="s">
        <v>135</v>
      </c>
      <c r="Z34" s="262" t="s">
        <v>135</v>
      </c>
      <c r="AA34" s="262" t="s">
        <v>135</v>
      </c>
      <c r="AB34" s="262" t="s">
        <v>135</v>
      </c>
      <c r="AC34" s="262" t="s">
        <v>135</v>
      </c>
      <c r="AD34" s="262" t="s">
        <v>135</v>
      </c>
      <c r="AE34" s="262" t="s">
        <v>135</v>
      </c>
      <c r="AF34" s="262" t="s">
        <v>135</v>
      </c>
      <c r="AG34" s="262" t="s">
        <v>135</v>
      </c>
      <c r="AH34" s="262" t="s">
        <v>135</v>
      </c>
      <c r="AI34" s="262" t="s">
        <v>135</v>
      </c>
      <c r="AJ34" s="262" t="s">
        <v>135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136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137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130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138</v>
      </c>
      <c r="Y38" s="262" t="s">
        <v>135</v>
      </c>
      <c r="Z38" s="262" t="s">
        <v>135</v>
      </c>
      <c r="AA38" s="262" t="s">
        <v>135</v>
      </c>
      <c r="AB38" s="262" t="s">
        <v>135</v>
      </c>
      <c r="AC38" s="262" t="s">
        <v>135</v>
      </c>
      <c r="AD38" s="262" t="s">
        <v>135</v>
      </c>
      <c r="AE38" s="262" t="s">
        <v>135</v>
      </c>
      <c r="AF38" s="262" t="s">
        <v>135</v>
      </c>
      <c r="AG38" s="262" t="s">
        <v>135</v>
      </c>
      <c r="AH38" s="262" t="s">
        <v>135</v>
      </c>
      <c r="AI38" s="262" t="s">
        <v>135</v>
      </c>
      <c r="AJ38" s="262" t="s">
        <v>135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139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140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130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141</v>
      </c>
      <c r="Y42" s="262" t="s">
        <v>135</v>
      </c>
      <c r="Z42" s="262" t="s">
        <v>135</v>
      </c>
      <c r="AA42" s="262" t="s">
        <v>135</v>
      </c>
      <c r="AB42" s="262" t="s">
        <v>135</v>
      </c>
      <c r="AC42" s="262" t="s">
        <v>135</v>
      </c>
      <c r="AD42" s="262" t="s">
        <v>135</v>
      </c>
      <c r="AE42" s="262" t="s">
        <v>135</v>
      </c>
      <c r="AF42" s="262" t="s">
        <v>135</v>
      </c>
      <c r="AG42" s="262" t="s">
        <v>135</v>
      </c>
      <c r="AH42" s="262" t="s">
        <v>135</v>
      </c>
      <c r="AI42" s="262" t="s">
        <v>135</v>
      </c>
      <c r="AJ42" s="262" t="s">
        <v>135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142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143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144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130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145</v>
      </c>
      <c r="Y47" s="262" t="s">
        <v>135</v>
      </c>
      <c r="Z47" s="262" t="s">
        <v>135</v>
      </c>
      <c r="AA47" s="262" t="s">
        <v>135</v>
      </c>
      <c r="AB47" s="262" t="s">
        <v>135</v>
      </c>
      <c r="AC47" s="262" t="s">
        <v>135</v>
      </c>
      <c r="AD47" s="262" t="s">
        <v>135</v>
      </c>
      <c r="AE47" s="262" t="s">
        <v>135</v>
      </c>
      <c r="AF47" s="262" t="s">
        <v>135</v>
      </c>
      <c r="AG47" s="262" t="s">
        <v>135</v>
      </c>
      <c r="AH47" s="262" t="s">
        <v>135</v>
      </c>
      <c r="AI47" s="262" t="s">
        <v>135</v>
      </c>
      <c r="AJ47" s="262" t="s">
        <v>135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146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147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148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149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150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151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152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153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154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155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156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157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130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Model'!A63:C123,3,FALSE())</f>
        <v>#N/A</v>
      </c>
      <c r="G61" s="261" t="s">
        <v>158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Model'!A64:C123,3,FALSE())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Model'!A65:C123,3,FALSE())</f>
        <v>#N/A</v>
      </c>
      <c r="G65" s="269" t="s">
        <v>159</v>
      </c>
    </row>
    <row r="66" customFormat="false" ht="18.75" hidden="false" customHeight="true" outlineLevel="0" collapsed="false">
      <c r="A66" s="272" t="s">
        <v>159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Model'!A66:C123,3,FALSE())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Model'!A67:C123,3,FALSE())</f>
        <v>#N/A</v>
      </c>
      <c r="G67" s="261" t="s">
        <v>160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Model'!A67:C123,3,FALSE())</f>
        <v>Worker's Compensation</v>
      </c>
      <c r="G68" s="261" t="s">
        <v>161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Model'!A68:C123,3,FALSE())</f>
        <v>Worker's Compensation</v>
      </c>
      <c r="G69" s="261" t="s">
        <v>162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Model'!A71:C123,3,FALSE())</f>
        <v>Worker's Compensation</v>
      </c>
      <c r="G70" s="261" t="s">
        <v>163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Model'!A72:C123,3,FALSE())</f>
        <v>Worker's Compensation</v>
      </c>
      <c r="G71" s="261" t="s">
        <v>164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165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166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167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168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169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170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171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130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172</v>
      </c>
      <c r="Y80" s="262" t="s">
        <v>135</v>
      </c>
      <c r="Z80" s="262" t="s">
        <v>135</v>
      </c>
      <c r="AA80" s="262" t="s">
        <v>135</v>
      </c>
      <c r="AB80" s="262" t="s">
        <v>135</v>
      </c>
      <c r="AC80" s="262" t="s">
        <v>135</v>
      </c>
      <c r="AD80" s="262" t="s">
        <v>135</v>
      </c>
      <c r="AE80" s="262" t="s">
        <v>135</v>
      </c>
      <c r="AF80" s="262" t="s">
        <v>135</v>
      </c>
      <c r="AG80" s="262" t="s">
        <v>135</v>
      </c>
      <c r="AH80" s="262" t="s">
        <v>135</v>
      </c>
      <c r="AI80" s="262" t="s">
        <v>135</v>
      </c>
      <c r="AJ80" s="262" t="s">
        <v>135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173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174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175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176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177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178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179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180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181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182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130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183</v>
      </c>
      <c r="Y92" s="262" t="s">
        <v>135</v>
      </c>
      <c r="Z92" s="262" t="s">
        <v>135</v>
      </c>
      <c r="AA92" s="262" t="s">
        <v>135</v>
      </c>
      <c r="AB92" s="262" t="s">
        <v>135</v>
      </c>
      <c r="AC92" s="262" t="s">
        <v>135</v>
      </c>
      <c r="AD92" s="262" t="s">
        <v>135</v>
      </c>
      <c r="AE92" s="262" t="s">
        <v>135</v>
      </c>
      <c r="AF92" s="262" t="s">
        <v>135</v>
      </c>
      <c r="AG92" s="262" t="s">
        <v>135</v>
      </c>
      <c r="AH92" s="262" t="s">
        <v>135</v>
      </c>
      <c r="AI92" s="262" t="s">
        <v>135</v>
      </c>
      <c r="AJ92" s="262" t="s">
        <v>135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184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185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186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187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188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189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190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191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192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193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194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195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196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197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198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199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200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130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201</v>
      </c>
      <c r="Y111" s="262" t="s">
        <v>135</v>
      </c>
      <c r="Z111" s="262" t="s">
        <v>135</v>
      </c>
      <c r="AA111" s="262" t="s">
        <v>135</v>
      </c>
      <c r="AB111" s="262" t="s">
        <v>135</v>
      </c>
      <c r="AC111" s="262" t="s">
        <v>135</v>
      </c>
      <c r="AD111" s="262" t="s">
        <v>135</v>
      </c>
      <c r="AE111" s="262" t="s">
        <v>135</v>
      </c>
      <c r="AF111" s="262" t="s">
        <v>135</v>
      </c>
      <c r="AG111" s="262" t="s">
        <v>135</v>
      </c>
      <c r="AH111" s="262" t="s">
        <v>135</v>
      </c>
      <c r="AI111" s="262" t="s">
        <v>135</v>
      </c>
      <c r="AJ111" s="262" t="s">
        <v>135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202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203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204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205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206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207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130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208</v>
      </c>
      <c r="Y119" s="262" t="s">
        <v>135</v>
      </c>
      <c r="Z119" s="262" t="s">
        <v>135</v>
      </c>
      <c r="AA119" s="262" t="s">
        <v>135</v>
      </c>
      <c r="AB119" s="262" t="s">
        <v>135</v>
      </c>
      <c r="AC119" s="262" t="s">
        <v>135</v>
      </c>
      <c r="AD119" s="262" t="s">
        <v>135</v>
      </c>
      <c r="AE119" s="262" t="s">
        <v>135</v>
      </c>
      <c r="AF119" s="262" t="s">
        <v>135</v>
      </c>
      <c r="AG119" s="262" t="s">
        <v>135</v>
      </c>
      <c r="AH119" s="262" t="s">
        <v>135</v>
      </c>
      <c r="AI119" s="262" t="s">
        <v>135</v>
      </c>
      <c r="AJ119" s="262" t="s">
        <v>135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209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210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211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212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213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214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215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216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217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218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219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220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221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130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222</v>
      </c>
      <c r="Y134" s="262" t="s">
        <v>135</v>
      </c>
      <c r="Z134" s="262" t="s">
        <v>135</v>
      </c>
      <c r="AA134" s="262" t="s">
        <v>135</v>
      </c>
      <c r="AB134" s="262" t="s">
        <v>135</v>
      </c>
      <c r="AC134" s="262" t="s">
        <v>135</v>
      </c>
      <c r="AD134" s="262" t="s">
        <v>135</v>
      </c>
      <c r="AE134" s="262" t="s">
        <v>135</v>
      </c>
      <c r="AF134" s="262" t="s">
        <v>135</v>
      </c>
      <c r="AG134" s="262" t="s">
        <v>135</v>
      </c>
      <c r="AH134" s="262" t="s">
        <v>135</v>
      </c>
      <c r="AI134" s="262" t="s">
        <v>135</v>
      </c>
      <c r="AJ134" s="262" t="s">
        <v>135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223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224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225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226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227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228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Model'!A123:C201,3,FALSE())</f>
        <v>#N/A</v>
      </c>
      <c r="G141" s="261" t="s">
        <v>229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Model'!A124:C202,3,FALSE())</f>
        <v>#N/A</v>
      </c>
      <c r="G142" s="261" t="s">
        <v>230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130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231</v>
      </c>
      <c r="Y144" s="262" t="s">
        <v>135</v>
      </c>
      <c r="Z144" s="262" t="s">
        <v>135</v>
      </c>
      <c r="AA144" s="262" t="s">
        <v>135</v>
      </c>
      <c r="AB144" s="262" t="s">
        <v>135</v>
      </c>
      <c r="AC144" s="262" t="s">
        <v>135</v>
      </c>
      <c r="AD144" s="262" t="s">
        <v>135</v>
      </c>
      <c r="AE144" s="262" t="s">
        <v>135</v>
      </c>
      <c r="AF144" s="262" t="s">
        <v>135</v>
      </c>
      <c r="AG144" s="262" t="s">
        <v>135</v>
      </c>
      <c r="AH144" s="262" t="s">
        <v>135</v>
      </c>
      <c r="AI144" s="262" t="s">
        <v>135</v>
      </c>
      <c r="AJ144" s="262" t="s">
        <v>135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232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233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234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235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236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237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238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239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240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241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242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243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244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245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246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130</v>
      </c>
    </row>
    <row r="161" customFormat="false" ht="18.75" hidden="false" customHeight="true" outlineLevel="0" collapsed="false">
      <c r="A161" s="265" t="s">
        <v>159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247</v>
      </c>
      <c r="Y161" s="262" t="s">
        <v>135</v>
      </c>
      <c r="Z161" s="262" t="s">
        <v>135</v>
      </c>
      <c r="AA161" s="262" t="s">
        <v>135</v>
      </c>
      <c r="AB161" s="262" t="s">
        <v>135</v>
      </c>
      <c r="AC161" s="262" t="s">
        <v>135</v>
      </c>
      <c r="AD161" s="262" t="s">
        <v>135</v>
      </c>
      <c r="AE161" s="262" t="s">
        <v>135</v>
      </c>
      <c r="AF161" s="262" t="s">
        <v>135</v>
      </c>
      <c r="AG161" s="262" t="s">
        <v>135</v>
      </c>
      <c r="AH161" s="262" t="s">
        <v>135</v>
      </c>
      <c r="AI161" s="262" t="s">
        <v>135</v>
      </c>
      <c r="AJ161" s="262" t="s">
        <v>135</v>
      </c>
    </row>
    <row r="162" customFormat="false" ht="18.75" hidden="false" customHeight="true" outlineLevel="0" collapsed="false">
      <c r="A162" s="265" t="s">
        <v>159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248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159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249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159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250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159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251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159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252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159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253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159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254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159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255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159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256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159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257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159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258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159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259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159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130</v>
      </c>
    </row>
    <row r="175" customFormat="false" ht="18.75" hidden="false" customHeight="true" outlineLevel="0" collapsed="false">
      <c r="A175" s="265" t="s">
        <v>159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260</v>
      </c>
      <c r="Y175" s="262" t="s">
        <v>135</v>
      </c>
      <c r="Z175" s="262" t="s">
        <v>135</v>
      </c>
      <c r="AA175" s="262" t="s">
        <v>135</v>
      </c>
      <c r="AB175" s="262" t="s">
        <v>135</v>
      </c>
      <c r="AC175" s="262" t="s">
        <v>135</v>
      </c>
      <c r="AD175" s="262" t="s">
        <v>135</v>
      </c>
      <c r="AE175" s="262" t="s">
        <v>135</v>
      </c>
      <c r="AF175" s="262" t="s">
        <v>135</v>
      </c>
      <c r="AG175" s="262" t="s">
        <v>135</v>
      </c>
      <c r="AH175" s="262" t="s">
        <v>135</v>
      </c>
      <c r="AI175" s="262" t="s">
        <v>135</v>
      </c>
      <c r="AJ175" s="262" t="s">
        <v>135</v>
      </c>
    </row>
    <row r="176" customFormat="false" ht="18.75" hidden="false" customHeight="true" outlineLevel="0" collapsed="false">
      <c r="A176" s="265" t="s">
        <v>159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261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159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262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159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263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159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264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159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130</v>
      </c>
    </row>
    <row r="181" customFormat="false" ht="18.75" hidden="false" customHeight="true" outlineLevel="0" collapsed="false">
      <c r="A181" s="265" t="s">
        <v>159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265</v>
      </c>
      <c r="Y181" s="262" t="s">
        <v>135</v>
      </c>
      <c r="Z181" s="262" t="s">
        <v>135</v>
      </c>
      <c r="AA181" s="262" t="s">
        <v>135</v>
      </c>
      <c r="AB181" s="262" t="s">
        <v>135</v>
      </c>
      <c r="AC181" s="262" t="s">
        <v>135</v>
      </c>
      <c r="AD181" s="262" t="s">
        <v>135</v>
      </c>
      <c r="AE181" s="262" t="s">
        <v>135</v>
      </c>
      <c r="AF181" s="262" t="s">
        <v>135</v>
      </c>
      <c r="AG181" s="262" t="s">
        <v>135</v>
      </c>
      <c r="AH181" s="262" t="s">
        <v>135</v>
      </c>
      <c r="AI181" s="262" t="s">
        <v>135</v>
      </c>
      <c r="AJ181" s="262" t="s">
        <v>135</v>
      </c>
    </row>
    <row r="182" customFormat="false" ht="18.75" hidden="false" customHeight="true" outlineLevel="0" collapsed="false">
      <c r="A182" s="265" t="s">
        <v>159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266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159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267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159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268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159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269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159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270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159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271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159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272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159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273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159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274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159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275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159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276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159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277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159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278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159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279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159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280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159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281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159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282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159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283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159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284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159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285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159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286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159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287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159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288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159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289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159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290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159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291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159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292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159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293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159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294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159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295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159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130</v>
      </c>
    </row>
    <row r="213" customFormat="false" ht="18.75" hidden="false" customHeight="true" outlineLevel="0" collapsed="false">
      <c r="A213" s="265" t="s">
        <v>159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296</v>
      </c>
      <c r="Y213" s="262" t="s">
        <v>135</v>
      </c>
      <c r="Z213" s="262" t="s">
        <v>135</v>
      </c>
      <c r="AA213" s="262" t="s">
        <v>135</v>
      </c>
      <c r="AB213" s="262" t="s">
        <v>135</v>
      </c>
      <c r="AC213" s="262" t="s">
        <v>135</v>
      </c>
      <c r="AD213" s="262" t="s">
        <v>135</v>
      </c>
      <c r="AE213" s="262" t="s">
        <v>135</v>
      </c>
      <c r="AF213" s="262" t="s">
        <v>135</v>
      </c>
      <c r="AG213" s="262" t="s">
        <v>135</v>
      </c>
      <c r="AH213" s="262" t="s">
        <v>135</v>
      </c>
      <c r="AI213" s="262" t="s">
        <v>135</v>
      </c>
      <c r="AJ213" s="262" t="s">
        <v>135</v>
      </c>
    </row>
    <row r="214" customFormat="false" ht="18.75" hidden="false" customHeight="true" outlineLevel="0" collapsed="false">
      <c r="A214" s="265" t="s">
        <v>159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297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159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298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159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299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159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300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159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301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159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302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159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303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159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130</v>
      </c>
    </row>
    <row r="222" customFormat="false" ht="18.75" hidden="false" customHeight="true" outlineLevel="0" collapsed="false">
      <c r="A222" s="265" t="s">
        <v>159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304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159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130</v>
      </c>
    </row>
    <row r="224" customFormat="false" ht="18.75" hidden="false" customHeight="true" outlineLevel="0" collapsed="false">
      <c r="A224" s="265" t="s">
        <v>159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305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159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306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159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130</v>
      </c>
    </row>
    <row r="227" customFormat="false" ht="18.75" hidden="false" customHeight="true" outlineLevel="0" collapsed="false">
      <c r="A227" s="265" t="s">
        <v>159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307</v>
      </c>
      <c r="Y227" s="262" t="s">
        <v>308</v>
      </c>
      <c r="Z227" s="262" t="s">
        <v>308</v>
      </c>
      <c r="AA227" s="262" t="s">
        <v>308</v>
      </c>
      <c r="AB227" s="262" t="s">
        <v>308</v>
      </c>
      <c r="AC227" s="262" t="s">
        <v>308</v>
      </c>
      <c r="AD227" s="262" t="s">
        <v>308</v>
      </c>
      <c r="AE227" s="262" t="s">
        <v>308</v>
      </c>
      <c r="AF227" s="262" t="s">
        <v>308</v>
      </c>
      <c r="AG227" s="262" t="s">
        <v>308</v>
      </c>
      <c r="AH227" s="262" t="s">
        <v>308</v>
      </c>
      <c r="AI227" s="262" t="s">
        <v>308</v>
      </c>
      <c r="AJ227" s="262" t="s">
        <v>308</v>
      </c>
    </row>
    <row r="228" customFormat="false" ht="18.75" hidden="false" customHeight="true" outlineLevel="0" collapsed="false">
      <c r="A228" s="265" t="s">
        <v>159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309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159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310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159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311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159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312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159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130</v>
      </c>
    </row>
    <row r="233" customFormat="false" ht="18.75" hidden="false" customHeight="true" outlineLevel="0" collapsed="false">
      <c r="A233" s="265" t="s">
        <v>159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313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159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130</v>
      </c>
    </row>
    <row r="235" customFormat="false" ht="18.75" hidden="false" customHeight="true" outlineLevel="0" collapsed="false">
      <c r="A235" s="272" t="s">
        <v>159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130</v>
      </c>
    </row>
    <row r="236" customFormat="false" ht="18.75" hidden="false" customHeight="true" outlineLevel="0" collapsed="false">
      <c r="A236" s="272" t="s">
        <v>159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314</v>
      </c>
      <c r="Y236" s="262" t="s">
        <v>308</v>
      </c>
      <c r="Z236" s="262" t="s">
        <v>308</v>
      </c>
      <c r="AA236" s="262" t="s">
        <v>308</v>
      </c>
      <c r="AB236" s="262" t="s">
        <v>308</v>
      </c>
      <c r="AC236" s="262" t="s">
        <v>308</v>
      </c>
      <c r="AD236" s="262" t="s">
        <v>308</v>
      </c>
      <c r="AE236" s="262" t="s">
        <v>308</v>
      </c>
      <c r="AF236" s="262" t="s">
        <v>308</v>
      </c>
      <c r="AG236" s="262" t="s">
        <v>308</v>
      </c>
      <c r="AH236" s="262" t="s">
        <v>308</v>
      </c>
      <c r="AI236" s="262" t="s">
        <v>308</v>
      </c>
      <c r="AJ236" s="262" t="s">
        <v>308</v>
      </c>
    </row>
    <row r="237" customFormat="false" ht="18.75" hidden="false" customHeight="true" outlineLevel="0" collapsed="false">
      <c r="A237" s="272" t="s">
        <v>159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315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159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316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159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317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159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318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159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319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159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320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159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321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159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322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159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130</v>
      </c>
    </row>
    <row r="246" customFormat="false" ht="18.75" hidden="false" customHeight="true" outlineLevel="0" collapsed="false">
      <c r="A246" s="272" t="s">
        <v>159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323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159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159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159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159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159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159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159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159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159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159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159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159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159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159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159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159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159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159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159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159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159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159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159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159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159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159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159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159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159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159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159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159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159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159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159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159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159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159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159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159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159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159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159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159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159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159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159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159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159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159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159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159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159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159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159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159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159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159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159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159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159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159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159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159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159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159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159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159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159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159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159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159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159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159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159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159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159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159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159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159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159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159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159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159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159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159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159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159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159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159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159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159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159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159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159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159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159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159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159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159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159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159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159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159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159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159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159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159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159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159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159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159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159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159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159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159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159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159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159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159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159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159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159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159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159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159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159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159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159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159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159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159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159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159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159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159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159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159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159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159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159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159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159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159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159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159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159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159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159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159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159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159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159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159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159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159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159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159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159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159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159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159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159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159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159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159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159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159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159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159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159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159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159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159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159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159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159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159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159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159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159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159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159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159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159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159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159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159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159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159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159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159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159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159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159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159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159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159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159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159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159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159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159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159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159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159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159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159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159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159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159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159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159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159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159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159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159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159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159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159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159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159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159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159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159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159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159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159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159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159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159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159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159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159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159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159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159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159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159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159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159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159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159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159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159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159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159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159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159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159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159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159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159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159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159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159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159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159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159</v>
      </c>
      <c r="E505" s="268"/>
      <c r="G505" s="283"/>
    </row>
    <row r="506" customFormat="false" ht="18" hidden="false" customHeight="false" outlineLevel="0" collapsed="false">
      <c r="A506" s="272" t="s">
        <v>159</v>
      </c>
      <c r="E506" s="268"/>
      <c r="G506" s="283"/>
    </row>
    <row r="507" customFormat="false" ht="18" hidden="false" customHeight="false" outlineLevel="0" collapsed="false">
      <c r="A507" s="272" t="s">
        <v>159</v>
      </c>
      <c r="E507" s="268"/>
      <c r="G507" s="283"/>
    </row>
    <row r="508" customFormat="false" ht="18" hidden="false" customHeight="false" outlineLevel="0" collapsed="false">
      <c r="A508" s="272" t="s">
        <v>159</v>
      </c>
      <c r="E508" s="268"/>
      <c r="G508" s="283"/>
    </row>
    <row r="509" customFormat="false" ht="18" hidden="false" customHeight="false" outlineLevel="0" collapsed="false">
      <c r="A509" s="272" t="s">
        <v>159</v>
      </c>
      <c r="E509" s="268"/>
      <c r="G509" s="283"/>
    </row>
    <row r="510" customFormat="false" ht="18" hidden="false" customHeight="false" outlineLevel="0" collapsed="false">
      <c r="A510" s="272" t="s">
        <v>159</v>
      </c>
      <c r="E510" s="268"/>
      <c r="G510" s="283"/>
    </row>
    <row r="511" customFormat="false" ht="18" hidden="false" customHeight="false" outlineLevel="0" collapsed="false">
      <c r="A511" s="272" t="s">
        <v>159</v>
      </c>
      <c r="E511" s="268"/>
      <c r="G511" s="283"/>
    </row>
    <row r="512" customFormat="false" ht="18" hidden="false" customHeight="false" outlineLevel="0" collapsed="false">
      <c r="A512" s="272" t="s">
        <v>159</v>
      </c>
      <c r="E512" s="268"/>
      <c r="G512" s="283"/>
    </row>
    <row r="513" customFormat="false" ht="18" hidden="false" customHeight="false" outlineLevel="0" collapsed="false">
      <c r="A513" s="272" t="s">
        <v>159</v>
      </c>
      <c r="E513" s="268"/>
      <c r="G513" s="283"/>
    </row>
    <row r="514" customFormat="false" ht="18" hidden="false" customHeight="false" outlineLevel="0" collapsed="false">
      <c r="A514" s="272" t="s">
        <v>159</v>
      </c>
      <c r="E514" s="268"/>
      <c r="G514" s="283"/>
    </row>
    <row r="515" customFormat="false" ht="18" hidden="false" customHeight="false" outlineLevel="0" collapsed="false">
      <c r="A515" s="272" t="s">
        <v>159</v>
      </c>
      <c r="E515" s="268"/>
      <c r="G515" s="283"/>
    </row>
    <row r="516" customFormat="false" ht="18" hidden="false" customHeight="false" outlineLevel="0" collapsed="false">
      <c r="A516" s="272" t="s">
        <v>159</v>
      </c>
      <c r="E516" s="268"/>
      <c r="G516" s="283"/>
    </row>
    <row r="517" customFormat="false" ht="18" hidden="false" customHeight="false" outlineLevel="0" collapsed="false">
      <c r="A517" s="272" t="s">
        <v>159</v>
      </c>
      <c r="E517" s="268"/>
      <c r="G517" s="283"/>
    </row>
    <row r="518" customFormat="false" ht="18" hidden="false" customHeight="false" outlineLevel="0" collapsed="false">
      <c r="A518" s="272" t="s">
        <v>159</v>
      </c>
      <c r="E518" s="268"/>
      <c r="G518" s="283"/>
    </row>
    <row r="519" customFormat="false" ht="18" hidden="false" customHeight="false" outlineLevel="0" collapsed="false">
      <c r="A519" s="272" t="s">
        <v>159</v>
      </c>
      <c r="E519" s="268"/>
      <c r="G519" s="283"/>
    </row>
    <row r="520" customFormat="false" ht="18" hidden="false" customHeight="false" outlineLevel="0" collapsed="false">
      <c r="A520" s="272" t="s">
        <v>159</v>
      </c>
      <c r="E520" s="268"/>
      <c r="G520" s="283"/>
    </row>
    <row r="521" customFormat="false" ht="18" hidden="false" customHeight="false" outlineLevel="0" collapsed="false">
      <c r="A521" s="272" t="s">
        <v>159</v>
      </c>
      <c r="E521" s="268"/>
      <c r="G521" s="283"/>
    </row>
    <row r="522" customFormat="false" ht="18" hidden="false" customHeight="false" outlineLevel="0" collapsed="false">
      <c r="A522" s="272" t="s">
        <v>159</v>
      </c>
      <c r="E522" s="268"/>
      <c r="G522" s="283"/>
    </row>
    <row r="523" customFormat="false" ht="18" hidden="false" customHeight="false" outlineLevel="0" collapsed="false">
      <c r="A523" s="272" t="s">
        <v>159</v>
      </c>
      <c r="E523" s="268"/>
      <c r="G523" s="283"/>
    </row>
    <row r="524" customFormat="false" ht="18" hidden="false" customHeight="false" outlineLevel="0" collapsed="false">
      <c r="A524" s="272" t="s">
        <v>159</v>
      </c>
      <c r="E524" s="268"/>
      <c r="G524" s="283"/>
    </row>
    <row r="525" customFormat="false" ht="18" hidden="false" customHeight="false" outlineLevel="0" collapsed="false">
      <c r="A525" s="272" t="s">
        <v>159</v>
      </c>
      <c r="E525" s="268"/>
      <c r="G525" s="283"/>
    </row>
    <row r="526" customFormat="false" ht="18" hidden="false" customHeight="false" outlineLevel="0" collapsed="false">
      <c r="A526" s="272" t="s">
        <v>159</v>
      </c>
      <c r="E526" s="268"/>
      <c r="G526" s="283"/>
    </row>
    <row r="527" customFormat="false" ht="18" hidden="false" customHeight="false" outlineLevel="0" collapsed="false">
      <c r="A527" s="272" t="s">
        <v>159</v>
      </c>
      <c r="E527" s="268"/>
      <c r="G527" s="283"/>
    </row>
    <row r="528" customFormat="false" ht="18" hidden="false" customHeight="false" outlineLevel="0" collapsed="false">
      <c r="A528" s="272" t="s">
        <v>159</v>
      </c>
      <c r="E528" s="268"/>
      <c r="G528" s="283"/>
    </row>
    <row r="529" customFormat="false" ht="18" hidden="false" customHeight="false" outlineLevel="0" collapsed="false">
      <c r="A529" s="272" t="s">
        <v>159</v>
      </c>
      <c r="E529" s="268"/>
      <c r="G529" s="283"/>
    </row>
    <row r="530" customFormat="false" ht="18" hidden="false" customHeight="false" outlineLevel="0" collapsed="false">
      <c r="A530" s="272" t="s">
        <v>159</v>
      </c>
      <c r="E530" s="268"/>
      <c r="G530" s="283"/>
    </row>
    <row r="531" customFormat="false" ht="18" hidden="false" customHeight="false" outlineLevel="0" collapsed="false">
      <c r="A531" s="272" t="s">
        <v>159</v>
      </c>
      <c r="E531" s="268"/>
      <c r="G531" s="283"/>
    </row>
    <row r="532" customFormat="false" ht="18" hidden="false" customHeight="false" outlineLevel="0" collapsed="false">
      <c r="A532" s="272" t="s">
        <v>159</v>
      </c>
      <c r="E532" s="268"/>
      <c r="G532" s="283"/>
    </row>
    <row r="533" customFormat="false" ht="18" hidden="false" customHeight="false" outlineLevel="0" collapsed="false">
      <c r="A533" s="272" t="s">
        <v>159</v>
      </c>
      <c r="E533" s="268"/>
      <c r="G533" s="283"/>
    </row>
    <row r="534" customFormat="false" ht="18" hidden="false" customHeight="false" outlineLevel="0" collapsed="false">
      <c r="A534" s="272" t="s">
        <v>159</v>
      </c>
      <c r="E534" s="268"/>
      <c r="G534" s="283"/>
    </row>
    <row r="535" customFormat="false" ht="18" hidden="false" customHeight="false" outlineLevel="0" collapsed="false">
      <c r="A535" s="272" t="s">
        <v>159</v>
      </c>
      <c r="E535" s="268"/>
      <c r="G535" s="283"/>
    </row>
    <row r="536" customFormat="false" ht="18" hidden="false" customHeight="false" outlineLevel="0" collapsed="false">
      <c r="A536" s="272" t="s">
        <v>159</v>
      </c>
      <c r="E536" s="268"/>
      <c r="G536" s="283"/>
    </row>
    <row r="537" customFormat="false" ht="18" hidden="false" customHeight="false" outlineLevel="0" collapsed="false">
      <c r="A537" s="272" t="s">
        <v>159</v>
      </c>
      <c r="E537" s="268"/>
      <c r="G537" s="283"/>
    </row>
    <row r="538" customFormat="false" ht="18" hidden="false" customHeight="false" outlineLevel="0" collapsed="false">
      <c r="A538" s="272" t="s">
        <v>159</v>
      </c>
      <c r="E538" s="268"/>
      <c r="G538" s="283"/>
    </row>
    <row r="539" customFormat="false" ht="18" hidden="false" customHeight="false" outlineLevel="0" collapsed="false">
      <c r="A539" s="272" t="s">
        <v>159</v>
      </c>
      <c r="E539" s="268"/>
      <c r="G539" s="283"/>
    </row>
    <row r="540" customFormat="false" ht="18" hidden="false" customHeight="false" outlineLevel="0" collapsed="false">
      <c r="A540" s="272" t="s">
        <v>159</v>
      </c>
      <c r="E540" s="268"/>
      <c r="G540" s="283"/>
    </row>
    <row r="541" customFormat="false" ht="18" hidden="false" customHeight="false" outlineLevel="0" collapsed="false">
      <c r="A541" s="272" t="s">
        <v>159</v>
      </c>
      <c r="E541" s="268"/>
      <c r="G541" s="283"/>
    </row>
    <row r="542" customFormat="false" ht="18" hidden="false" customHeight="false" outlineLevel="0" collapsed="false">
      <c r="A542" s="272" t="s">
        <v>159</v>
      </c>
      <c r="E542" s="268"/>
      <c r="G542" s="283"/>
    </row>
    <row r="543" customFormat="false" ht="18" hidden="false" customHeight="false" outlineLevel="0" collapsed="false">
      <c r="A543" s="272" t="s">
        <v>159</v>
      </c>
      <c r="E543" s="268"/>
      <c r="G543" s="283"/>
    </row>
    <row r="544" customFormat="false" ht="18" hidden="false" customHeight="false" outlineLevel="0" collapsed="false">
      <c r="A544" s="272" t="s">
        <v>159</v>
      </c>
      <c r="E544" s="268"/>
      <c r="G544" s="283"/>
    </row>
    <row r="545" customFormat="false" ht="18" hidden="false" customHeight="false" outlineLevel="0" collapsed="false">
      <c r="A545" s="272" t="s">
        <v>159</v>
      </c>
      <c r="E545" s="268"/>
      <c r="G545" s="283"/>
    </row>
    <row r="546" customFormat="false" ht="18" hidden="false" customHeight="false" outlineLevel="0" collapsed="false">
      <c r="A546" s="272" t="s">
        <v>159</v>
      </c>
      <c r="E546" s="268"/>
      <c r="G546" s="283"/>
    </row>
    <row r="547" customFormat="false" ht="18" hidden="false" customHeight="false" outlineLevel="0" collapsed="false">
      <c r="A547" s="272" t="s">
        <v>159</v>
      </c>
      <c r="E547" s="268"/>
      <c r="G547" s="283"/>
    </row>
    <row r="548" customFormat="false" ht="18" hidden="false" customHeight="false" outlineLevel="0" collapsed="false">
      <c r="A548" s="272" t="s">
        <v>159</v>
      </c>
      <c r="E548" s="268"/>
      <c r="G548" s="283"/>
    </row>
    <row r="549" customFormat="false" ht="18" hidden="false" customHeight="false" outlineLevel="0" collapsed="false">
      <c r="A549" s="272" t="s">
        <v>159</v>
      </c>
      <c r="E549" s="268"/>
      <c r="G549" s="283"/>
    </row>
    <row r="550" customFormat="false" ht="18" hidden="false" customHeight="false" outlineLevel="0" collapsed="false">
      <c r="A550" s="272" t="s">
        <v>159</v>
      </c>
      <c r="E550" s="268"/>
      <c r="G550" s="283"/>
    </row>
    <row r="551" customFormat="false" ht="18" hidden="false" customHeight="false" outlineLevel="0" collapsed="false">
      <c r="A551" s="272" t="s">
        <v>159</v>
      </c>
      <c r="E551" s="268"/>
      <c r="G551" s="283"/>
    </row>
    <row r="552" customFormat="false" ht="18" hidden="false" customHeight="false" outlineLevel="0" collapsed="false">
      <c r="A552" s="272" t="s">
        <v>159</v>
      </c>
      <c r="E552" s="268"/>
      <c r="G552" s="283"/>
    </row>
    <row r="553" customFormat="false" ht="18" hidden="false" customHeight="false" outlineLevel="0" collapsed="false">
      <c r="A553" s="272" t="s">
        <v>159</v>
      </c>
      <c r="E553" s="268"/>
      <c r="G553" s="283"/>
    </row>
    <row r="554" customFormat="false" ht="18" hidden="false" customHeight="false" outlineLevel="0" collapsed="false">
      <c r="A554" s="272" t="s">
        <v>159</v>
      </c>
      <c r="E554" s="268"/>
      <c r="G554" s="283"/>
    </row>
    <row r="555" customFormat="false" ht="18" hidden="false" customHeight="false" outlineLevel="0" collapsed="false">
      <c r="A555" s="272" t="s">
        <v>159</v>
      </c>
      <c r="E555" s="268"/>
      <c r="G555" s="283"/>
    </row>
    <row r="556" customFormat="false" ht="18" hidden="false" customHeight="false" outlineLevel="0" collapsed="false">
      <c r="A556" s="272" t="s">
        <v>159</v>
      </c>
      <c r="E556" s="268"/>
      <c r="G556" s="283"/>
    </row>
    <row r="557" customFormat="false" ht="18" hidden="false" customHeight="false" outlineLevel="0" collapsed="false">
      <c r="A557" s="272" t="s">
        <v>159</v>
      </c>
      <c r="E557" s="268"/>
      <c r="G557" s="283"/>
    </row>
    <row r="558" customFormat="false" ht="18" hidden="false" customHeight="false" outlineLevel="0" collapsed="false">
      <c r="A558" s="272" t="s">
        <v>159</v>
      </c>
      <c r="E558" s="268"/>
      <c r="G558" s="283"/>
    </row>
    <row r="559" customFormat="false" ht="18" hidden="false" customHeight="false" outlineLevel="0" collapsed="false">
      <c r="A559" s="272" t="s">
        <v>159</v>
      </c>
      <c r="E559" s="268"/>
      <c r="G559" s="283"/>
    </row>
    <row r="560" customFormat="false" ht="18" hidden="false" customHeight="false" outlineLevel="0" collapsed="false">
      <c r="A560" s="272" t="s">
        <v>159</v>
      </c>
      <c r="E560" s="268"/>
      <c r="G560" s="283"/>
    </row>
    <row r="561" customFormat="false" ht="18" hidden="false" customHeight="false" outlineLevel="0" collapsed="false">
      <c r="A561" s="272" t="s">
        <v>159</v>
      </c>
      <c r="E561" s="268"/>
      <c r="G561" s="283"/>
    </row>
    <row r="562" customFormat="false" ht="18" hidden="false" customHeight="false" outlineLevel="0" collapsed="false">
      <c r="A562" s="272" t="s">
        <v>159</v>
      </c>
      <c r="E562" s="268"/>
      <c r="G562" s="283"/>
    </row>
    <row r="563" customFormat="false" ht="18" hidden="false" customHeight="false" outlineLevel="0" collapsed="false">
      <c r="A563" s="272" t="s">
        <v>159</v>
      </c>
      <c r="E563" s="268"/>
      <c r="G563" s="283"/>
    </row>
    <row r="564" customFormat="false" ht="18" hidden="false" customHeight="false" outlineLevel="0" collapsed="false">
      <c r="A564" s="272" t="s">
        <v>159</v>
      </c>
      <c r="E564" s="268"/>
      <c r="G564" s="283"/>
    </row>
    <row r="565" customFormat="false" ht="18" hidden="false" customHeight="false" outlineLevel="0" collapsed="false">
      <c r="A565" s="272" t="s">
        <v>159</v>
      </c>
      <c r="E565" s="268"/>
      <c r="G565" s="283"/>
    </row>
    <row r="566" customFormat="false" ht="18" hidden="false" customHeight="false" outlineLevel="0" collapsed="false">
      <c r="A566" s="272" t="s">
        <v>159</v>
      </c>
      <c r="E566" s="268"/>
      <c r="G566" s="283"/>
    </row>
    <row r="567" customFormat="false" ht="18" hidden="false" customHeight="false" outlineLevel="0" collapsed="false">
      <c r="A567" s="272" t="s">
        <v>159</v>
      </c>
      <c r="E567" s="268"/>
      <c r="G567" s="283"/>
    </row>
    <row r="568" customFormat="false" ht="18" hidden="false" customHeight="false" outlineLevel="0" collapsed="false">
      <c r="A568" s="272" t="s">
        <v>159</v>
      </c>
      <c r="E568" s="268"/>
      <c r="G568" s="283"/>
    </row>
    <row r="569" customFormat="false" ht="18" hidden="false" customHeight="false" outlineLevel="0" collapsed="false">
      <c r="A569" s="272" t="s">
        <v>159</v>
      </c>
      <c r="E569" s="268"/>
      <c r="G569" s="283"/>
    </row>
    <row r="570" customFormat="false" ht="18" hidden="false" customHeight="false" outlineLevel="0" collapsed="false">
      <c r="A570" s="272" t="s">
        <v>159</v>
      </c>
      <c r="E570" s="268"/>
      <c r="G570" s="283"/>
    </row>
    <row r="571" customFormat="false" ht="18" hidden="false" customHeight="false" outlineLevel="0" collapsed="false">
      <c r="A571" s="272" t="s">
        <v>159</v>
      </c>
      <c r="E571" s="268"/>
      <c r="G571" s="283"/>
    </row>
    <row r="572" customFormat="false" ht="18" hidden="false" customHeight="false" outlineLevel="0" collapsed="false">
      <c r="A572" s="272" t="s">
        <v>159</v>
      </c>
      <c r="E572" s="268"/>
      <c r="G572" s="283"/>
    </row>
    <row r="573" customFormat="false" ht="18" hidden="false" customHeight="false" outlineLevel="0" collapsed="false">
      <c r="A573" s="272" t="s">
        <v>159</v>
      </c>
      <c r="E573" s="268"/>
      <c r="G573" s="283"/>
    </row>
    <row r="574" customFormat="false" ht="18" hidden="false" customHeight="false" outlineLevel="0" collapsed="false">
      <c r="A574" s="272" t="s">
        <v>159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324</v>
      </c>
      <c r="C3" s="284"/>
      <c r="D3" s="284"/>
      <c r="E3" s="284"/>
      <c r="F3" s="284"/>
      <c r="G3" s="284"/>
      <c r="H3" s="284"/>
      <c r="I3" s="284"/>
      <c r="J3" s="284"/>
      <c r="L3" s="285" t="s">
        <v>325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82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326</v>
      </c>
      <c r="D5" s="287"/>
      <c r="E5" s="287" t="s">
        <v>327</v>
      </c>
      <c r="F5" s="287"/>
      <c r="G5" s="288"/>
      <c r="H5" s="288"/>
      <c r="I5" s="288"/>
      <c r="J5" s="289"/>
      <c r="L5" s="223" t="s">
        <v>328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329</v>
      </c>
      <c r="D6" s="291"/>
      <c r="E6" s="291" t="s">
        <v>329</v>
      </c>
      <c r="F6" s="291"/>
      <c r="G6" s="292" t="s">
        <v>330</v>
      </c>
      <c r="H6" s="292"/>
      <c r="I6" s="293" t="s">
        <v>331</v>
      </c>
      <c r="J6" s="293"/>
    </row>
    <row r="7" customFormat="false" ht="18" hidden="false" customHeight="true" outlineLevel="0" collapsed="false">
      <c r="B7" s="294" t="s">
        <v>332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333</v>
      </c>
      <c r="C8" s="298"/>
      <c r="D8" s="298"/>
      <c r="E8" s="299" t="n">
        <f aca="false">'Detailed Model'!M32</f>
        <v>0</v>
      </c>
      <c r="F8" s="299"/>
      <c r="G8" s="300" t="n">
        <f aca="false">IFERROR((E8-C8)/C8,0)</f>
        <v>0</v>
      </c>
      <c r="H8" s="300"/>
      <c r="I8" s="296" t="n">
        <f aca="false">E8-C8</f>
        <v>0</v>
      </c>
      <c r="J8" s="296"/>
    </row>
    <row r="9" customFormat="false" ht="18" hidden="false" customHeight="true" outlineLevel="0" collapsed="false">
      <c r="B9" s="297" t="s">
        <v>334</v>
      </c>
      <c r="C9" s="300"/>
      <c r="D9" s="300"/>
      <c r="E9" s="300" t="n">
        <f aca="false">'Detailed Model'!M36</f>
        <v>0</v>
      </c>
      <c r="F9" s="300"/>
      <c r="G9" s="300" t="n">
        <f aca="false">IFERROR(((E9*100)-(C9*100))/(C9*100),0)</f>
        <v>0</v>
      </c>
      <c r="H9" s="300"/>
      <c r="I9" s="301" t="n">
        <f aca="false">E9-C9</f>
        <v>0</v>
      </c>
      <c r="J9" s="301"/>
    </row>
    <row r="10" customFormat="false" ht="18" hidden="false" customHeight="true" outlineLevel="0" collapsed="false">
      <c r="B10" s="297" t="s">
        <v>335</v>
      </c>
      <c r="C10" s="302"/>
      <c r="D10" s="302"/>
      <c r="E10" s="302" t="n">
        <f aca="false">'Detailed Model'!M68</f>
        <v>0</v>
      </c>
      <c r="F10" s="302"/>
      <c r="G10" s="300" t="n">
        <f aca="false">IFERROR((E10-C10)/C10,0)</f>
        <v>0</v>
      </c>
      <c r="H10" s="300"/>
      <c r="I10" s="241" t="n">
        <f aca="false">E10-C10</f>
        <v>0</v>
      </c>
      <c r="J10" s="241"/>
    </row>
    <row r="11" customFormat="false" ht="18.75" hidden="false" customHeight="true" outlineLevel="1" collapsed="false">
      <c r="B11" s="303" t="s">
        <v>336</v>
      </c>
      <c r="C11" s="302"/>
      <c r="D11" s="302"/>
      <c r="E11" s="302" t="n">
        <f aca="false">'Detailed Model'!N47</f>
        <v>0</v>
      </c>
      <c r="F11" s="302"/>
      <c r="G11" s="300" t="n">
        <f aca="false">IFERROR((E11-C11)/C11,0)</f>
        <v>0</v>
      </c>
      <c r="H11" s="300"/>
      <c r="I11" s="241" t="n">
        <f aca="false">E11-C11</f>
        <v>0</v>
      </c>
      <c r="J11" s="241"/>
    </row>
    <row r="12" customFormat="false" ht="18" hidden="false" customHeight="true" outlineLevel="0" collapsed="false">
      <c r="B12" s="297" t="s">
        <v>337</v>
      </c>
      <c r="C12" s="302"/>
      <c r="D12" s="302"/>
      <c r="E12" s="302" t="n">
        <f aca="false">'Detailed Model'!M88+'Detailed Model'!M91</f>
        <v>0</v>
      </c>
      <c r="F12" s="302"/>
      <c r="G12" s="300" t="n">
        <f aca="false">IFERROR((E12-C12)/C12,0)</f>
        <v>0</v>
      </c>
      <c r="H12" s="300"/>
      <c r="I12" s="241" t="n">
        <f aca="false">E12-C12</f>
        <v>0</v>
      </c>
      <c r="J12" s="241"/>
    </row>
    <row r="13" customFormat="false" ht="18.75" hidden="false" customHeight="true" outlineLevel="1" collapsed="false">
      <c r="B13" s="303" t="s">
        <v>62</v>
      </c>
      <c r="C13" s="302"/>
      <c r="D13" s="302"/>
      <c r="E13" s="302" t="n">
        <f aca="false">'Detailed Model'!M72</f>
        <v>0</v>
      </c>
      <c r="F13" s="302"/>
      <c r="G13" s="300" t="n">
        <f aca="false">IFERROR((E13-C13)/C13,0)</f>
        <v>0</v>
      </c>
      <c r="H13" s="300"/>
      <c r="I13" s="241" t="n">
        <f aca="false">E13-C13</f>
        <v>0</v>
      </c>
      <c r="J13" s="241"/>
    </row>
    <row r="14" customFormat="false" ht="18.75" hidden="false" customHeight="true" outlineLevel="1" collapsed="false">
      <c r="B14" s="303" t="s">
        <v>63</v>
      </c>
      <c r="C14" s="302"/>
      <c r="D14" s="302"/>
      <c r="E14" s="302" t="n">
        <f aca="false">'Detailed Model'!M73</f>
        <v>0</v>
      </c>
      <c r="F14" s="302"/>
      <c r="G14" s="300" t="n">
        <f aca="false">IFERROR((E14-C14)/C14,0)</f>
        <v>0</v>
      </c>
      <c r="H14" s="300"/>
      <c r="I14" s="241" t="n">
        <f aca="false">E14-C14</f>
        <v>0</v>
      </c>
      <c r="J14" s="241"/>
    </row>
    <row r="15" customFormat="false" ht="18.75" hidden="false" customHeight="true" outlineLevel="1" collapsed="false">
      <c r="B15" s="303" t="s">
        <v>67</v>
      </c>
      <c r="C15" s="302"/>
      <c r="D15" s="302"/>
      <c r="E15" s="302" t="n">
        <f aca="false">'Detailed Model'!M77</f>
        <v>0</v>
      </c>
      <c r="F15" s="302"/>
      <c r="G15" s="300" t="n">
        <f aca="false">IFERROR((E15-C15)/C15,0)</f>
        <v>0</v>
      </c>
      <c r="H15" s="300"/>
      <c r="I15" s="241" t="n">
        <f aca="false">E15-C15</f>
        <v>0</v>
      </c>
      <c r="J15" s="241"/>
    </row>
    <row r="16" customFormat="false" ht="18" hidden="false" customHeight="true" outlineLevel="0" collapsed="false">
      <c r="B16" s="304" t="s">
        <v>338</v>
      </c>
      <c r="C16" s="302" t="n">
        <f aca="false">C10-C12</f>
        <v>0</v>
      </c>
      <c r="D16" s="302"/>
      <c r="E16" s="302" t="n">
        <f aca="false">E10-E12</f>
        <v>0</v>
      </c>
      <c r="F16" s="302"/>
      <c r="G16" s="300" t="n">
        <f aca="false">IFERROR((E16-C16)/C16,0)</f>
        <v>0</v>
      </c>
      <c r="H16" s="300"/>
      <c r="I16" s="305" t="n">
        <f aca="false">E16-C16</f>
        <v>0</v>
      </c>
      <c r="J16" s="305"/>
    </row>
    <row r="17" customFormat="false" ht="18" hidden="false" customHeight="true" outlineLevel="0" collapsed="false">
      <c r="B17" s="306" t="s">
        <v>339</v>
      </c>
      <c r="C17" s="307" t="n">
        <f aca="false">IFERROR((C16/C10),0)</f>
        <v>0</v>
      </c>
      <c r="D17" s="307"/>
      <c r="E17" s="307" t="n">
        <f aca="false">IFERROR((E16/E10),0)</f>
        <v>0</v>
      </c>
      <c r="F17" s="307"/>
      <c r="G17" s="308"/>
      <c r="H17" s="308"/>
      <c r="I17" s="309" t="n">
        <f aca="false">IFERROR((E17-C17),0)</f>
        <v>0</v>
      </c>
      <c r="J17" s="309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10"/>
      <c r="J18" s="310"/>
    </row>
    <row r="19" customFormat="false" ht="18" hidden="false" customHeight="true" outlineLevel="0" collapsed="false">
      <c r="B19" s="294" t="s">
        <v>340</v>
      </c>
      <c r="C19" s="295"/>
      <c r="D19" s="295"/>
      <c r="E19" s="295"/>
      <c r="F19" s="295"/>
      <c r="G19" s="295"/>
      <c r="H19" s="295"/>
      <c r="I19" s="310"/>
      <c r="J19" s="310"/>
    </row>
    <row r="20" customFormat="false" ht="18" hidden="false" customHeight="true" outlineLevel="0" collapsed="false">
      <c r="B20" s="297" t="s">
        <v>333</v>
      </c>
      <c r="C20" s="295"/>
      <c r="D20" s="295"/>
      <c r="E20" s="295" t="n">
        <f aca="false">'Detailed Model'!Q32</f>
        <v>0</v>
      </c>
      <c r="F20" s="295"/>
      <c r="G20" s="300" t="n">
        <f aca="false">IFERROR((E20-C20)/C20,0)</f>
        <v>0</v>
      </c>
      <c r="H20" s="300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334</v>
      </c>
      <c r="C21" s="300"/>
      <c r="D21" s="300"/>
      <c r="E21" s="300" t="n">
        <f aca="false">'Detailed Model'!Q36</f>
        <v>0</v>
      </c>
      <c r="F21" s="300"/>
      <c r="G21" s="300" t="n">
        <f aca="false">IFERROR(((E21*100)-(C21*100))/(C21*100),0)</f>
        <v>0</v>
      </c>
      <c r="H21" s="300"/>
      <c r="I21" s="301" t="n">
        <f aca="false">E21-C21</f>
        <v>0</v>
      </c>
      <c r="J21" s="301"/>
    </row>
    <row r="22" customFormat="false" ht="18" hidden="false" customHeight="true" outlineLevel="0" collapsed="false">
      <c r="B22" s="297" t="s">
        <v>335</v>
      </c>
      <c r="C22" s="302"/>
      <c r="D22" s="302"/>
      <c r="E22" s="302" t="n">
        <f aca="false">'Detailed Model'!Q68</f>
        <v>0</v>
      </c>
      <c r="F22" s="302"/>
      <c r="G22" s="300" t="n">
        <f aca="false">IFERROR((E22-C22)/C22,0)</f>
        <v>0</v>
      </c>
      <c r="H22" s="300"/>
      <c r="I22" s="241" t="n">
        <f aca="false">E22-C22</f>
        <v>0</v>
      </c>
      <c r="J22" s="241"/>
    </row>
    <row r="23" customFormat="false" ht="18.75" hidden="false" customHeight="true" outlineLevel="1" collapsed="false">
      <c r="B23" s="303" t="s">
        <v>336</v>
      </c>
      <c r="C23" s="302"/>
      <c r="D23" s="302"/>
      <c r="E23" s="302" t="n">
        <f aca="false">'Detailed Model'!R47</f>
        <v>0</v>
      </c>
      <c r="F23" s="302"/>
      <c r="G23" s="300" t="n">
        <f aca="false">IFERROR((E23-C23)/C23,0)</f>
        <v>0</v>
      </c>
      <c r="H23" s="300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337</v>
      </c>
      <c r="C24" s="302"/>
      <c r="D24" s="302"/>
      <c r="E24" s="302" t="n">
        <f aca="false">'Detailed Model'!Q88+'Detailed Model'!Q91</f>
        <v>0</v>
      </c>
      <c r="F24" s="302"/>
      <c r="G24" s="300" t="n">
        <f aca="false">IFERROR((E24-C24)/C24,0)</f>
        <v>0</v>
      </c>
      <c r="H24" s="300"/>
      <c r="I24" s="241" t="n">
        <f aca="false">E24-C24</f>
        <v>0</v>
      </c>
      <c r="J24" s="241"/>
    </row>
    <row r="25" customFormat="false" ht="18.75" hidden="false" customHeight="true" outlineLevel="1" collapsed="false">
      <c r="B25" s="303" t="s">
        <v>62</v>
      </c>
      <c r="C25" s="302"/>
      <c r="D25" s="302"/>
      <c r="E25" s="302" t="n">
        <f aca="false">'Detailed Model'!Q72</f>
        <v>0</v>
      </c>
      <c r="F25" s="302"/>
      <c r="G25" s="300" t="n">
        <f aca="false">IFERROR((E25-C25)/C25,0)</f>
        <v>0</v>
      </c>
      <c r="H25" s="300"/>
      <c r="I25" s="241" t="n">
        <f aca="false">E25-C25</f>
        <v>0</v>
      </c>
      <c r="J25" s="241"/>
    </row>
    <row r="26" customFormat="false" ht="18.75" hidden="false" customHeight="true" outlineLevel="1" collapsed="false">
      <c r="B26" s="303" t="s">
        <v>63</v>
      </c>
      <c r="C26" s="302"/>
      <c r="D26" s="302"/>
      <c r="E26" s="302" t="n">
        <f aca="false">'Detailed Model'!Q73</f>
        <v>0</v>
      </c>
      <c r="F26" s="302"/>
      <c r="G26" s="300" t="n">
        <f aca="false">IFERROR((E26-C26)/C26,0)</f>
        <v>0</v>
      </c>
      <c r="H26" s="300"/>
      <c r="I26" s="241" t="n">
        <f aca="false">E26-C26</f>
        <v>0</v>
      </c>
      <c r="J26" s="241"/>
    </row>
    <row r="27" customFormat="false" ht="18.75" hidden="false" customHeight="true" outlineLevel="1" collapsed="false">
      <c r="B27" s="303" t="s">
        <v>67</v>
      </c>
      <c r="C27" s="302"/>
      <c r="D27" s="302"/>
      <c r="E27" s="302" t="n">
        <f aca="false">'Detailed Model'!Q77</f>
        <v>0</v>
      </c>
      <c r="F27" s="302"/>
      <c r="G27" s="300" t="n">
        <f aca="false">IFERROR((E27-C27)/C27,0)</f>
        <v>0</v>
      </c>
      <c r="H27" s="300"/>
      <c r="I27" s="241" t="n">
        <f aca="false">E27-C27</f>
        <v>0</v>
      </c>
      <c r="J27" s="241"/>
    </row>
    <row r="28" customFormat="false" ht="18" hidden="false" customHeight="true" outlineLevel="0" collapsed="false">
      <c r="B28" s="304" t="s">
        <v>338</v>
      </c>
      <c r="C28" s="302" t="n">
        <f aca="false">C22-C24</f>
        <v>0</v>
      </c>
      <c r="D28" s="302"/>
      <c r="E28" s="302" t="n">
        <f aca="false">E22-E24</f>
        <v>0</v>
      </c>
      <c r="F28" s="302"/>
      <c r="G28" s="300" t="n">
        <f aca="false">IFERROR((E28-C28)/C28,0)</f>
        <v>0</v>
      </c>
      <c r="H28" s="300"/>
      <c r="I28" s="305" t="n">
        <f aca="false">E28-C28</f>
        <v>0</v>
      </c>
      <c r="J28" s="305"/>
    </row>
    <row r="29" customFormat="false" ht="18" hidden="false" customHeight="true" outlineLevel="0" collapsed="false">
      <c r="B29" s="306" t="s">
        <v>339</v>
      </c>
      <c r="C29" s="307" t="n">
        <f aca="false">IFERROR((C28/C22),0)</f>
        <v>0</v>
      </c>
      <c r="D29" s="307"/>
      <c r="E29" s="307" t="n">
        <f aca="false">IFERROR((E28/E22),0)</f>
        <v>0</v>
      </c>
      <c r="F29" s="307"/>
      <c r="G29" s="311"/>
      <c r="H29" s="311"/>
      <c r="I29" s="309" t="n">
        <f aca="false">IFERROR((E29-C29),0)</f>
        <v>0</v>
      </c>
      <c r="J29" s="309"/>
    </row>
    <row r="30" customFormat="false" ht="18" hidden="false" customHeight="true" outlineLevel="0" collapsed="false">
      <c r="B30" s="312"/>
      <c r="C30" s="313"/>
      <c r="D30" s="313"/>
      <c r="E30" s="313"/>
      <c r="F30" s="313"/>
      <c r="G30" s="314"/>
      <c r="H30" s="314"/>
      <c r="I30" s="315"/>
      <c r="J30" s="315"/>
    </row>
    <row r="31" customFormat="false" ht="18" hidden="false" customHeight="true" outlineLevel="0" collapsed="false">
      <c r="B31" s="316"/>
      <c r="C31" s="317"/>
      <c r="D31" s="317"/>
      <c r="E31" s="317"/>
      <c r="F31" s="317"/>
    </row>
    <row r="32" customFormat="false" ht="16.5" hidden="false" customHeight="true" outlineLevel="0" collapsed="false">
      <c r="B32" s="318" t="s">
        <v>341</v>
      </c>
      <c r="C32" s="319"/>
      <c r="D32" s="319"/>
      <c r="E32" s="319"/>
      <c r="F32" s="319"/>
      <c r="G32" s="320"/>
    </row>
    <row r="33" customFormat="false" ht="15" hidden="false" customHeight="false" outlineLevel="0" collapsed="false">
      <c r="B33" s="321"/>
      <c r="G33" s="322"/>
    </row>
    <row r="34" customFormat="false" ht="15" hidden="false" customHeight="false" outlineLevel="0" collapsed="false">
      <c r="B34" s="321"/>
      <c r="G34" s="322"/>
    </row>
    <row r="35" customFormat="false" ht="15" hidden="false" customHeight="false" outlineLevel="0" collapsed="false">
      <c r="B35" s="321"/>
      <c r="G35" s="322"/>
    </row>
    <row r="36" customFormat="false" ht="15" hidden="false" customHeight="false" outlineLevel="0" collapsed="false">
      <c r="B36" s="321"/>
      <c r="G36" s="322"/>
    </row>
    <row r="37" customFormat="false" ht="15" hidden="false" customHeight="false" outlineLevel="0" collapsed="false">
      <c r="B37" s="323"/>
      <c r="C37" s="314"/>
      <c r="D37" s="314"/>
      <c r="E37" s="314"/>
      <c r="F37" s="314"/>
      <c r="G37" s="315"/>
    </row>
    <row r="39" customFormat="false" ht="15" hidden="false" customHeight="false" outlineLevel="0" collapsed="false">
      <c r="B39" s="324" t="s">
        <v>342</v>
      </c>
    </row>
    <row r="40" customFormat="false" ht="15" hidden="false" customHeight="false" outlineLevel="0" collapsed="false">
      <c r="B40" s="0" t="s">
        <v>343</v>
      </c>
    </row>
    <row r="41" customFormat="false" ht="15" hidden="false" customHeight="false" outlineLevel="0" collapsed="false">
      <c r="B41" s="0" t="s">
        <v>344</v>
      </c>
    </row>
    <row r="42" customFormat="false" ht="15" hidden="false" customHeight="false" outlineLevel="0" collapsed="false">
      <c r="B42" s="0" t="s">
        <v>345</v>
      </c>
    </row>
    <row r="44" customFormat="false" ht="15" hidden="false" customHeight="false" outlineLevel="0" collapsed="false">
      <c r="B44" s="324" t="s">
        <v>346</v>
      </c>
    </row>
    <row r="45" customFormat="false" ht="15" hidden="false" customHeight="false" outlineLevel="0" collapsed="false">
      <c r="B45" s="325" t="s">
        <v>347</v>
      </c>
    </row>
    <row r="47" customFormat="false" ht="15" hidden="false" customHeight="false" outlineLevel="0" collapsed="false">
      <c r="B47" s="324" t="s">
        <v>348</v>
      </c>
    </row>
    <row r="48" customFormat="false" ht="15" hidden="false" customHeight="false" outlineLevel="0" collapsed="false">
      <c r="B48" s="0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6" width="8.88"/>
  </cols>
  <sheetData>
    <row r="1" customFormat="false" ht="15" hidden="false" customHeight="false" outlineLevel="0" collapsed="false">
      <c r="A1" s="327" t="s">
        <v>350</v>
      </c>
    </row>
    <row r="2" customFormat="false" ht="15" hidden="false" customHeight="false" outlineLevel="0" collapsed="false">
      <c r="A2" s="328" t="s">
        <v>351</v>
      </c>
    </row>
    <row r="3" customFormat="false" ht="15" hidden="false" customHeight="false" outlineLevel="0" collapsed="false">
      <c r="A3" s="328"/>
    </row>
    <row r="4" customFormat="false" ht="15" hidden="false" customHeight="false" outlineLevel="0" collapsed="false">
      <c r="A4" s="327" t="s">
        <v>352</v>
      </c>
    </row>
    <row r="5" customFormat="false" ht="15" hidden="false" customHeight="false" outlineLevel="0" collapsed="false">
      <c r="A5" s="327" t="s">
        <v>353</v>
      </c>
    </row>
    <row r="6" customFormat="false" ht="15" hidden="false" customHeight="false" outlineLevel="0" collapsed="false">
      <c r="A6" s="327" t="s">
        <v>354</v>
      </c>
    </row>
    <row r="7" customFormat="false" ht="15" hidden="false" customHeight="false" outlineLevel="0" collapsed="false">
      <c r="A7" s="327" t="s">
        <v>355</v>
      </c>
    </row>
    <row r="8" customFormat="false" ht="15" hidden="false" customHeight="false" outlineLevel="0" collapsed="false">
      <c r="A8" s="327" t="s">
        <v>356</v>
      </c>
    </row>
    <row r="9" customFormat="false" ht="15" hidden="false" customHeight="false" outlineLevel="0" collapsed="false">
      <c r="A9" s="327" t="s">
        <v>357</v>
      </c>
    </row>
    <row r="10" customFormat="false" ht="15" hidden="false" customHeight="false" outlineLevel="0" collapsed="false">
      <c r="A10" s="327" t="s">
        <v>358</v>
      </c>
    </row>
    <row r="11" customFormat="false" ht="15" hidden="false" customHeight="false" outlineLevel="0" collapsed="false">
      <c r="A11" s="327"/>
    </row>
    <row r="12" customFormat="false" ht="15" hidden="false" customHeight="false" outlineLevel="0" collapsed="false">
      <c r="A12" s="327" t="s">
        <v>359</v>
      </c>
    </row>
    <row r="13" customFormat="false" ht="15" hidden="false" customHeight="false" outlineLevel="0" collapsed="false">
      <c r="A13" s="326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dcterms:modified xsi:type="dcterms:W3CDTF">2025-07-17T13:08:57Z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