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gar\OneDrive\Desktop\TestingNodeJs\output.xlsx\"/>
    </mc:Choice>
  </mc:AlternateContent>
  <bookViews>
    <workbookView xWindow="0" yWindow="0" windowWidth="16380" windowHeight="8190" firstSheet="1" activeTab="2"/>
  </bookViews>
  <sheets>
    <sheet name="Inputs" sheetId="1" state="hidden" r:id="rId1"/>
    <sheet name="Detailed Model" sheetId="2" r:id="rId2"/>
    <sheet name="Sheet3" sheetId="9" r:id="rId3"/>
    <sheet name="Asset Codes" sheetId="3" r:id="rId4"/>
    <sheet name="Trend Analysis" sheetId="4" state="hidden" r:id="rId5"/>
    <sheet name="KPI's &amp; Charts" sheetId="5" state="hidden" r:id="rId6"/>
    <sheet name="Master Request LIst" sheetId="6" state="hidden" r:id="rId7"/>
    <sheet name="Sheet1" sheetId="7" r:id="rId8"/>
    <sheet name="Sheet2" sheetId="8" r:id="rId9"/>
  </sheets>
  <externalReferences>
    <externalReference r:id="rId10"/>
  </externalReferences>
  <definedNames>
    <definedName name="_P">'[1]"$#ref'!$A$1</definedName>
    <definedName name="ashish" localSheetId="3">'Asset Codes'!$J$6:$AF$6</definedName>
    <definedName name="ashish" localSheetId="1">'Detailed Model'!$J$6:$AF$6</definedName>
    <definedName name="ashish" localSheetId="0">Inputs!$J$6:$AF$6</definedName>
    <definedName name="ashish" localSheetId="5">'KPI''s &amp; Charts'!$J$6:$AF$6</definedName>
    <definedName name="ashish" localSheetId="6">'Master Request LIst'!$J$6:$AF$6</definedName>
    <definedName name="ashish" localSheetId="7">Sheet1!$J$6:$AF$6</definedName>
    <definedName name="ashish" localSheetId="8">Sheet2!$J$6:$AF$6</definedName>
    <definedName name="ashish" localSheetId="4">'Trend Analysis'!$J$6:$AF$6</definedName>
    <definedName name="DRes" localSheetId="3">'Asset Codes'!$A$24</definedName>
    <definedName name="DRes" localSheetId="1">'Detailed Model'!$A$24</definedName>
    <definedName name="DRes" localSheetId="0">Inputs!$A$24</definedName>
    <definedName name="DRes" localSheetId="5">'KPI''s &amp; Charts'!$A$24</definedName>
    <definedName name="DRes" localSheetId="6">'Master Request LIst'!$A$24</definedName>
    <definedName name="DRes" localSheetId="7">Sheet1!$A$24</definedName>
    <definedName name="DRes" localSheetId="8">Sheet2!$A$24</definedName>
    <definedName name="DRes" localSheetId="4">'Trend Analysis'!$A$24</definedName>
    <definedName name="html" localSheetId="3">'Asset Codes'!$J$6:$AF$6</definedName>
    <definedName name="html" localSheetId="1">'Detailed Model'!$J$6:$AF$6</definedName>
    <definedName name="html" localSheetId="0">Inputs!$J$6:$AF$6</definedName>
    <definedName name="html" localSheetId="5">'KPI''s &amp; Charts'!$J$6:$AF$6</definedName>
    <definedName name="html" localSheetId="6">'Master Request LIst'!$J$6:$AF$6</definedName>
    <definedName name="html" localSheetId="7">Sheet1!$J$6:$AF$6</definedName>
    <definedName name="html" localSheetId="8">Sheet2!$J$6:$AF$6</definedName>
    <definedName name="html" localSheetId="4">'Trend Analysis'!$J$6:$AF$6</definedName>
    <definedName name="HTML_Control" localSheetId="3">'Asset Codes'!$AC$5:$CR$48</definedName>
    <definedName name="HTML_Control" localSheetId="1">'Detailed Model'!$AC$5:$CR$48</definedName>
    <definedName name="HTML_Control" localSheetId="0">Inputs!$AC$5:$CR$48</definedName>
    <definedName name="HTML_Control" localSheetId="5">'KPI''s &amp; Charts'!$AC$5:$CR$48</definedName>
    <definedName name="HTML_Control" localSheetId="6">'Master Request LIst'!$AC$5:$CR$48</definedName>
    <definedName name="HTML_Control" localSheetId="7">Sheet1!$AC$5:$CR$48</definedName>
    <definedName name="HTML_Control" localSheetId="8">Sheet2!$AC$5:$CR$48</definedName>
    <definedName name="HTML_Control" localSheetId="4">'Trend Analysis'!$AC$5:$CR$48</definedName>
    <definedName name="htmlnew" localSheetId="3">'Asset Codes'!$J$6:$AF$6</definedName>
    <definedName name="htmlnew" localSheetId="1">'Detailed Model'!$J$6:$AF$6</definedName>
    <definedName name="htmlnew" localSheetId="0">Inputs!$J$6:$AF$6</definedName>
    <definedName name="htmlnew" localSheetId="5">'KPI''s &amp; Charts'!$J$6:$AF$6</definedName>
    <definedName name="htmlnew" localSheetId="6">'Master Request LIst'!$J$6:$AF$6</definedName>
    <definedName name="htmlnew" localSheetId="7">Sheet1!$J$6:$AF$6</definedName>
    <definedName name="htmlnew" localSheetId="8">Sheet2!$J$6:$AF$6</definedName>
    <definedName name="htmlnew" localSheetId="4">'Trend Analysis'!$J$6:$AF$6</definedName>
    <definedName name="IQRX6" localSheetId="3">'Asset Codes'!$X$7:$X$258</definedName>
    <definedName name="IQRX6" localSheetId="1">'Detailed Model'!$X$7:$X$258</definedName>
    <definedName name="IQRX6" localSheetId="0">Inputs!$X$7:$X$258</definedName>
    <definedName name="IQRX6" localSheetId="5">'KPI''s &amp; Charts'!$X$7:$X$258</definedName>
    <definedName name="IQRX6" localSheetId="6">'Master Request LIst'!$X$7:$X$258</definedName>
    <definedName name="IQRX6" localSheetId="7">Sheet1!$X$7:$X$258</definedName>
    <definedName name="IQRX6" localSheetId="8">Sheet2!$X$7:$X$258</definedName>
    <definedName name="IQRX6" localSheetId="4">'Trend Analysis'!$X$7:$X$258</definedName>
    <definedName name="IQRY6" localSheetId="3">'Asset Codes'!$Y$7:$Y$258</definedName>
    <definedName name="IQRY6" localSheetId="1">'Detailed Model'!$Y$7:$Y$258</definedName>
    <definedName name="IQRY6" localSheetId="0">Inputs!$Y$7:$Y$258</definedName>
    <definedName name="IQRY6" localSheetId="5">'KPI''s &amp; Charts'!$Y$7:$Y$258</definedName>
    <definedName name="IQRY6" localSheetId="6">'Master Request LIst'!$Y$7:$Y$258</definedName>
    <definedName name="IQRY6" localSheetId="7">Sheet1!$Y$7:$Y$258</definedName>
    <definedName name="IQRY6" localSheetId="8">Sheet2!$Y$7:$Y$258</definedName>
    <definedName name="IQRY6" localSheetId="4">'Trend Analysis'!$Y$7:$Y$258</definedName>
    <definedName name="IQRZ6" localSheetId="3">'Asset Codes'!$Z$7:$Z$258</definedName>
    <definedName name="IQRZ6" localSheetId="1">'Detailed Model'!$Z$7:$Z$258</definedName>
    <definedName name="IQRZ6" localSheetId="0">Inputs!$Z$7:$Z$258</definedName>
    <definedName name="IQRZ6" localSheetId="5">'KPI''s &amp; Charts'!$Z$7:$Z$258</definedName>
    <definedName name="IQRZ6" localSheetId="6">'Master Request LIst'!$Z$7:$Z$258</definedName>
    <definedName name="IQRZ6" localSheetId="7">Sheet1!$Z$7:$Z$258</definedName>
    <definedName name="IQRZ6" localSheetId="8">Sheet2!$Z$7:$Z$258</definedName>
    <definedName name="IQRZ6" localSheetId="4">'Trend Analysis'!$Z$7:$Z$258</definedName>
    <definedName name="JUNK" localSheetId="3">'Asset Codes'!$TCA$1</definedName>
    <definedName name="JUNK" localSheetId="1">'Detailed Model'!$TCA$1</definedName>
    <definedName name="JUNK" localSheetId="0">Inputs!$TCA$1</definedName>
    <definedName name="JUNK" localSheetId="5">'KPI''s &amp; Charts'!$TCA$1</definedName>
    <definedName name="JUNK" localSheetId="6">'Master Request LIst'!$TCA$1</definedName>
    <definedName name="JUNK" localSheetId="7">Sheet1!$TCA$1</definedName>
    <definedName name="JUNK" localSheetId="8">Sheet2!$TCA$1</definedName>
    <definedName name="JUNK" localSheetId="4">'Trend Analysis'!$TCA$1</definedName>
    <definedName name="newhtml" localSheetId="3">'Asset Codes'!$J$6:$AF$6</definedName>
    <definedName name="newhtml" localSheetId="1">'Detailed Model'!$J$6:$AF$6</definedName>
    <definedName name="newhtml" localSheetId="0">Inputs!$J$6:$AF$6</definedName>
    <definedName name="newhtml" localSheetId="5">'KPI''s &amp; Charts'!$J$6:$AF$6</definedName>
    <definedName name="newhtml" localSheetId="6">'Master Request LIst'!$J$6:$AF$6</definedName>
    <definedName name="newhtml" localSheetId="7">Sheet1!$J$6:$AF$6</definedName>
    <definedName name="newhtml" localSheetId="8">Sheet2!$J$6:$AF$6</definedName>
    <definedName name="newhtml" localSheetId="4">'Trend Analysis'!$J$6:$AF$6</definedName>
    <definedName name="oldhtl" localSheetId="3">'Asset Codes'!$J$6:$AF$6</definedName>
    <definedName name="oldhtl" localSheetId="1">'Detailed Model'!$J$6:$AF$6</definedName>
    <definedName name="oldhtl" localSheetId="0">Inputs!$J$6:$AF$6</definedName>
    <definedName name="oldhtl" localSheetId="5">'KPI''s &amp; Charts'!$J$6:$AF$6</definedName>
    <definedName name="oldhtl" localSheetId="6">'Master Request LIst'!$J$6:$AF$6</definedName>
    <definedName name="oldhtl" localSheetId="7">Sheet1!$J$6:$AF$6</definedName>
    <definedName name="oldhtl" localSheetId="8">Sheet2!$J$6:$AF$6</definedName>
    <definedName name="oldhtl" localSheetId="4">'Trend Analysis'!$J$6:$AF$6</definedName>
    <definedName name="sadsadsa" localSheetId="3">'Asset Codes'!$J$6:$AF$6</definedName>
    <definedName name="sadsadsa" localSheetId="1">'Detailed Model'!$J$6:$AF$6</definedName>
    <definedName name="sadsadsa" localSheetId="0">Inputs!$J$6:$AF$6</definedName>
    <definedName name="sadsadsa" localSheetId="5">'KPI''s &amp; Charts'!$J$6:$AF$6</definedName>
    <definedName name="sadsadsa" localSheetId="6">'Master Request LIst'!$J$6:$AF$6</definedName>
    <definedName name="sadsadsa" localSheetId="7">Sheet1!$J$6:$AF$6</definedName>
    <definedName name="sadsadsa" localSheetId="8">Sheet2!$J$6:$AF$6</definedName>
    <definedName name="sadsadsa" localSheetId="4">'Trend Analysis'!$J$6:$AF$6</definedName>
    <definedName name="sdcds" localSheetId="3">'Asset Codes'!$J$6:$AF$6</definedName>
    <definedName name="sdcds" localSheetId="1">'Detailed Model'!$J$6:$AF$6</definedName>
    <definedName name="sdcds" localSheetId="0">Inputs!$J$6:$AF$6</definedName>
    <definedName name="sdcds" localSheetId="5">'KPI''s &amp; Charts'!$J$6:$AF$6</definedName>
    <definedName name="sdcds" localSheetId="6">'Master Request LIst'!$J$6:$AF$6</definedName>
    <definedName name="sdcds" localSheetId="7">Sheet1!$J$6:$AF$6</definedName>
    <definedName name="sdcds" localSheetId="8">Sheet2!$J$6:$AF$6</definedName>
    <definedName name="sdcds" localSheetId="4">'Trend Analysis'!$J$6:$AF$6</definedName>
    <definedName name="tdc" localSheetId="3">'Asset Codes'!$A$24</definedName>
    <definedName name="tdc" localSheetId="1">'Detailed Model'!$A$24</definedName>
    <definedName name="tdc" localSheetId="0">Inputs!$A$24</definedName>
    <definedName name="tdc" localSheetId="5">'KPI''s &amp; Charts'!$A$24</definedName>
    <definedName name="tdc" localSheetId="6">'Master Request LIst'!$A$24</definedName>
    <definedName name="tdc" localSheetId="7">Sheet1!$A$24</definedName>
    <definedName name="tdc" localSheetId="8">Sheet2!$A$24</definedName>
    <definedName name="tdc" localSheetId="4">'Trend Analysis'!$A$24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" i="9" l="1"/>
  <c r="C131" i="2"/>
  <c r="AB23" i="2" a="1"/>
  <c r="A3" i="9" a="1"/>
  <c r="A3" i="9" l="1"/>
  <c r="AB23" i="2"/>
  <c r="A594" i="8" l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582" i="8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78" i="8"/>
  <c r="A579" i="8" s="1"/>
  <c r="A580" i="8" s="1"/>
  <c r="A581" i="8" s="1"/>
  <c r="A575" i="8"/>
  <c r="A576" i="8" s="1"/>
  <c r="A577" i="8" s="1"/>
  <c r="A156" i="8"/>
  <c r="A157" i="8" s="1"/>
  <c r="A158" i="8" s="1"/>
  <c r="A159" i="8" s="1"/>
  <c r="A160" i="8" s="1"/>
  <c r="A92" i="8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72" i="8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68" i="8"/>
  <c r="A69" i="8" s="1"/>
  <c r="A70" i="8" s="1"/>
  <c r="A71" i="8" s="1"/>
  <c r="A67" i="8"/>
  <c r="A55" i="8"/>
  <c r="A56" i="8" s="1"/>
  <c r="A57" i="8" s="1"/>
  <c r="A58" i="8" s="1"/>
  <c r="A59" i="8" s="1"/>
  <c r="A60" i="8" s="1"/>
  <c r="A61" i="8" s="1"/>
  <c r="A43" i="8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39" i="8"/>
  <c r="A40" i="8" s="1"/>
  <c r="A41" i="8" s="1"/>
  <c r="A42" i="8" s="1"/>
  <c r="A27" i="8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26" i="8"/>
  <c r="C3" i="8"/>
  <c r="D2" i="8"/>
  <c r="A2" i="8" s="1"/>
  <c r="C2" i="8"/>
  <c r="B2" i="8" s="1"/>
  <c r="C132" i="2" s="1"/>
  <c r="A656" i="7"/>
  <c r="A657" i="7" s="1"/>
  <c r="A592" i="7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580" i="7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76" i="7"/>
  <c r="A577" i="7" s="1"/>
  <c r="A578" i="7" s="1"/>
  <c r="A579" i="7" s="1"/>
  <c r="A575" i="7"/>
  <c r="A82" i="7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73" i="7"/>
  <c r="A74" i="7" s="1"/>
  <c r="A75" i="7" s="1"/>
  <c r="A76" i="7" s="1"/>
  <c r="A77" i="7" s="1"/>
  <c r="A78" i="7" s="1"/>
  <c r="A79" i="7" s="1"/>
  <c r="A80" i="7" s="1"/>
  <c r="A81" i="7" s="1"/>
  <c r="A70" i="7"/>
  <c r="A71" i="7" s="1"/>
  <c r="A72" i="7" s="1"/>
  <c r="A69" i="7"/>
  <c r="A68" i="7"/>
  <c r="A67" i="7"/>
  <c r="A57" i="7"/>
  <c r="A58" i="7" s="1"/>
  <c r="A59" i="7" s="1"/>
  <c r="A60" i="7" s="1"/>
  <c r="A61" i="7" s="1"/>
  <c r="A32" i="7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29" i="7"/>
  <c r="A30" i="7" s="1"/>
  <c r="A31" i="7" s="1"/>
  <c r="A28" i="7"/>
  <c r="A27" i="7"/>
  <c r="A26" i="7"/>
  <c r="C3" i="7"/>
  <c r="D2" i="7"/>
  <c r="A2" i="7"/>
  <c r="C28" i="4"/>
  <c r="C29" i="4" s="1"/>
  <c r="I27" i="4"/>
  <c r="G27" i="4"/>
  <c r="E27" i="4"/>
  <c r="G26" i="4"/>
  <c r="E26" i="4"/>
  <c r="I26" i="4" s="1"/>
  <c r="E25" i="4"/>
  <c r="I24" i="4"/>
  <c r="G24" i="4"/>
  <c r="E24" i="4"/>
  <c r="I23" i="4"/>
  <c r="G23" i="4"/>
  <c r="E23" i="4"/>
  <c r="G22" i="4"/>
  <c r="E22" i="4"/>
  <c r="E21" i="4"/>
  <c r="I20" i="4"/>
  <c r="G20" i="4"/>
  <c r="E20" i="4"/>
  <c r="C16" i="4"/>
  <c r="C17" i="4" s="1"/>
  <c r="M5" i="4"/>
  <c r="M4" i="4"/>
  <c r="A581" i="3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578" i="3"/>
  <c r="A579" i="3" s="1"/>
  <c r="A580" i="3" s="1"/>
  <c r="A577" i="3"/>
  <c r="A576" i="3"/>
  <c r="A57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D404" i="3"/>
  <c r="F403" i="3"/>
  <c r="D403" i="3"/>
  <c r="F402" i="3"/>
  <c r="D402" i="3"/>
  <c r="F401" i="3"/>
  <c r="D401" i="3"/>
  <c r="F400" i="3"/>
  <c r="D400" i="3"/>
  <c r="F399" i="3"/>
  <c r="D399" i="3"/>
  <c r="F398" i="3"/>
  <c r="D398" i="3"/>
  <c r="F397" i="3"/>
  <c r="D397" i="3"/>
  <c r="F396" i="3"/>
  <c r="D396" i="3"/>
  <c r="F395" i="3"/>
  <c r="D395" i="3"/>
  <c r="F394" i="3"/>
  <c r="D394" i="3"/>
  <c r="F393" i="3"/>
  <c r="D393" i="3"/>
  <c r="F392" i="3"/>
  <c r="D392" i="3"/>
  <c r="F391" i="3"/>
  <c r="D391" i="3"/>
  <c r="F390" i="3"/>
  <c r="D390" i="3"/>
  <c r="F389" i="3"/>
  <c r="D389" i="3"/>
  <c r="F388" i="3"/>
  <c r="D388" i="3"/>
  <c r="F387" i="3"/>
  <c r="D387" i="3"/>
  <c r="F386" i="3"/>
  <c r="D386" i="3"/>
  <c r="F385" i="3"/>
  <c r="D385" i="3"/>
  <c r="F384" i="3"/>
  <c r="D384" i="3"/>
  <c r="F383" i="3"/>
  <c r="D383" i="3"/>
  <c r="F382" i="3"/>
  <c r="D382" i="3"/>
  <c r="F381" i="3"/>
  <c r="D381" i="3"/>
  <c r="F380" i="3"/>
  <c r="D380" i="3"/>
  <c r="F379" i="3"/>
  <c r="D379" i="3"/>
  <c r="F378" i="3"/>
  <c r="D378" i="3"/>
  <c r="F377" i="3"/>
  <c r="D377" i="3"/>
  <c r="F376" i="3"/>
  <c r="D376" i="3"/>
  <c r="F375" i="3"/>
  <c r="D375" i="3"/>
  <c r="F374" i="3"/>
  <c r="D374" i="3"/>
  <c r="F373" i="3"/>
  <c r="D373" i="3"/>
  <c r="F372" i="3"/>
  <c r="D372" i="3"/>
  <c r="F371" i="3"/>
  <c r="D371" i="3"/>
  <c r="F370" i="3"/>
  <c r="D370" i="3"/>
  <c r="F369" i="3"/>
  <c r="D369" i="3"/>
  <c r="F368" i="3"/>
  <c r="D368" i="3"/>
  <c r="F367" i="3"/>
  <c r="D367" i="3"/>
  <c r="F366" i="3"/>
  <c r="D366" i="3"/>
  <c r="F365" i="3"/>
  <c r="D365" i="3"/>
  <c r="F364" i="3"/>
  <c r="D364" i="3"/>
  <c r="F363" i="3"/>
  <c r="D363" i="3"/>
  <c r="F362" i="3"/>
  <c r="D362" i="3"/>
  <c r="F361" i="3"/>
  <c r="D361" i="3"/>
  <c r="F360" i="3"/>
  <c r="D360" i="3"/>
  <c r="F359" i="3"/>
  <c r="D359" i="3"/>
  <c r="F358" i="3"/>
  <c r="D358" i="3"/>
  <c r="F357" i="3"/>
  <c r="D357" i="3"/>
  <c r="F356" i="3"/>
  <c r="D356" i="3"/>
  <c r="F355" i="3"/>
  <c r="D355" i="3"/>
  <c r="F354" i="3"/>
  <c r="D354" i="3"/>
  <c r="F353" i="3"/>
  <c r="D353" i="3"/>
  <c r="F352" i="3"/>
  <c r="D352" i="3"/>
  <c r="F351" i="3"/>
  <c r="D351" i="3"/>
  <c r="F350" i="3"/>
  <c r="D350" i="3"/>
  <c r="F349" i="3"/>
  <c r="D349" i="3"/>
  <c r="F348" i="3"/>
  <c r="D348" i="3"/>
  <c r="F347" i="3"/>
  <c r="D347" i="3"/>
  <c r="F346" i="3"/>
  <c r="D346" i="3"/>
  <c r="F345" i="3"/>
  <c r="D345" i="3"/>
  <c r="F344" i="3"/>
  <c r="D344" i="3"/>
  <c r="F343" i="3"/>
  <c r="D343" i="3"/>
  <c r="F342" i="3"/>
  <c r="D342" i="3"/>
  <c r="F341" i="3"/>
  <c r="D341" i="3"/>
  <c r="F340" i="3"/>
  <c r="D340" i="3"/>
  <c r="F339" i="3"/>
  <c r="D339" i="3"/>
  <c r="F338" i="3"/>
  <c r="D338" i="3"/>
  <c r="F337" i="3"/>
  <c r="D337" i="3"/>
  <c r="F336" i="3"/>
  <c r="D336" i="3"/>
  <c r="F335" i="3"/>
  <c r="D335" i="3"/>
  <c r="F334" i="3"/>
  <c r="D334" i="3"/>
  <c r="F333" i="3"/>
  <c r="D333" i="3"/>
  <c r="F332" i="3"/>
  <c r="D332" i="3"/>
  <c r="F331" i="3"/>
  <c r="D331" i="3"/>
  <c r="F330" i="3"/>
  <c r="D330" i="3"/>
  <c r="F329" i="3"/>
  <c r="D329" i="3"/>
  <c r="F328" i="3"/>
  <c r="D328" i="3"/>
  <c r="F327" i="3"/>
  <c r="D327" i="3"/>
  <c r="F326" i="3"/>
  <c r="D326" i="3"/>
  <c r="F325" i="3"/>
  <c r="D325" i="3"/>
  <c r="F324" i="3"/>
  <c r="D324" i="3"/>
  <c r="F323" i="3"/>
  <c r="D323" i="3"/>
  <c r="F322" i="3"/>
  <c r="D322" i="3"/>
  <c r="F321" i="3"/>
  <c r="D321" i="3"/>
  <c r="F320" i="3"/>
  <c r="D320" i="3"/>
  <c r="F319" i="3"/>
  <c r="D319" i="3"/>
  <c r="F318" i="3"/>
  <c r="D318" i="3"/>
  <c r="F317" i="3"/>
  <c r="D317" i="3"/>
  <c r="F316" i="3"/>
  <c r="D316" i="3"/>
  <c r="F315" i="3"/>
  <c r="D315" i="3"/>
  <c r="F314" i="3"/>
  <c r="D314" i="3"/>
  <c r="F313" i="3"/>
  <c r="D313" i="3"/>
  <c r="F312" i="3"/>
  <c r="D312" i="3"/>
  <c r="F311" i="3"/>
  <c r="D311" i="3"/>
  <c r="F310" i="3"/>
  <c r="D310" i="3"/>
  <c r="F309" i="3"/>
  <c r="D309" i="3"/>
  <c r="F308" i="3"/>
  <c r="D308" i="3"/>
  <c r="F307" i="3"/>
  <c r="D307" i="3"/>
  <c r="F306" i="3"/>
  <c r="D306" i="3"/>
  <c r="F305" i="3"/>
  <c r="D305" i="3"/>
  <c r="F304" i="3"/>
  <c r="D304" i="3"/>
  <c r="F303" i="3"/>
  <c r="D303" i="3"/>
  <c r="F302" i="3"/>
  <c r="D302" i="3"/>
  <c r="F301" i="3"/>
  <c r="D301" i="3"/>
  <c r="F300" i="3"/>
  <c r="D300" i="3"/>
  <c r="F299" i="3"/>
  <c r="D299" i="3"/>
  <c r="F298" i="3"/>
  <c r="D298" i="3"/>
  <c r="F297" i="3"/>
  <c r="D297" i="3"/>
  <c r="F296" i="3"/>
  <c r="D296" i="3"/>
  <c r="F295" i="3"/>
  <c r="D295" i="3"/>
  <c r="F294" i="3"/>
  <c r="D294" i="3"/>
  <c r="F293" i="3"/>
  <c r="D293" i="3"/>
  <c r="F292" i="3"/>
  <c r="D292" i="3"/>
  <c r="F291" i="3"/>
  <c r="D291" i="3"/>
  <c r="F290" i="3"/>
  <c r="D290" i="3"/>
  <c r="F289" i="3"/>
  <c r="D289" i="3"/>
  <c r="F288" i="3"/>
  <c r="D288" i="3"/>
  <c r="F287" i="3"/>
  <c r="D287" i="3"/>
  <c r="F286" i="3"/>
  <c r="D286" i="3"/>
  <c r="F285" i="3"/>
  <c r="D285" i="3"/>
  <c r="F284" i="3"/>
  <c r="D284" i="3"/>
  <c r="F283" i="3"/>
  <c r="D283" i="3"/>
  <c r="F282" i="3"/>
  <c r="D282" i="3"/>
  <c r="F281" i="3"/>
  <c r="D281" i="3"/>
  <c r="F280" i="3"/>
  <c r="D280" i="3"/>
  <c r="F279" i="3"/>
  <c r="D279" i="3"/>
  <c r="F278" i="3"/>
  <c r="D278" i="3"/>
  <c r="F277" i="3"/>
  <c r="D277" i="3"/>
  <c r="F276" i="3"/>
  <c r="D276" i="3"/>
  <c r="F275" i="3"/>
  <c r="D275" i="3"/>
  <c r="F274" i="3"/>
  <c r="D274" i="3"/>
  <c r="F273" i="3"/>
  <c r="D273" i="3"/>
  <c r="F272" i="3"/>
  <c r="D272" i="3"/>
  <c r="F271" i="3"/>
  <c r="D271" i="3"/>
  <c r="F270" i="3"/>
  <c r="D270" i="3"/>
  <c r="F269" i="3"/>
  <c r="D269" i="3"/>
  <c r="F268" i="3"/>
  <c r="D268" i="3"/>
  <c r="F267" i="3"/>
  <c r="D267" i="3"/>
  <c r="F266" i="3"/>
  <c r="D266" i="3"/>
  <c r="F265" i="3"/>
  <c r="D265" i="3"/>
  <c r="F264" i="3"/>
  <c r="D264" i="3"/>
  <c r="F263" i="3"/>
  <c r="D263" i="3"/>
  <c r="F262" i="3"/>
  <c r="D262" i="3"/>
  <c r="F261" i="3"/>
  <c r="D261" i="3"/>
  <c r="F260" i="3"/>
  <c r="D260" i="3"/>
  <c r="F259" i="3"/>
  <c r="D259" i="3"/>
  <c r="F258" i="3"/>
  <c r="D258" i="3"/>
  <c r="F257" i="3"/>
  <c r="D257" i="3"/>
  <c r="F256" i="3"/>
  <c r="D256" i="3"/>
  <c r="F255" i="3"/>
  <c r="D255" i="3"/>
  <c r="F254" i="3"/>
  <c r="D254" i="3"/>
  <c r="F253" i="3"/>
  <c r="D253" i="3"/>
  <c r="F252" i="3"/>
  <c r="D252" i="3"/>
  <c r="F251" i="3"/>
  <c r="D251" i="3"/>
  <c r="F250" i="3"/>
  <c r="D250" i="3"/>
  <c r="F249" i="3"/>
  <c r="D249" i="3"/>
  <c r="F248" i="3"/>
  <c r="D248" i="3"/>
  <c r="F247" i="3"/>
  <c r="D247" i="3"/>
  <c r="F246" i="3"/>
  <c r="D246" i="3"/>
  <c r="F245" i="3"/>
  <c r="D245" i="3"/>
  <c r="F244" i="3"/>
  <c r="D244" i="3"/>
  <c r="F243" i="3"/>
  <c r="D243" i="3"/>
  <c r="F242" i="3"/>
  <c r="D242" i="3"/>
  <c r="F241" i="3"/>
  <c r="D241" i="3"/>
  <c r="F240" i="3"/>
  <c r="D240" i="3"/>
  <c r="F239" i="3"/>
  <c r="D239" i="3"/>
  <c r="F238" i="3"/>
  <c r="D238" i="3"/>
  <c r="F237" i="3"/>
  <c r="D237" i="3"/>
  <c r="F236" i="3"/>
  <c r="D236" i="3"/>
  <c r="F235" i="3"/>
  <c r="D235" i="3"/>
  <c r="F234" i="3"/>
  <c r="D234" i="3"/>
  <c r="F233" i="3"/>
  <c r="D233" i="3"/>
  <c r="F232" i="3"/>
  <c r="D232" i="3"/>
  <c r="F231" i="3"/>
  <c r="D231" i="3"/>
  <c r="F230" i="3"/>
  <c r="D230" i="3"/>
  <c r="F229" i="3"/>
  <c r="D229" i="3"/>
  <c r="F228" i="3"/>
  <c r="D228" i="3"/>
  <c r="F227" i="3"/>
  <c r="D227" i="3"/>
  <c r="F226" i="3"/>
  <c r="D226" i="3"/>
  <c r="F225" i="3"/>
  <c r="D225" i="3"/>
  <c r="F224" i="3"/>
  <c r="D224" i="3"/>
  <c r="F223" i="3"/>
  <c r="D223" i="3"/>
  <c r="F222" i="3"/>
  <c r="D222" i="3"/>
  <c r="F221" i="3"/>
  <c r="D221" i="3"/>
  <c r="F220" i="3"/>
  <c r="D220" i="3"/>
  <c r="F219" i="3"/>
  <c r="D219" i="3"/>
  <c r="F218" i="3"/>
  <c r="D218" i="3"/>
  <c r="F217" i="3"/>
  <c r="D217" i="3"/>
  <c r="F216" i="3"/>
  <c r="D216" i="3"/>
  <c r="F215" i="3"/>
  <c r="D215" i="3"/>
  <c r="F214" i="3"/>
  <c r="D214" i="3"/>
  <c r="F213" i="3"/>
  <c r="D213" i="3"/>
  <c r="F212" i="3"/>
  <c r="D212" i="3"/>
  <c r="F211" i="3"/>
  <c r="D211" i="3"/>
  <c r="F210" i="3"/>
  <c r="D210" i="3"/>
  <c r="F209" i="3"/>
  <c r="D209" i="3"/>
  <c r="F208" i="3"/>
  <c r="D208" i="3"/>
  <c r="F207" i="3"/>
  <c r="D207" i="3"/>
  <c r="F206" i="3"/>
  <c r="D206" i="3"/>
  <c r="F205" i="3"/>
  <c r="D205" i="3"/>
  <c r="F204" i="3"/>
  <c r="D204" i="3"/>
  <c r="F203" i="3"/>
  <c r="D203" i="3"/>
  <c r="F202" i="3"/>
  <c r="D202" i="3"/>
  <c r="F201" i="3"/>
  <c r="D201" i="3"/>
  <c r="F200" i="3"/>
  <c r="D200" i="3"/>
  <c r="F199" i="3"/>
  <c r="D199" i="3"/>
  <c r="F198" i="3"/>
  <c r="D198" i="3"/>
  <c r="F197" i="3"/>
  <c r="D197" i="3"/>
  <c r="F196" i="3"/>
  <c r="D196" i="3"/>
  <c r="F195" i="3"/>
  <c r="D195" i="3"/>
  <c r="F194" i="3"/>
  <c r="D194" i="3"/>
  <c r="F193" i="3"/>
  <c r="D193" i="3"/>
  <c r="F192" i="3"/>
  <c r="D192" i="3"/>
  <c r="F191" i="3"/>
  <c r="D191" i="3"/>
  <c r="F190" i="3"/>
  <c r="D190" i="3"/>
  <c r="F189" i="3"/>
  <c r="D189" i="3"/>
  <c r="F188" i="3"/>
  <c r="D188" i="3"/>
  <c r="F187" i="3"/>
  <c r="D187" i="3"/>
  <c r="F186" i="3"/>
  <c r="D186" i="3"/>
  <c r="F185" i="3"/>
  <c r="D185" i="3"/>
  <c r="F184" i="3"/>
  <c r="D184" i="3"/>
  <c r="F183" i="3"/>
  <c r="D183" i="3"/>
  <c r="F182" i="3"/>
  <c r="D182" i="3"/>
  <c r="F181" i="3"/>
  <c r="D181" i="3"/>
  <c r="F180" i="3"/>
  <c r="D180" i="3"/>
  <c r="F179" i="3"/>
  <c r="D179" i="3"/>
  <c r="F178" i="3"/>
  <c r="D178" i="3"/>
  <c r="F177" i="3"/>
  <c r="D177" i="3"/>
  <c r="F176" i="3"/>
  <c r="D176" i="3"/>
  <c r="F175" i="3"/>
  <c r="D175" i="3"/>
  <c r="F174" i="3"/>
  <c r="D174" i="3"/>
  <c r="F173" i="3"/>
  <c r="D173" i="3"/>
  <c r="F172" i="3"/>
  <c r="D172" i="3"/>
  <c r="F171" i="3"/>
  <c r="D171" i="3"/>
  <c r="F170" i="3"/>
  <c r="D170" i="3"/>
  <c r="F169" i="3"/>
  <c r="D169" i="3"/>
  <c r="F168" i="3"/>
  <c r="D168" i="3"/>
  <c r="F167" i="3"/>
  <c r="D167" i="3"/>
  <c r="F166" i="3"/>
  <c r="D166" i="3"/>
  <c r="F165" i="3"/>
  <c r="D165" i="3"/>
  <c r="F164" i="3"/>
  <c r="D164" i="3"/>
  <c r="F163" i="3"/>
  <c r="D163" i="3"/>
  <c r="F162" i="3"/>
  <c r="D162" i="3"/>
  <c r="F161" i="3"/>
  <c r="D161" i="3"/>
  <c r="F160" i="3"/>
  <c r="D160" i="3"/>
  <c r="F159" i="3"/>
  <c r="D159" i="3"/>
  <c r="F158" i="3"/>
  <c r="D158" i="3"/>
  <c r="F157" i="3"/>
  <c r="D157" i="3"/>
  <c r="F156" i="3"/>
  <c r="D156" i="3"/>
  <c r="F155" i="3"/>
  <c r="D155" i="3"/>
  <c r="F154" i="3"/>
  <c r="D154" i="3"/>
  <c r="F153" i="3"/>
  <c r="D153" i="3"/>
  <c r="F152" i="3"/>
  <c r="D152" i="3"/>
  <c r="F151" i="3"/>
  <c r="D151" i="3"/>
  <c r="F150" i="3"/>
  <c r="D150" i="3"/>
  <c r="F149" i="3"/>
  <c r="D149" i="3"/>
  <c r="F148" i="3"/>
  <c r="D148" i="3"/>
  <c r="F147" i="3"/>
  <c r="D147" i="3"/>
  <c r="F146" i="3"/>
  <c r="D146" i="3"/>
  <c r="F145" i="3"/>
  <c r="D145" i="3"/>
  <c r="F144" i="3"/>
  <c r="D144" i="3"/>
  <c r="F143" i="3"/>
  <c r="D143" i="3"/>
  <c r="D142" i="3"/>
  <c r="D141" i="3"/>
  <c r="D140" i="3"/>
  <c r="D139" i="3"/>
  <c r="D138" i="3"/>
  <c r="F137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F84" i="3"/>
  <c r="D84" i="3"/>
  <c r="D83" i="3"/>
  <c r="D82" i="3"/>
  <c r="F81" i="3"/>
  <c r="D81" i="3"/>
  <c r="D80" i="3"/>
  <c r="D79" i="3"/>
  <c r="D78" i="3"/>
  <c r="F77" i="3"/>
  <c r="D77" i="3"/>
  <c r="F76" i="3"/>
  <c r="D76" i="3"/>
  <c r="F75" i="3"/>
  <c r="D75" i="3"/>
  <c r="F74" i="3"/>
  <c r="D74" i="3"/>
  <c r="F73" i="3"/>
  <c r="D73" i="3"/>
  <c r="F72" i="3"/>
  <c r="D72" i="3"/>
  <c r="F71" i="3"/>
  <c r="D71" i="3"/>
  <c r="F70" i="3"/>
  <c r="D70" i="3"/>
  <c r="F69" i="3"/>
  <c r="D69" i="3"/>
  <c r="F68" i="3"/>
  <c r="D68" i="3"/>
  <c r="A68" i="3"/>
  <c r="F67" i="3"/>
  <c r="D67" i="3"/>
  <c r="A69" i="3" s="1"/>
  <c r="A67" i="3"/>
  <c r="F66" i="3"/>
  <c r="D66" i="3"/>
  <c r="F65" i="3"/>
  <c r="F64" i="3"/>
  <c r="F61" i="3"/>
  <c r="D61" i="3"/>
  <c r="F60" i="3"/>
  <c r="D60" i="3"/>
  <c r="F59" i="3"/>
  <c r="D59" i="3"/>
  <c r="F58" i="3"/>
  <c r="D58" i="3"/>
  <c r="F57" i="3"/>
  <c r="D57" i="3"/>
  <c r="F56" i="3"/>
  <c r="D56" i="3"/>
  <c r="F55" i="3"/>
  <c r="D55" i="3"/>
  <c r="F54" i="3"/>
  <c r="D54" i="3"/>
  <c r="F53" i="3"/>
  <c r="D53" i="3"/>
  <c r="F52" i="3"/>
  <c r="D52" i="3"/>
  <c r="F51" i="3"/>
  <c r="D51" i="3"/>
  <c r="F50" i="3"/>
  <c r="D50" i="3"/>
  <c r="F49" i="3"/>
  <c r="D49" i="3"/>
  <c r="F48" i="3"/>
  <c r="D48" i="3"/>
  <c r="F47" i="3"/>
  <c r="D47" i="3"/>
  <c r="F46" i="3"/>
  <c r="D46" i="3"/>
  <c r="F45" i="3"/>
  <c r="D45" i="3"/>
  <c r="F44" i="3"/>
  <c r="D44" i="3"/>
  <c r="F43" i="3"/>
  <c r="D43" i="3"/>
  <c r="F42" i="3"/>
  <c r="D42" i="3"/>
  <c r="F41" i="3"/>
  <c r="D41" i="3"/>
  <c r="F40" i="3"/>
  <c r="D40" i="3"/>
  <c r="F39" i="3"/>
  <c r="D39" i="3"/>
  <c r="F38" i="3"/>
  <c r="D38" i="3"/>
  <c r="F37" i="3"/>
  <c r="D37" i="3"/>
  <c r="F36" i="3"/>
  <c r="D36" i="3"/>
  <c r="F35" i="3"/>
  <c r="D35" i="3"/>
  <c r="F34" i="3"/>
  <c r="D34" i="3"/>
  <c r="F33" i="3"/>
  <c r="D33" i="3"/>
  <c r="F32" i="3"/>
  <c r="D32" i="3"/>
  <c r="F31" i="3"/>
  <c r="D31" i="3"/>
  <c r="F30" i="3"/>
  <c r="D30" i="3"/>
  <c r="F29" i="3"/>
  <c r="D29" i="3"/>
  <c r="F28" i="3"/>
  <c r="D28" i="3"/>
  <c r="F27" i="3"/>
  <c r="D27" i="3"/>
  <c r="A27" i="3"/>
  <c r="F26" i="3"/>
  <c r="D26" i="3"/>
  <c r="A26" i="3"/>
  <c r="F25" i="3"/>
  <c r="D25" i="3"/>
  <c r="F24" i="3"/>
  <c r="F23" i="3"/>
  <c r="F20" i="3"/>
  <c r="D20" i="3"/>
  <c r="F19" i="3"/>
  <c r="D19" i="3"/>
  <c r="F18" i="3"/>
  <c r="D18" i="3"/>
  <c r="F17" i="3"/>
  <c r="D17" i="3"/>
  <c r="F16" i="3"/>
  <c r="D16" i="3"/>
  <c r="F15" i="3"/>
  <c r="D15" i="3"/>
  <c r="F14" i="3"/>
  <c r="D14" i="3"/>
  <c r="F13" i="3"/>
  <c r="D13" i="3"/>
  <c r="F12" i="3"/>
  <c r="D12" i="3"/>
  <c r="F11" i="3"/>
  <c r="D11" i="3"/>
  <c r="F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C3" i="3"/>
  <c r="D2" i="3"/>
  <c r="A2" i="3"/>
  <c r="C2" i="3" s="1"/>
  <c r="B2" i="3" s="1"/>
  <c r="B125" i="2"/>
  <c r="Y96" i="2"/>
  <c r="U96" i="2"/>
  <c r="M96" i="2"/>
  <c r="I96" i="2"/>
  <c r="E96" i="2"/>
  <c r="U95" i="2"/>
  <c r="Y94" i="2"/>
  <c r="Y95" i="2" s="1"/>
  <c r="U94" i="2"/>
  <c r="M94" i="2"/>
  <c r="M95" i="2" s="1"/>
  <c r="I94" i="2"/>
  <c r="I95" i="2" s="1"/>
  <c r="E94" i="2"/>
  <c r="E95" i="2" s="1"/>
  <c r="Y71" i="2"/>
  <c r="U71" i="2"/>
  <c r="M71" i="2"/>
  <c r="I71" i="2"/>
  <c r="E71" i="2"/>
  <c r="N70" i="2"/>
  <c r="Z69" i="2"/>
  <c r="N69" i="2"/>
  <c r="Y41" i="2"/>
  <c r="U41" i="2"/>
  <c r="M41" i="2"/>
  <c r="I41" i="2"/>
  <c r="E41" i="2"/>
  <c r="N40" i="2"/>
  <c r="J40" i="2"/>
  <c r="J70" i="2" s="1"/>
  <c r="F40" i="2"/>
  <c r="F70" i="2" s="1"/>
  <c r="Z39" i="2"/>
  <c r="V39" i="2"/>
  <c r="V69" i="2" s="1"/>
  <c r="N39" i="2"/>
  <c r="J39" i="2"/>
  <c r="J69" i="2" s="1"/>
  <c r="F39" i="2"/>
  <c r="F69" i="2" s="1"/>
  <c r="Z7" i="2"/>
  <c r="V7" i="2"/>
  <c r="Z6" i="2"/>
  <c r="V6" i="2"/>
  <c r="F80" i="3" l="1"/>
  <c r="F85" i="3"/>
  <c r="B132" i="2"/>
  <c r="F142" i="3"/>
  <c r="F138" i="3"/>
  <c r="F134" i="3"/>
  <c r="F130" i="3"/>
  <c r="F140" i="3"/>
  <c r="F135" i="3"/>
  <c r="F132" i="3"/>
  <c r="F127" i="3"/>
  <c r="F123" i="3"/>
  <c r="F119" i="3"/>
  <c r="F115" i="3"/>
  <c r="F111" i="3"/>
  <c r="F107" i="3"/>
  <c r="F103" i="3"/>
  <c r="F99" i="3"/>
  <c r="F95" i="3"/>
  <c r="F91" i="3"/>
  <c r="F87" i="3"/>
  <c r="F83" i="3"/>
  <c r="F79" i="3"/>
  <c r="F122" i="3"/>
  <c r="F114" i="3"/>
  <c r="F106" i="3"/>
  <c r="F98" i="3"/>
  <c r="F90" i="3"/>
  <c r="F82" i="3"/>
  <c r="F125" i="3"/>
  <c r="F120" i="3"/>
  <c r="F117" i="3"/>
  <c r="F112" i="3"/>
  <c r="F109" i="3"/>
  <c r="F104" i="3"/>
  <c r="F101" i="3"/>
  <c r="F96" i="3"/>
  <c r="F93" i="3"/>
  <c r="F88" i="3"/>
  <c r="F136" i="3"/>
  <c r="F128" i="3"/>
  <c r="F126" i="3"/>
  <c r="F118" i="3"/>
  <c r="F110" i="3"/>
  <c r="F102" i="3"/>
  <c r="F94" i="3"/>
  <c r="F86" i="3"/>
  <c r="F78" i="3"/>
  <c r="F139" i="3"/>
  <c r="F133" i="3"/>
  <c r="F124" i="3"/>
  <c r="F116" i="3"/>
  <c r="F108" i="3"/>
  <c r="F100" i="3"/>
  <c r="F92" i="3"/>
  <c r="F129" i="3"/>
  <c r="A70" i="3"/>
  <c r="A71" i="3" s="1"/>
  <c r="A72" i="3" s="1"/>
  <c r="F97" i="3"/>
  <c r="F113" i="3"/>
  <c r="F89" i="3"/>
  <c r="F105" i="3"/>
  <c r="F121" i="3"/>
  <c r="F131" i="3"/>
  <c r="F141" i="3"/>
  <c r="A73" i="3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28" i="3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I21" i="4"/>
  <c r="G21" i="4"/>
  <c r="C2" i="7"/>
  <c r="B2" i="7" s="1"/>
  <c r="E28" i="4"/>
  <c r="I22" i="4"/>
  <c r="I25" i="4"/>
  <c r="G25" i="4"/>
  <c r="M85" i="2" a="1"/>
  <c r="M19" i="2" a="1"/>
  <c r="M59" i="2" a="1"/>
  <c r="M67" i="2" a="1"/>
  <c r="M65" i="2" a="1"/>
  <c r="M78" i="2" a="1"/>
  <c r="M79" i="2" a="1"/>
  <c r="M84" i="2" a="1"/>
  <c r="M75" i="2" a="1"/>
  <c r="M48" i="2" a="1"/>
  <c r="M52" i="2" a="1"/>
  <c r="M82" i="2" a="1"/>
  <c r="M24" i="2" a="1"/>
  <c r="M86" i="2" a="1"/>
  <c r="M55" i="2" a="1"/>
  <c r="M60" i="2" a="1"/>
  <c r="M76" i="2" a="1"/>
  <c r="M73" i="2" a="1"/>
  <c r="M83" i="2" a="1"/>
  <c r="M61" i="2" a="1"/>
  <c r="M28" i="2" a="1"/>
  <c r="M62" i="2" a="1"/>
  <c r="M80" i="2" a="1"/>
  <c r="M54" i="2" a="1"/>
  <c r="M29" i="2" a="1"/>
  <c r="M47" i="2" a="1"/>
  <c r="M87" i="2" a="1"/>
  <c r="M66" i="2" a="1"/>
  <c r="M51" i="2" a="1"/>
  <c r="M77" i="2" a="1"/>
  <c r="M44" i="2" a="1"/>
  <c r="M74" i="2" a="1"/>
  <c r="M81" i="2" a="1"/>
  <c r="M83" i="2" l="1"/>
  <c r="M78" i="2"/>
  <c r="M74" i="2"/>
  <c r="M79" i="2"/>
  <c r="M73" i="2"/>
  <c r="E14" i="4" s="1"/>
  <c r="I14" i="4" s="1"/>
  <c r="M65" i="2"/>
  <c r="M52" i="2"/>
  <c r="M51" i="2"/>
  <c r="M76" i="2"/>
  <c r="M67" i="2"/>
  <c r="M62" i="2"/>
  <c r="M61" i="2"/>
  <c r="M60" i="2"/>
  <c r="M59" i="2"/>
  <c r="M44" i="2"/>
  <c r="M45" i="2" s="1"/>
  <c r="M66" i="2"/>
  <c r="M55" i="2"/>
  <c r="M19" i="2"/>
  <c r="M20" i="2" s="1"/>
  <c r="M33" i="2" s="1"/>
  <c r="M48" i="2"/>
  <c r="M87" i="2"/>
  <c r="M86" i="2"/>
  <c r="M85" i="2"/>
  <c r="M75" i="2"/>
  <c r="M47" i="2"/>
  <c r="M24" i="2"/>
  <c r="M28" i="2"/>
  <c r="M29" i="2"/>
  <c r="M82" i="2"/>
  <c r="M81" i="2"/>
  <c r="M77" i="2"/>
  <c r="E15" i="4" s="1"/>
  <c r="G15" i="4" s="1"/>
  <c r="M54" i="2"/>
  <c r="M80" i="2"/>
  <c r="M84" i="2"/>
  <c r="B131" i="2"/>
  <c r="E29" i="4"/>
  <c r="I29" i="4" s="1"/>
  <c r="I28" i="4"/>
  <c r="G28" i="4"/>
  <c r="M72" i="2" a="1"/>
  <c r="M23" i="2" a="1"/>
  <c r="M23" i="2" l="1"/>
  <c r="M25" i="2" s="1"/>
  <c r="M34" i="2" s="1"/>
  <c r="M72" i="2"/>
  <c r="E13" i="4" s="1"/>
  <c r="I13" i="4" s="1"/>
  <c r="M49" i="2"/>
  <c r="I15" i="4"/>
  <c r="G14" i="4"/>
  <c r="M30" i="2"/>
  <c r="M35" i="2" s="1"/>
  <c r="M53" i="2"/>
  <c r="M56" i="2" s="1"/>
  <c r="M63" i="2"/>
  <c r="U87" i="2" a="1"/>
  <c r="I79" i="2" a="1"/>
  <c r="I76" i="2" a="1"/>
  <c r="Y85" i="2" a="1"/>
  <c r="I61" i="2" a="1"/>
  <c r="E80" i="2" a="1"/>
  <c r="I77" i="2" a="1"/>
  <c r="I24" i="2" a="1"/>
  <c r="Y24" i="2" a="1"/>
  <c r="U86" i="2" a="1"/>
  <c r="I84" i="2" a="1"/>
  <c r="I52" i="2" a="1"/>
  <c r="Y65" i="2" a="1"/>
  <c r="E59" i="2" a="1"/>
  <c r="U29" i="2" a="1"/>
  <c r="I48" i="2" a="1"/>
  <c r="Y48" i="2" a="1"/>
  <c r="E66" i="2" a="1"/>
  <c r="I80" i="2" a="1"/>
  <c r="E78" i="2" a="1"/>
  <c r="E51" i="2" a="1"/>
  <c r="Y61" i="2" a="1"/>
  <c r="Y83" i="2" a="1"/>
  <c r="I19" i="2" a="1"/>
  <c r="I28" i="2" a="1"/>
  <c r="I67" i="2" a="1"/>
  <c r="I85" i="2" a="1"/>
  <c r="E76" i="2" a="1"/>
  <c r="I72" i="2" a="1"/>
  <c r="Y77" i="2" a="1"/>
  <c r="U60" i="2" a="1"/>
  <c r="I74" i="2" a="1"/>
  <c r="U82" i="2" a="1"/>
  <c r="U23" i="2" a="1"/>
  <c r="E54" i="2" a="1"/>
  <c r="Y66" i="2" a="1"/>
  <c r="E85" i="2" a="1"/>
  <c r="Y51" i="2" a="1"/>
  <c r="U44" i="2" a="1"/>
  <c r="Y78" i="2" a="1"/>
  <c r="Y81" i="2" a="1"/>
  <c r="I62" i="2" a="1"/>
  <c r="Y29" i="2" a="1"/>
  <c r="E67" i="2" a="1"/>
  <c r="Y55" i="2" a="1"/>
  <c r="Y87" i="2" a="1"/>
  <c r="I83" i="2" a="1"/>
  <c r="E52" i="2" a="1"/>
  <c r="Y44" i="2" a="1"/>
  <c r="I47" i="2" a="1"/>
  <c r="U76" i="2" a="1"/>
  <c r="E81" i="2" a="1"/>
  <c r="U65" i="2" a="1"/>
  <c r="U83" i="2" a="1"/>
  <c r="I75" i="2" a="1"/>
  <c r="Y67" i="2" a="1"/>
  <c r="E75" i="2" a="1"/>
  <c r="I60" i="2" a="1"/>
  <c r="Y72" i="2" a="1"/>
  <c r="E79" i="2" a="1"/>
  <c r="I23" i="2" a="1"/>
  <c r="U78" i="2" a="1"/>
  <c r="U81" i="2" a="1"/>
  <c r="Y80" i="2" a="1"/>
  <c r="I51" i="2" a="1"/>
  <c r="E62" i="2" a="1"/>
  <c r="E44" i="2" a="1"/>
  <c r="U19" i="2" a="1"/>
  <c r="E29" i="2" a="1"/>
  <c r="E72" i="2" a="1"/>
  <c r="E86" i="2" a="1"/>
  <c r="Y76" i="2" a="1"/>
  <c r="E73" i="2" a="1"/>
  <c r="I78" i="2" a="1"/>
  <c r="Y60" i="2" a="1"/>
  <c r="U75" i="2" a="1"/>
  <c r="U28" i="2" a="1"/>
  <c r="Y23" i="2" a="1"/>
  <c r="Y54" i="2" a="1"/>
  <c r="I81" i="2" a="1"/>
  <c r="U85" i="2" a="1"/>
  <c r="Y52" i="2" a="1"/>
  <c r="U72" i="2" a="1"/>
  <c r="U59" i="2" a="1"/>
  <c r="U54" i="2" a="1"/>
  <c r="I65" i="2" a="1"/>
  <c r="Y75" i="2" a="1"/>
  <c r="E84" i="2" a="1"/>
  <c r="E55" i="2" a="1"/>
  <c r="Y84" i="2" a="1"/>
  <c r="U62" i="2" a="1"/>
  <c r="E47" i="2" a="1"/>
  <c r="U47" i="2" a="1"/>
  <c r="Y19" i="2" a="1"/>
  <c r="Y82" i="2" a="1"/>
  <c r="E60" i="2" a="1"/>
  <c r="E74" i="2" a="1"/>
  <c r="I86" i="2" a="1"/>
  <c r="Y62" i="2" a="1"/>
  <c r="Y28" i="2" a="1"/>
  <c r="E48" i="2" a="1"/>
  <c r="I87" i="2" a="1"/>
  <c r="U24" i="2" a="1"/>
  <c r="U79" i="2" a="1"/>
  <c r="U84" i="2" a="1"/>
  <c r="U52" i="2" a="1"/>
  <c r="U66" i="2" a="1"/>
  <c r="I59" i="2" a="1"/>
  <c r="I54" i="2" a="1"/>
  <c r="U48" i="2" a="1"/>
  <c r="Y73" i="2" a="1"/>
  <c r="Y86" i="2" a="1"/>
  <c r="U77" i="2" a="1"/>
  <c r="Y74" i="2" a="1"/>
  <c r="U80" i="2" a="1"/>
  <c r="E61" i="2" a="1"/>
  <c r="E77" i="2" a="1"/>
  <c r="U67" i="2" a="1"/>
  <c r="E24" i="2" a="1"/>
  <c r="I55" i="2" a="1"/>
  <c r="E82" i="2" a="1"/>
  <c r="E87" i="2" a="1"/>
  <c r="I66" i="2" a="1"/>
  <c r="I73" i="2" a="1"/>
  <c r="Y59" i="2" a="1"/>
  <c r="I29" i="2" a="1"/>
  <c r="I82" i="2" a="1"/>
  <c r="E28" i="2" a="1"/>
  <c r="E83" i="2" a="1"/>
  <c r="U51" i="2" a="1"/>
  <c r="I44" i="2" a="1"/>
  <c r="U55" i="2" a="1"/>
  <c r="U73" i="2" a="1"/>
  <c r="U74" i="2" a="1"/>
  <c r="E23" i="2" a="1"/>
  <c r="Y47" i="2" a="1"/>
  <c r="Y79" i="2" a="1"/>
  <c r="U61" i="2" a="1"/>
  <c r="E19" i="2" a="1"/>
  <c r="E65" i="2" a="1"/>
  <c r="G13" i="4" l="1"/>
  <c r="M88" i="2"/>
  <c r="M114" i="2" s="1"/>
  <c r="M32" i="2"/>
  <c r="M68" i="2"/>
  <c r="M90" i="2" s="1"/>
  <c r="E65" i="2"/>
  <c r="U47" i="2"/>
  <c r="E84" i="2"/>
  <c r="E54" i="2"/>
  <c r="U65" i="2"/>
  <c r="Y78" i="2"/>
  <c r="Y75" i="2"/>
  <c r="U23" i="2"/>
  <c r="U24" i="2"/>
  <c r="E47" i="2"/>
  <c r="I65" i="2"/>
  <c r="U82" i="2"/>
  <c r="E19" i="2"/>
  <c r="E28" i="2"/>
  <c r="U54" i="2"/>
  <c r="I74" i="2"/>
  <c r="E81" i="2"/>
  <c r="U44" i="2"/>
  <c r="U59" i="2"/>
  <c r="U60" i="2"/>
  <c r="U61" i="2"/>
  <c r="U62" i="2"/>
  <c r="U72" i="2"/>
  <c r="Y77" i="2"/>
  <c r="I87" i="2"/>
  <c r="Y51" i="2"/>
  <c r="Y52" i="2"/>
  <c r="I72" i="2"/>
  <c r="U76" i="2"/>
  <c r="I82" i="2"/>
  <c r="U85" i="2"/>
  <c r="E76" i="2"/>
  <c r="Y79" i="2"/>
  <c r="Y84" i="2"/>
  <c r="I81" i="2"/>
  <c r="I85" i="2"/>
  <c r="E48" i="2"/>
  <c r="E85" i="2"/>
  <c r="Y54" i="2"/>
  <c r="I67" i="2"/>
  <c r="I47" i="2"/>
  <c r="I29" i="2"/>
  <c r="Y23" i="2"/>
  <c r="I28" i="2"/>
  <c r="Y47" i="2"/>
  <c r="Y66" i="2"/>
  <c r="U28" i="2"/>
  <c r="I19" i="2"/>
  <c r="Y28" i="2"/>
  <c r="E55" i="2"/>
  <c r="U75" i="2"/>
  <c r="Y83" i="2"/>
  <c r="Y44" i="2"/>
  <c r="Y59" i="2"/>
  <c r="Y60" i="2"/>
  <c r="Y61" i="2"/>
  <c r="Y62" i="2"/>
  <c r="I73" i="2"/>
  <c r="I78" i="2"/>
  <c r="E51" i="2"/>
  <c r="E52" i="2"/>
  <c r="I66" i="2"/>
  <c r="E73" i="2"/>
  <c r="E78" i="2"/>
  <c r="I83" i="2"/>
  <c r="E87" i="2"/>
  <c r="Y76" i="2"/>
  <c r="I80" i="2"/>
  <c r="I86" i="2"/>
  <c r="E82" i="2"/>
  <c r="E86" i="2"/>
  <c r="E66" i="2"/>
  <c r="Y87" i="2"/>
  <c r="I55" i="2"/>
  <c r="E72" i="2"/>
  <c r="Y48" i="2"/>
  <c r="E23" i="2"/>
  <c r="E24" i="2"/>
  <c r="E29" i="2"/>
  <c r="I48" i="2"/>
  <c r="E74" i="2"/>
  <c r="U67" i="2"/>
  <c r="U19" i="2"/>
  <c r="U29" i="2"/>
  <c r="Y55" i="2"/>
  <c r="E77" i="2"/>
  <c r="E44" i="2"/>
  <c r="E59" i="2"/>
  <c r="E60" i="2"/>
  <c r="E61" i="2"/>
  <c r="E62" i="2"/>
  <c r="Y65" i="2"/>
  <c r="U74" i="2"/>
  <c r="U80" i="2"/>
  <c r="I51" i="2"/>
  <c r="I52" i="2"/>
  <c r="E67" i="2"/>
  <c r="Y74" i="2"/>
  <c r="Y80" i="2"/>
  <c r="I84" i="2"/>
  <c r="U73" i="2"/>
  <c r="U77" i="2"/>
  <c r="U81" i="2"/>
  <c r="U86" i="2"/>
  <c r="Y82" i="2"/>
  <c r="Y86" i="2"/>
  <c r="U78" i="2"/>
  <c r="Y24" i="2"/>
  <c r="U55" i="2"/>
  <c r="Y73" i="2"/>
  <c r="I23" i="2"/>
  <c r="I24" i="2"/>
  <c r="Y29" i="2"/>
  <c r="U48" i="2"/>
  <c r="E79" i="2"/>
  <c r="I77" i="2"/>
  <c r="Y19" i="2"/>
  <c r="I54" i="2"/>
  <c r="Y72" i="2"/>
  <c r="E80" i="2"/>
  <c r="I44" i="2"/>
  <c r="I59" i="2"/>
  <c r="I60" i="2"/>
  <c r="I61" i="2"/>
  <c r="I62" i="2"/>
  <c r="U66" i="2"/>
  <c r="E75" i="2"/>
  <c r="Y85" i="2"/>
  <c r="U51" i="2"/>
  <c r="U52" i="2"/>
  <c r="Y67" i="2"/>
  <c r="I76" i="2"/>
  <c r="Y81" i="2"/>
  <c r="U84" i="2"/>
  <c r="I75" i="2"/>
  <c r="I79" i="2"/>
  <c r="E83" i="2"/>
  <c r="U79" i="2"/>
  <c r="U83" i="2"/>
  <c r="U87" i="2"/>
  <c r="M111" i="2" l="1"/>
  <c r="E10" i="4"/>
  <c r="M91" i="2"/>
  <c r="E12" i="4" s="1"/>
  <c r="M37" i="2"/>
  <c r="E8" i="4"/>
  <c r="M36" i="2"/>
  <c r="E9" i="4" s="1"/>
  <c r="J52" i="2"/>
  <c r="J29" i="2" s="1"/>
  <c r="N52" i="2"/>
  <c r="N29" i="2" s="1"/>
  <c r="E63" i="2"/>
  <c r="N48" i="2"/>
  <c r="N24" i="2" s="1"/>
  <c r="J48" i="2"/>
  <c r="J24" i="2" s="1"/>
  <c r="Z48" i="2"/>
  <c r="Z24" i="2" s="1"/>
  <c r="F51" i="2"/>
  <c r="F28" i="2" s="1"/>
  <c r="E53" i="2"/>
  <c r="I20" i="2"/>
  <c r="I30" i="2"/>
  <c r="N60" i="2" s="1"/>
  <c r="I88" i="2"/>
  <c r="U25" i="2"/>
  <c r="V59" i="2" s="1"/>
  <c r="Y88" i="2"/>
  <c r="I25" i="2"/>
  <c r="I53" i="2"/>
  <c r="N51" i="2"/>
  <c r="N28" i="2" s="1"/>
  <c r="J51" i="2"/>
  <c r="J28" i="2" s="1"/>
  <c r="E45" i="2"/>
  <c r="F44" i="2"/>
  <c r="F19" i="2" s="1"/>
  <c r="U20" i="2"/>
  <c r="E88" i="2"/>
  <c r="U30" i="2"/>
  <c r="V60" i="2" s="1"/>
  <c r="Y25" i="2"/>
  <c r="Z59" i="2" s="1"/>
  <c r="Z52" i="2"/>
  <c r="Z29" i="2" s="1"/>
  <c r="U88" i="2"/>
  <c r="U63" i="2"/>
  <c r="V52" i="2"/>
  <c r="V29" i="2" s="1"/>
  <c r="I63" i="2"/>
  <c r="V48" i="2"/>
  <c r="V24" i="2" s="1"/>
  <c r="Y63" i="2"/>
  <c r="Y53" i="2"/>
  <c r="Z51" i="2"/>
  <c r="Z28" i="2" s="1"/>
  <c r="U45" i="2"/>
  <c r="V44" i="2"/>
  <c r="V19" i="2" s="1"/>
  <c r="E30" i="2"/>
  <c r="F60" i="2" s="1"/>
  <c r="E49" i="2"/>
  <c r="F47" i="2"/>
  <c r="F23" i="2" s="1"/>
  <c r="V47" i="2"/>
  <c r="V23" i="2" s="1"/>
  <c r="U49" i="2"/>
  <c r="U53" i="2"/>
  <c r="V51" i="2"/>
  <c r="V28" i="2" s="1"/>
  <c r="I45" i="2"/>
  <c r="J44" i="2"/>
  <c r="J19" i="2" s="1"/>
  <c r="N44" i="2"/>
  <c r="N19" i="2" s="1"/>
  <c r="Y20" i="2"/>
  <c r="E25" i="2"/>
  <c r="F59" i="2" s="1"/>
  <c r="F52" i="2"/>
  <c r="F29" i="2" s="1"/>
  <c r="Z44" i="2"/>
  <c r="Z19" i="2" s="1"/>
  <c r="Y45" i="2"/>
  <c r="Y30" i="2"/>
  <c r="Y49" i="2"/>
  <c r="Z47" i="2"/>
  <c r="Z23" i="2" s="1"/>
  <c r="N47" i="2"/>
  <c r="J47" i="2"/>
  <c r="J23" i="2" s="1"/>
  <c r="I49" i="2"/>
  <c r="F48" i="2"/>
  <c r="F24" i="2" s="1"/>
  <c r="E20" i="2"/>
  <c r="M92" i="2" l="1"/>
  <c r="G12" i="4"/>
  <c r="I12" i="4"/>
  <c r="G9" i="4"/>
  <c r="I9" i="4"/>
  <c r="I10" i="4"/>
  <c r="G10" i="4"/>
  <c r="E16" i="4"/>
  <c r="G8" i="4"/>
  <c r="I8" i="4"/>
  <c r="J60" i="2"/>
  <c r="J49" i="2"/>
  <c r="J25" i="2" s="1"/>
  <c r="N49" i="2"/>
  <c r="N25" i="2" s="1"/>
  <c r="Y56" i="2"/>
  <c r="Z45" i="2"/>
  <c r="Z20" i="2" s="1"/>
  <c r="Y32" i="2"/>
  <c r="Z88" i="2" s="1"/>
  <c r="Y33" i="2"/>
  <c r="V49" i="2"/>
  <c r="V25" i="2" s="1"/>
  <c r="E114" i="2"/>
  <c r="G114" i="2" s="1"/>
  <c r="G115" i="2" s="1"/>
  <c r="N53" i="2"/>
  <c r="N30" i="2" s="1"/>
  <c r="J53" i="2"/>
  <c r="J30" i="2" s="1"/>
  <c r="I34" i="2"/>
  <c r="U34" i="2"/>
  <c r="I114" i="2"/>
  <c r="I33" i="2"/>
  <c r="I32" i="2"/>
  <c r="N88" i="2" s="1"/>
  <c r="Z49" i="2"/>
  <c r="Z25" i="2" s="1"/>
  <c r="E34" i="2"/>
  <c r="N45" i="2"/>
  <c r="N20" i="2" s="1"/>
  <c r="I56" i="2"/>
  <c r="J45" i="2"/>
  <c r="J20" i="2" s="1"/>
  <c r="U114" i="2"/>
  <c r="W114" i="2" s="1"/>
  <c r="W115" i="2" s="1"/>
  <c r="Y34" i="2"/>
  <c r="E56" i="2"/>
  <c r="F45" i="2"/>
  <c r="F20" i="2" s="1"/>
  <c r="I35" i="2"/>
  <c r="E32" i="2"/>
  <c r="G20" i="2" s="1"/>
  <c r="E33" i="2"/>
  <c r="E11" i="4"/>
  <c r="N23" i="2"/>
  <c r="Y35" i="2"/>
  <c r="V53" i="2"/>
  <c r="V30" i="2" s="1"/>
  <c r="F49" i="2"/>
  <c r="F25" i="2" s="1"/>
  <c r="V45" i="2"/>
  <c r="V20" i="2" s="1"/>
  <c r="U56" i="2"/>
  <c r="Z53" i="2"/>
  <c r="Z30" i="2" s="1"/>
  <c r="N59" i="2"/>
  <c r="U35" i="2"/>
  <c r="Z60" i="2"/>
  <c r="F53" i="2"/>
  <c r="F30" i="2" s="1"/>
  <c r="E35" i="2"/>
  <c r="J59" i="2"/>
  <c r="U32" i="2"/>
  <c r="V63" i="2" s="1"/>
  <c r="U33" i="2"/>
  <c r="N63" i="2" l="1"/>
  <c r="O30" i="2"/>
  <c r="AA25" i="2"/>
  <c r="Z63" i="2"/>
  <c r="J63" i="2"/>
  <c r="G16" i="4"/>
  <c r="I16" i="4"/>
  <c r="E17" i="4"/>
  <c r="I17" i="4" s="1"/>
  <c r="O20" i="2"/>
  <c r="AA30" i="2"/>
  <c r="AA20" i="2"/>
  <c r="O25" i="2"/>
  <c r="G30" i="2"/>
  <c r="W30" i="2"/>
  <c r="K30" i="2"/>
  <c r="F63" i="2"/>
  <c r="J88" i="2"/>
  <c r="K25" i="2"/>
  <c r="K20" i="2"/>
  <c r="W20" i="2"/>
  <c r="E36" i="2"/>
  <c r="G32" i="2"/>
  <c r="F54" i="2"/>
  <c r="F75" i="2"/>
  <c r="F79" i="2"/>
  <c r="F72" i="2"/>
  <c r="F61" i="2"/>
  <c r="F82" i="2"/>
  <c r="F81" i="2"/>
  <c r="F76" i="2"/>
  <c r="F84" i="2"/>
  <c r="F77" i="2"/>
  <c r="E37" i="2"/>
  <c r="F85" i="2"/>
  <c r="F67" i="2"/>
  <c r="F74" i="2"/>
  <c r="F78" i="2"/>
  <c r="J67" i="2"/>
  <c r="G29" i="2"/>
  <c r="F73" i="2"/>
  <c r="G24" i="2"/>
  <c r="F87" i="2"/>
  <c r="F55" i="2"/>
  <c r="F83" i="2"/>
  <c r="G19" i="2"/>
  <c r="F80" i="2"/>
  <c r="F66" i="2"/>
  <c r="N67" i="2"/>
  <c r="F86" i="2"/>
  <c r="F62" i="2"/>
  <c r="G28" i="2"/>
  <c r="G23" i="2"/>
  <c r="F65" i="2"/>
  <c r="J56" i="2"/>
  <c r="J32" i="2" s="1"/>
  <c r="I68" i="2"/>
  <c r="O56" i="2" s="1"/>
  <c r="N56" i="2"/>
  <c r="N32" i="2" s="1"/>
  <c r="O32" i="2"/>
  <c r="K32" i="2"/>
  <c r="I36" i="2"/>
  <c r="J79" i="2"/>
  <c r="J62" i="2"/>
  <c r="I37" i="2"/>
  <c r="J80" i="2"/>
  <c r="O19" i="2"/>
  <c r="K28" i="2"/>
  <c r="J85" i="2"/>
  <c r="N72" i="2"/>
  <c r="N74" i="2"/>
  <c r="J75" i="2"/>
  <c r="K23" i="2"/>
  <c r="N81" i="2"/>
  <c r="J55" i="2"/>
  <c r="J86" i="2"/>
  <c r="N83" i="2"/>
  <c r="N76" i="2"/>
  <c r="N61" i="2"/>
  <c r="J77" i="2"/>
  <c r="K24" i="2"/>
  <c r="N84" i="2"/>
  <c r="K19" i="2"/>
  <c r="J74" i="2"/>
  <c r="N75" i="2"/>
  <c r="J81" i="2"/>
  <c r="N65" i="2"/>
  <c r="N73" i="2"/>
  <c r="N86" i="2"/>
  <c r="J83" i="2"/>
  <c r="N62" i="2"/>
  <c r="N77" i="2"/>
  <c r="O24" i="2"/>
  <c r="J84" i="2"/>
  <c r="J72" i="2"/>
  <c r="O23" i="2"/>
  <c r="N78" i="2"/>
  <c r="N54" i="2"/>
  <c r="J66" i="2"/>
  <c r="J73" i="2"/>
  <c r="O29" i="2"/>
  <c r="J82" i="2"/>
  <c r="J87" i="2"/>
  <c r="N79" i="2"/>
  <c r="J76" i="2"/>
  <c r="J61" i="2"/>
  <c r="N80" i="2"/>
  <c r="O28" i="2"/>
  <c r="N85" i="2"/>
  <c r="J78" i="2"/>
  <c r="J65" i="2"/>
  <c r="J54" i="2"/>
  <c r="N55" i="2"/>
  <c r="N66" i="2"/>
  <c r="K29" i="2"/>
  <c r="N82" i="2"/>
  <c r="N87" i="2"/>
  <c r="O114" i="2"/>
  <c r="O115" i="2" s="1"/>
  <c r="K114" i="2"/>
  <c r="K115" i="2" s="1"/>
  <c r="Y36" i="2"/>
  <c r="AA32" i="2"/>
  <c r="AA24" i="2"/>
  <c r="Z65" i="2"/>
  <c r="Z61" i="2"/>
  <c r="Z77" i="2"/>
  <c r="Z54" i="2"/>
  <c r="Z73" i="2"/>
  <c r="Z66" i="2"/>
  <c r="Z81" i="2"/>
  <c r="AA19" i="2"/>
  <c r="AA28" i="2"/>
  <c r="Z72" i="2"/>
  <c r="Z76" i="2"/>
  <c r="Z78" i="2"/>
  <c r="AA29" i="2"/>
  <c r="Z82" i="2"/>
  <c r="Z87" i="2"/>
  <c r="Z79" i="2"/>
  <c r="Z83" i="2"/>
  <c r="Z67" i="2"/>
  <c r="Z80" i="2"/>
  <c r="Z75" i="2"/>
  <c r="Z55" i="2"/>
  <c r="Z85" i="2"/>
  <c r="Y37" i="2"/>
  <c r="Z62" i="2"/>
  <c r="AA23" i="2"/>
  <c r="Z86" i="2"/>
  <c r="Z74" i="2"/>
  <c r="Z84" i="2"/>
  <c r="U36" i="2"/>
  <c r="W32" i="2"/>
  <c r="W29" i="2"/>
  <c r="V83" i="2"/>
  <c r="V81" i="2"/>
  <c r="W28" i="2"/>
  <c r="V72" i="2"/>
  <c r="V54" i="2"/>
  <c r="V84" i="2"/>
  <c r="V66" i="2"/>
  <c r="V77" i="2"/>
  <c r="W24" i="2"/>
  <c r="V87" i="2"/>
  <c r="V82" i="2"/>
  <c r="V78" i="2"/>
  <c r="W19" i="2"/>
  <c r="V80" i="2"/>
  <c r="V61" i="2"/>
  <c r="V65" i="2"/>
  <c r="V86" i="2"/>
  <c r="W23" i="2"/>
  <c r="V79" i="2"/>
  <c r="V55" i="2"/>
  <c r="V74" i="2"/>
  <c r="V62" i="2"/>
  <c r="V75" i="2"/>
  <c r="V85" i="2"/>
  <c r="V67" i="2"/>
  <c r="V73" i="2"/>
  <c r="V76" i="2"/>
  <c r="U37" i="2"/>
  <c r="I11" i="4"/>
  <c r="G11" i="4"/>
  <c r="V88" i="2"/>
  <c r="W25" i="2"/>
  <c r="E68" i="2"/>
  <c r="F56" i="2"/>
  <c r="F32" i="2" s="1"/>
  <c r="F88" i="2"/>
  <c r="V56" i="2"/>
  <c r="V32" i="2" s="1"/>
  <c r="U68" i="2"/>
  <c r="W56" i="2" s="1"/>
  <c r="G25" i="2"/>
  <c r="Y68" i="2"/>
  <c r="Z56" i="2"/>
  <c r="Z32" i="2" s="1"/>
  <c r="E111" i="2" l="1"/>
  <c r="G111" i="2" s="1"/>
  <c r="G112" i="2" s="1"/>
  <c r="E90" i="2"/>
  <c r="E91" i="2"/>
  <c r="G68" i="2"/>
  <c r="F68" i="2"/>
  <c r="G66" i="2"/>
  <c r="G62" i="2"/>
  <c r="G84" i="2"/>
  <c r="G85" i="2"/>
  <c r="G67" i="2"/>
  <c r="G60" i="2"/>
  <c r="G74" i="2"/>
  <c r="G65" i="2"/>
  <c r="G59" i="2"/>
  <c r="G78" i="2"/>
  <c r="G54" i="2"/>
  <c r="G79" i="2"/>
  <c r="G44" i="2"/>
  <c r="G72" i="2"/>
  <c r="G87" i="2"/>
  <c r="G83" i="2"/>
  <c r="G80" i="2"/>
  <c r="G76" i="2"/>
  <c r="G86" i="2"/>
  <c r="G61" i="2"/>
  <c r="G77" i="2"/>
  <c r="G52" i="2"/>
  <c r="G51" i="2"/>
  <c r="G75" i="2"/>
  <c r="G73" i="2"/>
  <c r="G82" i="2"/>
  <c r="G55" i="2"/>
  <c r="G47" i="2"/>
  <c r="G48" i="2"/>
  <c r="G81" i="2"/>
  <c r="G49" i="2"/>
  <c r="G53" i="2"/>
  <c r="G88" i="2"/>
  <c r="G63" i="2"/>
  <c r="G45" i="2"/>
  <c r="Y90" i="2"/>
  <c r="Z68" i="2"/>
  <c r="Y91" i="2"/>
  <c r="AA68" i="2"/>
  <c r="AA76" i="2"/>
  <c r="AA60" i="2"/>
  <c r="AA52" i="2"/>
  <c r="AA51" i="2"/>
  <c r="AA78" i="2"/>
  <c r="AA82" i="2"/>
  <c r="AA87" i="2"/>
  <c r="AA62" i="2"/>
  <c r="AA47" i="2"/>
  <c r="AA79" i="2"/>
  <c r="AA83" i="2"/>
  <c r="AA77" i="2"/>
  <c r="AA67" i="2"/>
  <c r="AA80" i="2"/>
  <c r="AA54" i="2"/>
  <c r="AA73" i="2"/>
  <c r="AA66" i="2"/>
  <c r="AA44" i="2"/>
  <c r="AA85" i="2"/>
  <c r="AA48" i="2"/>
  <c r="AA61" i="2"/>
  <c r="AA86" i="2"/>
  <c r="AA74" i="2"/>
  <c r="AA84" i="2"/>
  <c r="AA65" i="2"/>
  <c r="AA72" i="2"/>
  <c r="AA75" i="2"/>
  <c r="AA59" i="2"/>
  <c r="AA81" i="2"/>
  <c r="AA55" i="2"/>
  <c r="AA88" i="2"/>
  <c r="AA63" i="2"/>
  <c r="AA49" i="2"/>
  <c r="AA45" i="2"/>
  <c r="AA53" i="2"/>
  <c r="AA56" i="2"/>
  <c r="U91" i="2"/>
  <c r="U111" i="2"/>
  <c r="W111" i="2" s="1"/>
  <c r="W112" i="2" s="1"/>
  <c r="U90" i="2"/>
  <c r="V68" i="2"/>
  <c r="W68" i="2"/>
  <c r="W87" i="2"/>
  <c r="W82" i="2"/>
  <c r="W80" i="2"/>
  <c r="W67" i="2"/>
  <c r="W44" i="2"/>
  <c r="W47" i="2"/>
  <c r="W61" i="2"/>
  <c r="W86" i="2"/>
  <c r="W59" i="2"/>
  <c r="W54" i="2"/>
  <c r="W79" i="2"/>
  <c r="W52" i="2"/>
  <c r="W77" i="2"/>
  <c r="W60" i="2"/>
  <c r="W78" i="2"/>
  <c r="W75" i="2"/>
  <c r="W85" i="2"/>
  <c r="W51" i="2"/>
  <c r="W73" i="2"/>
  <c r="W76" i="2"/>
  <c r="W65" i="2"/>
  <c r="W83" i="2"/>
  <c r="W81" i="2"/>
  <c r="W72" i="2"/>
  <c r="W84" i="2"/>
  <c r="W66" i="2"/>
  <c r="W48" i="2"/>
  <c r="W62" i="2"/>
  <c r="W55" i="2"/>
  <c r="W74" i="2"/>
  <c r="W88" i="2"/>
  <c r="W63" i="2"/>
  <c r="W53" i="2"/>
  <c r="W45" i="2"/>
  <c r="W49" i="2"/>
  <c r="G56" i="2"/>
  <c r="O68" i="2"/>
  <c r="J68" i="2"/>
  <c r="I90" i="2"/>
  <c r="N68" i="2"/>
  <c r="I91" i="2"/>
  <c r="K68" i="2"/>
  <c r="I111" i="2"/>
  <c r="K76" i="2"/>
  <c r="O61" i="2"/>
  <c r="K77" i="2"/>
  <c r="K84" i="2"/>
  <c r="K52" i="2"/>
  <c r="O48" i="2"/>
  <c r="K67" i="2"/>
  <c r="O51" i="2"/>
  <c r="K78" i="2"/>
  <c r="K65" i="2"/>
  <c r="K54" i="2"/>
  <c r="K66" i="2"/>
  <c r="O73" i="2"/>
  <c r="O82" i="2"/>
  <c r="O62" i="2"/>
  <c r="K44" i="2"/>
  <c r="O47" i="2"/>
  <c r="O87" i="2"/>
  <c r="K79" i="2"/>
  <c r="K61" i="2"/>
  <c r="O80" i="2"/>
  <c r="O67" i="2"/>
  <c r="O85" i="2"/>
  <c r="K72" i="2"/>
  <c r="O60" i="2"/>
  <c r="K51" i="2"/>
  <c r="O78" i="2"/>
  <c r="O54" i="2"/>
  <c r="K55" i="2"/>
  <c r="O66" i="2"/>
  <c r="K82" i="2"/>
  <c r="K62" i="2"/>
  <c r="K47" i="2"/>
  <c r="K87" i="2"/>
  <c r="O79" i="2"/>
  <c r="O76" i="2"/>
  <c r="K80" i="2"/>
  <c r="K85" i="2"/>
  <c r="K74" i="2"/>
  <c r="O75" i="2"/>
  <c r="K60" i="2"/>
  <c r="O81" i="2"/>
  <c r="O65" i="2"/>
  <c r="O59" i="2"/>
  <c r="O55" i="2"/>
  <c r="O86" i="2"/>
  <c r="O83" i="2"/>
  <c r="O77" i="2"/>
  <c r="O84" i="2"/>
  <c r="O52" i="2"/>
  <c r="K48" i="2"/>
  <c r="O72" i="2"/>
  <c r="O74" i="2"/>
  <c r="K75" i="2"/>
  <c r="K81" i="2"/>
  <c r="K59" i="2"/>
  <c r="K73" i="2"/>
  <c r="O44" i="2"/>
  <c r="K86" i="2"/>
  <c r="K83" i="2"/>
  <c r="O49" i="2"/>
  <c r="K88" i="2"/>
  <c r="O45" i="2"/>
  <c r="K63" i="2"/>
  <c r="O53" i="2"/>
  <c r="O88" i="2"/>
  <c r="K45" i="2"/>
  <c r="K49" i="2"/>
  <c r="K53" i="2"/>
  <c r="O63" i="2"/>
  <c r="K56" i="2"/>
  <c r="K111" i="2" l="1"/>
  <c r="K112" i="2" s="1"/>
  <c r="O111" i="2"/>
  <c r="O112" i="2" s="1"/>
  <c r="O90" i="2"/>
  <c r="J90" i="2"/>
  <c r="K90" i="2"/>
  <c r="N90" i="2"/>
  <c r="I92" i="2"/>
  <c r="K91" i="2"/>
  <c r="N91" i="2"/>
  <c r="O91" i="2"/>
  <c r="J91" i="2"/>
  <c r="W91" i="2"/>
  <c r="V91" i="2"/>
  <c r="Y92" i="2"/>
  <c r="AA90" i="2"/>
  <c r="Z90" i="2"/>
  <c r="V90" i="2"/>
  <c r="W90" i="2"/>
  <c r="U92" i="2"/>
  <c r="Z91" i="2"/>
  <c r="AA91" i="2"/>
  <c r="F91" i="2"/>
  <c r="G91" i="2"/>
  <c r="F90" i="2"/>
  <c r="E92" i="2"/>
  <c r="G90" i="2"/>
  <c r="AA92" i="2" l="1"/>
  <c r="Z92" i="2"/>
  <c r="V107" i="2"/>
  <c r="Z106" i="2"/>
  <c r="V105" i="2"/>
  <c r="Z104" i="2"/>
  <c r="V103" i="2"/>
  <c r="Z102" i="2"/>
  <c r="V101" i="2"/>
  <c r="Z100" i="2"/>
  <c r="V92" i="2"/>
  <c r="Z103" i="2"/>
  <c r="V100" i="2"/>
  <c r="V102" i="2"/>
  <c r="V106" i="2"/>
  <c r="V104" i="2"/>
  <c r="Z101" i="2"/>
  <c r="W92" i="2"/>
  <c r="Z107" i="2"/>
  <c r="Z105" i="2"/>
  <c r="J107" i="2"/>
  <c r="N106" i="2"/>
  <c r="J105" i="2"/>
  <c r="N104" i="2"/>
  <c r="J103" i="2"/>
  <c r="N102" i="2"/>
  <c r="J101" i="2"/>
  <c r="N100" i="2"/>
  <c r="N105" i="2"/>
  <c r="J102" i="2"/>
  <c r="N92" i="2"/>
  <c r="J106" i="2"/>
  <c r="N103" i="2"/>
  <c r="K92" i="2"/>
  <c r="N107" i="2"/>
  <c r="J104" i="2"/>
  <c r="N101" i="2"/>
  <c r="O92" i="2"/>
  <c r="J92" i="2"/>
  <c r="J100" i="2"/>
  <c r="F106" i="2"/>
  <c r="G106" i="2" s="1"/>
  <c r="F104" i="2"/>
  <c r="G104" i="2" s="1"/>
  <c r="F102" i="2"/>
  <c r="G102" i="2" s="1"/>
  <c r="F100" i="2"/>
  <c r="G100" i="2" s="1"/>
  <c r="G92" i="2"/>
  <c r="F107" i="2"/>
  <c r="G107" i="2" s="1"/>
  <c r="F92" i="2"/>
  <c r="F105" i="2"/>
  <c r="G105" i="2" s="1"/>
  <c r="F103" i="2"/>
  <c r="G103" i="2" s="1"/>
  <c r="F101" i="2"/>
  <c r="G101" i="2" s="1"/>
  <c r="O107" i="2" l="1"/>
  <c r="K107" i="2"/>
  <c r="AA100" i="2"/>
  <c r="W100" i="2"/>
  <c r="AA105" i="2"/>
  <c r="W105" i="2"/>
  <c r="O100" i="2"/>
  <c r="K100" i="2"/>
  <c r="K104" i="2"/>
  <c r="O104" i="2"/>
  <c r="O106" i="2"/>
  <c r="K106" i="2"/>
  <c r="AA104" i="2"/>
  <c r="W104" i="2"/>
  <c r="K103" i="2"/>
  <c r="O103" i="2"/>
  <c r="W101" i="2"/>
  <c r="AA101" i="2"/>
  <c r="K101" i="2"/>
  <c r="O101" i="2"/>
  <c r="O105" i="2"/>
  <c r="K105" i="2"/>
  <c r="AA106" i="2"/>
  <c r="W106" i="2"/>
  <c r="W103" i="2"/>
  <c r="AA103" i="2"/>
  <c r="W107" i="2"/>
  <c r="AA107" i="2"/>
  <c r="K102" i="2"/>
  <c r="O102" i="2"/>
  <c r="W102" i="2"/>
  <c r="AA102" i="2"/>
</calcChain>
</file>

<file path=xl/sharedStrings.xml><?xml version="1.0" encoding="utf-8"?>
<sst xmlns="http://schemas.openxmlformats.org/spreadsheetml/2006/main" count="3654" uniqueCount="366">
  <si>
    <t>Financing Programs</t>
  </si>
  <si>
    <t>Conventional</t>
  </si>
  <si>
    <t>HUD</t>
  </si>
  <si>
    <t>SBA</t>
  </si>
  <si>
    <t>T12</t>
  </si>
  <si>
    <t>2023-06-01T00:00:00.000Z</t>
  </si>
  <si>
    <t>2024-05-31T00:00:00.000Z</t>
  </si>
  <si>
    <t>Op. Proforma</t>
  </si>
  <si>
    <t>Helios Proforma</t>
  </si>
  <si>
    <t>Trailing 12 Months</t>
  </si>
  <si>
    <t>Operator Proforma</t>
  </si>
  <si>
    <t>(1/1/2022 - 12/31/2022)</t>
  </si>
  <si>
    <t>(6/1/2023 - 5/31/2024)</t>
  </si>
  <si>
    <t>TOTAL BEDS</t>
  </si>
  <si>
    <t>TOTAL UNITS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</si>
  <si>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</si>
  <si>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</si>
  <si>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</si>
  <si>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</si>
  <si>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</si>
  <si>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</si>
  <si>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rPr>
        <b/>
        <sz val="14"/>
        <color theme="1"/>
        <rFont val="Aptos Narrow"/>
        <family val="2"/>
        <charset val="1"/>
      </rPr>
      <t>AMC</t>
    </r>
    <r>
      <rPr>
        <b/>
        <vertAlign val="superscript"/>
        <sz val="14"/>
        <color theme="1"/>
        <rFont val="Calibri (Body)"/>
        <charset val="1"/>
      </rPr>
      <t>1</t>
    </r>
  </si>
  <si>
    <t>Per Resident</t>
  </si>
  <si>
    <t>%-CENSUS</t>
  </si>
  <si>
    <t>AMC</t>
  </si>
  <si>
    <t>Independent Living Census</t>
  </si>
  <si>
    <t>Private Pay</t>
  </si>
  <si>
    <t>TOTAL INDEPENDENT LIVING CENSUS</t>
  </si>
  <si>
    <t>Assisted Living/Memory Care Census</t>
  </si>
  <si>
    <t>Medicaid Waiver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</si>
  <si>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</si>
  <si>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</si>
  <si>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</si>
  <si>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</si>
  <si>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</si>
  <si>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</si>
  <si>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</si>
  <si>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</si>
  <si>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rPr>
        <b/>
        <sz val="14"/>
        <rFont val="Aptos Narrow"/>
        <family val="2"/>
        <charset val="1"/>
      </rPr>
      <t>Quality Mix</t>
    </r>
    <r>
      <rPr>
        <b/>
        <vertAlign val="superscript"/>
        <sz val="14"/>
        <rFont val="Calibri (Body)"/>
        <charset val="1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</si>
  <si>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</si>
  <si>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</si>
  <si>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</si>
  <si>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</si>
  <si>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</si>
  <si>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</si>
  <si>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</si>
  <si>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</si>
  <si>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</si>
  <si>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Resident Revenue</t>
  </si>
  <si>
    <t>Rent Concessions</t>
  </si>
  <si>
    <t>TOTAL RENTAL INCOME</t>
  </si>
  <si>
    <t>Service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</si>
  <si>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</si>
  <si>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</si>
  <si>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</si>
  <si>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</si>
  <si>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</si>
  <si>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</si>
  <si>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</si>
  <si>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rPr>
        <sz val="14"/>
        <color theme="1"/>
        <rFont val="Aptos Narrow"/>
        <family val="2"/>
        <charset val="1"/>
      </rPr>
      <t>Excluded Revenue</t>
    </r>
    <r>
      <rPr>
        <vertAlign val="superscript"/>
        <sz val="14"/>
        <color theme="1"/>
        <rFont val="Calibri (Body)"/>
        <charset val="1"/>
      </rPr>
      <t>3</t>
    </r>
  </si>
  <si>
    <t>TOTAL REVENUE</t>
  </si>
  <si>
    <t>OPERATING EXPENSES</t>
  </si>
  <si>
    <t>Resident Care &amp; Services</t>
  </si>
  <si>
    <t>Dietary</t>
  </si>
  <si>
    <t>Activities</t>
  </si>
  <si>
    <t>Housekeeping</t>
  </si>
  <si>
    <t>Laundry</t>
  </si>
  <si>
    <t>General Administrative</t>
  </si>
  <si>
    <t>Marketing</t>
  </si>
  <si>
    <t>Worker's Compensation</t>
  </si>
  <si>
    <t>Employee Benefits</t>
  </si>
  <si>
    <t>Payroll Taxes</t>
  </si>
  <si>
    <t>Insurance</t>
  </si>
  <si>
    <t>Real Estate Taxes</t>
  </si>
  <si>
    <t>Property, Plant, &amp; Maintenance</t>
  </si>
  <si>
    <t>Utilities</t>
  </si>
  <si>
    <t>Bad Debt</t>
  </si>
  <si>
    <r>
      <rPr>
        <sz val="14"/>
        <rFont val="Aptos Narrow"/>
        <family val="2"/>
        <charset val="1"/>
      </rPr>
      <t>Non-Operational &amp; Excluded</t>
    </r>
    <r>
      <rPr>
        <vertAlign val="superscript"/>
        <sz val="14"/>
        <rFont val="Calibri (Body)"/>
        <charset val="1"/>
      </rPr>
      <t>4</t>
    </r>
  </si>
  <si>
    <t>TOTAL ADJUSTED OPERATING EXPENSES</t>
  </si>
  <si>
    <t>EBITDARM</t>
  </si>
  <si>
    <r>
      <rPr>
        <sz val="14"/>
        <rFont val="Aptos Narrow"/>
        <family val="2"/>
        <charset val="1"/>
      </rPr>
      <t>Management Fee (5%)</t>
    </r>
    <r>
      <rPr>
        <vertAlign val="superscript"/>
        <sz val="14"/>
        <rFont val="Calibri (Body)"/>
        <charset val="1"/>
      </rPr>
      <t>5</t>
    </r>
  </si>
  <si>
    <t>EBITDAR</t>
  </si>
  <si>
    <t>DAYS:</t>
  </si>
  <si>
    <t>MULTIPLIER (annualization factor):</t>
  </si>
  <si>
    <t>MONTHS:</t>
  </si>
  <si>
    <t>Underwriting Notes:</t>
  </si>
  <si>
    <t>Valuation Metrics:</t>
  </si>
  <si>
    <t>1) "AMC" defined as average monthly census</t>
  </si>
  <si>
    <t>Cap Rate</t>
  </si>
  <si>
    <t>Value</t>
  </si>
  <si>
    <t>Price/Unit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</si>
  <si>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</si>
  <si>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</si>
  <si>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</si>
  <si>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</si>
  <si>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Revenue/Expense Checks:</t>
  </si>
  <si>
    <t>Model Rev</t>
  </si>
  <si>
    <t>Source Rev</t>
  </si>
  <si>
    <t>Difference</t>
  </si>
  <si>
    <t>%:</t>
  </si>
  <si>
    <t>Model Exp</t>
  </si>
  <si>
    <t>Source Exp</t>
  </si>
  <si>
    <t>PROPERTY NAME</t>
  </si>
  <si>
    <t>Asset Codes</t>
  </si>
  <si>
    <t>DATE RANGE</t>
  </si>
  <si>
    <t>CODE RANGE</t>
  </si>
  <si>
    <t>DATA RANGE</t>
  </si>
  <si>
    <t>$H$1:$BZ$1</t>
  </si>
  <si>
    <t>$B$2:$B$500</t>
  </si>
  <si>
    <t>$H$2:$BZ$500</t>
  </si>
  <si>
    <t>DATE FORMULA</t>
  </si>
  <si>
    <t>CODE FORMULA</t>
  </si>
  <si>
    <t>DATA FORMULA</t>
  </si>
  <si>
    <t>TABLE</t>
  </si>
  <si>
    <t>CODE</t>
  </si>
  <si>
    <t>ITEM</t>
  </si>
  <si>
    <t>FORMATTED FIELD</t>
  </si>
  <si>
    <t>-</t>
  </si>
  <si>
    <t>PRICING MODEL IDENTIFICATION</t>
  </si>
  <si>
    <t>FIELD</t>
  </si>
  <si>
    <t>CENSUS</t>
  </si>
  <si>
    <t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</si>
  <si>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</si>
  <si>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</si>
  <si>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</si>
  <si>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</si>
  <si>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</si>
  <si>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</si>
  <si>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</si>
  <si>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</si>
  <si>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</si>
  <si>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</si>
  <si>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</si>
  <si>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</si>
  <si>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</si>
  <si>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</si>
  <si>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</si>
  <si>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</si>
  <si>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</si>
  <si>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</si>
  <si>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</si>
  <si>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</si>
  <si>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</si>
  <si>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</si>
  <si>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</si>
  <si>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</si>
  <si>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</si>
  <si>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</si>
  <si>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</si>
  <si>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</si>
  <si>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</si>
  <si>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</si>
  <si>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</si>
  <si>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</si>
  <si>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</si>
  <si>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</si>
  <si>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</si>
  <si>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</si>
  <si>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</si>
  <si>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</si>
  <si>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</si>
  <si>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</si>
  <si>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</si>
  <si>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</si>
  <si>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</si>
  <si>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</si>
  <si>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</si>
  <si>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</si>
  <si>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</si>
  <si>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</si>
  <si>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</si>
  <si>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</si>
  <si>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</si>
  <si>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</si>
  <si>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</si>
  <si>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</si>
  <si>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</si>
  <si>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</si>
  <si>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</si>
  <si>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</si>
  <si>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</si>
  <si>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</si>
  <si>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</si>
  <si>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</si>
  <si>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</si>
  <si>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</si>
  <si>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</si>
  <si>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</si>
  <si>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</si>
  <si>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</si>
  <si>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</si>
  <si>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</si>
  <si>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</si>
  <si>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</si>
  <si>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</si>
  <si>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</si>
  <si>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</si>
  <si>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</si>
  <si>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</si>
  <si>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</si>
  <si>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</si>
  <si>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</si>
  <si>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</si>
  <si>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</si>
  <si>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</si>
  <si>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</si>
  <si>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</si>
  <si>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</si>
  <si>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</si>
  <si>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</si>
  <si>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</si>
  <si>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</si>
  <si>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</si>
  <si>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</si>
  <si>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</si>
  <si>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</si>
  <si>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</si>
  <si>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</si>
  <si>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</si>
  <si>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</si>
  <si>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</si>
  <si>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</si>
  <si>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</si>
  <si>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</si>
  <si>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</si>
  <si>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</si>
  <si>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</si>
  <si>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</si>
  <si>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</si>
  <si>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</si>
  <si>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</si>
  <si>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</si>
  <si>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</si>
  <si>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</si>
  <si>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</si>
  <si>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</si>
  <si>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</si>
  <si>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</si>
  <si>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</si>
  <si>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</si>
  <si>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</si>
  <si>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</si>
  <si>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</si>
  <si>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</si>
  <si>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</si>
  <si>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</si>
  <si>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</si>
  <si>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</si>
  <si>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</si>
  <si>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</si>
  <si>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</si>
  <si>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</si>
  <si>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</si>
  <si>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</si>
  <si>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</si>
  <si>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</si>
  <si>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</si>
  <si>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</si>
  <si>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</si>
  <si>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</si>
  <si>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</si>
  <si>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</si>
  <si>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</si>
  <si>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</si>
  <si>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</si>
  <si>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</si>
  <si>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</si>
  <si>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</si>
  <si>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</si>
  <si>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</si>
  <si>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</si>
  <si>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</si>
  <si>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</si>
  <si>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</si>
  <si>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</si>
  <si>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</si>
  <si>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</si>
  <si>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</si>
  <si>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</si>
  <si>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</si>
  <si>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</si>
  <si>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</si>
  <si>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</si>
  <si>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</si>
  <si>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</si>
  <si>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</si>
  <si>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</si>
  <si>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</si>
  <si>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</si>
  <si>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</si>
  <si>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</si>
  <si>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</si>
  <si>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</si>
  <si>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</si>
  <si>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</si>
  <si>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</si>
  <si>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</si>
  <si>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</si>
  <si>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</si>
  <si>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</si>
  <si>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</si>
  <si>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</si>
  <si>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</si>
  <si>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</si>
  <si>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</si>
  <si>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</si>
  <si>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</si>
  <si>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</si>
  <si>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</si>
  <si>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</si>
  <si>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</si>
  <si>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</si>
  <si>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</si>
  <si>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</si>
  <si>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</si>
  <si>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</si>
  <si>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</si>
  <si>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</si>
  <si>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</si>
  <si>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</si>
  <si>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</si>
  <si>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</si>
  <si>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</si>
  <si>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</si>
  <si>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>Trend Analysis</t>
  </si>
  <si>
    <t>Time Horizon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</si>
  <si>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</si>
  <si>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</si>
  <si>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</si>
  <si>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</si>
  <si>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</si>
  <si>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</si>
  <si>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</si>
  <si>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</si>
  <si>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</si>
  <si>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Total Revenue</t>
  </si>
  <si>
    <t>Avg. Monthly Rent</t>
  </si>
  <si>
    <t>Total Adjusted Expense</t>
  </si>
  <si>
    <t xml:space="preserve">EBITDAR </t>
  </si>
  <si>
    <t>Margin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</si>
  <si>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</si>
  <si>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</si>
  <si>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</si>
  <si>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</si>
  <si>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</si>
  <si>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</si>
  <si>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</si>
  <si>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</si>
  <si>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</si>
  <si>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</si>
  <si>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> </t>
  </si>
  <si>
    <t>Master Request List – Production Processing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</si>
  <si>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</si>
  <si>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</si>
  <si>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</si>
  <si>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</si>
  <si>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</si>
  <si>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</si>
  <si>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</si>
  <si>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 xml:space="preserve">Skilled Nursing Specific: </t>
  </si>
  <si>
    <t>1.     Most recent Medicaid Rate Letter</t>
  </si>
  <si>
    <t>NOT CODED/ERROR</t>
  </si>
  <si>
    <t>Non-Operational &amp; Excluded4</t>
  </si>
  <si>
    <t>'Asset Codes'!$H$1:$BZ$1</t>
  </si>
  <si>
    <t>Sheet1'!$H$1:$BZ$1</t>
  </si>
  <si>
    <t>Sheet2'!$H$1:$BZ$1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</si>
</sst>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\$#,##0_);[Red]&quot;($&quot;#,##0\)"/>
    <numFmt numFmtId="165" formatCode="0.0"/>
    <numFmt numFmtId="166" formatCode="\$#,##0"/>
    <numFmt numFmtId="167" formatCode="0.0%"/>
    <numFmt numFmtId="168" formatCode="0.000%"/>
    <numFmt numFmtId="169" formatCode="\$#,##0.00_);[Red]&quot;($&quot;#,##0.00\)"/>
    <numFmt numFmtId="170" formatCode="\$#,##0.00"/>
    <numFmt numFmtId="171" formatCode="0.000"/>
    <numFmt numFmtId="172" formatCode="mmm\ yyyy"/>
    <numFmt numFmtId="173" formatCode="_(* #,##0.0_);_(* \(#,##0.0\);_(* \-??_);_(@_)"/>
    <numFmt numFmtId="174" formatCode="#,##0.00;\(#,##0.00\)"/>
    <numFmt numFmtId="175" formatCode="#,##0.0\ %;\(#,##0.0&quot;) &quot;%"/>
    <numFmt numFmtId="176" formatCode="#,##0;\(#,##0\)"/>
    <numFmt numFmtId="177" formatCode="_(* #,##0_);_(* \(#,##0\);_(* \-??_);_(@_)"/>
  </numFmts>
  <fonts count="37">
    <font>
      <sz val="11"/>
      <color theme="1"/>
      <name val="Calibri"/>
      <family val="2"/>
      <charset val="1"/>
    </font>
    <font>
      <b/>
      <u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/>
      <sz val="14"/>
      <color theme="0"/>
      <name val="Aptos Narrow"/>
      <family val="2"/>
      <charset val="1"/>
    </font>
    <font>
      <b/>
      <sz val="14"/>
      <color theme="1"/>
      <name val="Aptos Narrow"/>
      <family val="2"/>
      <charset val="1"/>
    </font>
    <font>
      <b/>
      <sz val="14"/>
      <name val="Aptos Narrow"/>
      <family val="2"/>
      <charset val="1"/>
    </font>
    <font>
      <b/>
      <vertAlign val="superscript"/>
      <sz val="14"/>
      <color theme="1"/>
      <name val="Calibri (Body)"/>
      <charset val="1"/>
    </font>
    <font>
      <b/>
      <u/>
      <sz val="16"/>
      <color theme="1"/>
      <name val="Aptos Narrow"/>
      <family val="2"/>
      <charset val="1"/>
    </font>
    <font>
      <b/>
      <i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/>
      <sz val="14"/>
      <color rgb="FF000000"/>
      <name val="Aptos Narrow"/>
      <family val="2"/>
      <charset val="1"/>
    </font>
    <font>
      <b/>
      <vertAlign val="superscript"/>
      <sz val="14"/>
      <name val="Calibri (Body)"/>
      <charset val="1"/>
    </font>
    <font>
      <sz val="12"/>
      <color theme="1"/>
      <name val="Aptos Narrow"/>
      <family val="2"/>
      <charset val="1"/>
    </font>
    <font>
      <b/>
      <i/>
      <sz val="14"/>
      <color theme="1"/>
      <name val="Aptos Narrow"/>
      <family val="2"/>
      <charset val="1"/>
    </font>
    <font>
      <vertAlign val="superscript"/>
      <sz val="14"/>
      <color theme="1"/>
      <name val="Calibri (Body)"/>
      <charset val="1"/>
    </font>
    <font>
      <vertAlign val="superscript"/>
      <sz val="14"/>
      <name val="Calibri (Body)"/>
      <charset val="1"/>
    </font>
    <font>
      <u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/>
      <sz val="11"/>
      <color theme="1"/>
      <name val="Aptos Narrow"/>
      <family val="2"/>
      <charset val="1"/>
    </font>
    <font>
      <sz val="14"/>
      <color theme="1"/>
      <name val="Open Sans"/>
      <family val="2"/>
      <charset val="1"/>
    </font>
    <font>
      <b/>
      <sz val="14"/>
      <color theme="0"/>
      <name val="Open Sans"/>
      <family val="2"/>
      <charset val="1"/>
    </font>
    <font>
      <b/>
      <sz val="14"/>
      <name val="Open Sans"/>
      <family val="2"/>
      <charset val="1"/>
    </font>
    <font>
      <sz val="14"/>
      <name val="Open Sans"/>
      <family val="2"/>
      <charset val="1"/>
    </font>
    <font>
      <b/>
      <sz val="14"/>
      <color theme="8" tint="-0.499984740745262"/>
      <name val="Open Sans"/>
      <family val="2"/>
      <charset val="1"/>
    </font>
    <font>
      <b/>
      <i/>
      <sz val="14"/>
      <name val="Open Sans"/>
      <family val="2"/>
      <charset val="1"/>
    </font>
    <font>
      <b/>
      <sz val="16"/>
      <color theme="0"/>
      <name val="Aptos Narrow"/>
      <family val="2"/>
      <charset val="1"/>
    </font>
    <font>
      <b/>
      <u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/>
      <sz val="12"/>
      <color theme="1"/>
      <name val="Aptos Narrow"/>
      <family val="2"/>
      <charset val="1"/>
    </font>
    <font>
      <sz val="12"/>
      <color theme="1"/>
      <name val="Calibri (Body)"/>
      <charset val="1"/>
    </font>
    <font>
      <sz val="10"/>
      <color theme="1"/>
      <name val="Aptos Narrow"/>
      <family val="2"/>
      <charset val="1"/>
    </font>
    <font>
      <b/>
      <sz val="10"/>
      <color theme="1"/>
      <name val="Aptos Narrow"/>
      <family val="2"/>
      <charset val="1"/>
    </font>
    <font>
      <sz val="14"/>
      <color theme="1"/>
      <name val="Calibri"/>
      <family val="2"/>
      <charset val="1"/>
    </font>
    <font>
      <sz val="10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4999847407452621"/>
        <bgColor rgb="FFE8E8E8"/>
      </patternFill>
    </fill>
    <fill>
      <patternFill patternType="solid">
        <fgColor rgb="FFF26627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1"/>
        <bgColor rgb="FF0D0D0D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1" tint="4.9897762993255407E-2"/>
        <bgColor rgb="FF000000"/>
      </patternFill>
    </fill>
    <fill>
      <patternFill patternType="solid">
        <fgColor theme="4" tint="0.39988402966399123"/>
        <bgColor rgb="FF8EA9DB"/>
      </patternFill>
    </fill>
    <fill>
      <patternFill patternType="solid">
        <fgColor theme="4" tint="-0.499984740745262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89013336588644"/>
        <bgColor rgb="FFE8E8E8"/>
      </patternFill>
    </fill>
    <fill>
      <patternFill patternType="solid">
        <fgColor theme="5" tint="0.59987182226020086"/>
        <bgColor rgb="FFFFC7CE"/>
      </patternFill>
    </fill>
    <fill>
      <patternFill patternType="solid">
        <fgColor rgb="FF1F3764"/>
        <bgColor rgb="FF0B3041"/>
      </patternFill>
    </fill>
    <fill>
      <patternFill patternType="solid">
        <fgColor theme="9" tint="0.59987182226020086"/>
        <bgColor rgb="FFC6EFCE"/>
      </patternFill>
    </fill>
    <fill>
      <patternFill patternType="solid">
        <fgColor theme="2"/>
        <bgColor rgb="FFFBE3D6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6" fillId="0" borderId="0"/>
  </cellStyleXfs>
  <cellXfs count="3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4" fillId="2" borderId="0" xfId="0" applyFont="1" applyFill="1" applyAlignment="1" applyProtection="1">
      <alignment vertical="center"/>
      <protection locked="0"/>
    </xf>
    <xf numFmtId="14" fontId="5" fillId="3" borderId="0" xfId="0" applyNumberFormat="1" applyFont="1" applyFill="1" applyAlignment="1" applyProtection="1">
      <alignment horizontal="right" vertical="center"/>
      <protection locked="0"/>
    </xf>
    <xf numFmtId="0" fontId="5" fillId="3" borderId="0" xfId="0" applyFont="1" applyFill="1" applyAlignment="1" applyProtection="1">
      <alignment horizontal="right" vertical="center"/>
      <protection locked="0"/>
    </xf>
    <xf numFmtId="0" fontId="5" fillId="3" borderId="1" xfId="0" applyFont="1" applyFill="1" applyBorder="1" applyAlignment="1" applyProtection="1">
      <alignment horizontal="right" vertical="center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14" fontId="5" fillId="3" borderId="2" xfId="0" applyNumberFormat="1" applyFont="1" applyFill="1" applyBorder="1" applyAlignment="1" applyProtection="1">
      <alignment horizontal="right" vertical="center"/>
      <protection locked="0"/>
    </xf>
    <xf numFmtId="0" fontId="5" fillId="3" borderId="2" xfId="0" applyFont="1" applyFill="1" applyBorder="1" applyAlignment="1" applyProtection="1">
      <alignment horizontal="right" vertical="center"/>
      <protection locked="0"/>
    </xf>
    <xf numFmtId="0" fontId="3" fillId="0" borderId="0" xfId="0" applyFont="1" applyProtection="1">
      <protection locked="0"/>
    </xf>
    <xf numFmtId="164" fontId="6" fillId="4" borderId="3" xfId="0" applyNumberFormat="1" applyFont="1" applyFill="1" applyBorder="1" applyAlignment="1" applyProtection="1">
      <alignment horizontal="left" vertical="center"/>
      <protection locked="0"/>
    </xf>
    <xf numFmtId="0" fontId="2" fillId="0" borderId="4" xfId="0" applyFont="1" applyBorder="1" applyProtection="1">
      <protection locked="0"/>
    </xf>
    <xf numFmtId="0" fontId="6" fillId="4" borderId="4" xfId="0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 applyProtection="1">
      <alignment horizontal="center" vertical="center"/>
      <protection locked="0"/>
    </xf>
    <xf numFmtId="0" fontId="6" fillId="4" borderId="5" xfId="0" applyFont="1" applyFill="1" applyBorder="1" applyAlignment="1" applyProtection="1">
      <alignment vertical="center"/>
      <protection locked="0"/>
    </xf>
    <xf numFmtId="164" fontId="6" fillId="4" borderId="6" xfId="0" applyNumberFormat="1" applyFont="1" applyFill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protection locked="0"/>
    </xf>
    <xf numFmtId="0" fontId="6" fillId="4" borderId="2" xfId="0" applyFont="1" applyFill="1" applyBorder="1" applyAlignment="1" applyProtection="1">
      <alignment vertical="center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vertical="center"/>
      <protection locked="0"/>
    </xf>
    <xf numFmtId="0" fontId="5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Protection="1"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8" xfId="0" applyFont="1" applyFill="1" applyBorder="1" applyAlignment="1" applyProtection="1">
      <alignment vertical="center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5" fillId="2" borderId="0" xfId="0" applyFont="1" applyFill="1" applyProtection="1">
      <protection locked="0"/>
    </xf>
    <xf numFmtId="0" fontId="8" fillId="2" borderId="0" xfId="0" applyFont="1" applyFill="1" applyAlignment="1">
      <alignment horizontal="center" vertical="center"/>
    </xf>
    <xf numFmtId="0" fontId="7" fillId="2" borderId="6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Protection="1">
      <protection locked="0"/>
    </xf>
    <xf numFmtId="0" fontId="7" fillId="2" borderId="2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 applyProtection="1">
      <alignment horizontal="right" vertical="center"/>
      <protection locked="0"/>
    </xf>
    <xf numFmtId="0" fontId="7" fillId="2" borderId="8" xfId="0" applyFont="1" applyFill="1" applyBorder="1" applyAlignment="1">
      <alignment horizontal="right" vertical="center"/>
    </xf>
    <xf numFmtId="0" fontId="10" fillId="0" borderId="0" xfId="0" applyFont="1" applyProtection="1">
      <protection locked="0"/>
    </xf>
    <xf numFmtId="0" fontId="11" fillId="2" borderId="3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Protection="1">
      <protection locked="0"/>
    </xf>
    <xf numFmtId="165" fontId="2" fillId="2" borderId="3" xfId="0" applyNumberFormat="1" applyFont="1" applyFill="1" applyBorder="1" applyAlignment="1" applyProtection="1">
      <alignment horizontal="right" vertical="center"/>
      <protection locked="0"/>
    </xf>
    <xf numFmtId="166" fontId="2" fillId="2" borderId="4" xfId="0" applyNumberFormat="1" applyFont="1" applyFill="1" applyBorder="1" applyAlignment="1" applyProtection="1">
      <alignment horizontal="right" vertical="center"/>
      <protection locked="0"/>
    </xf>
    <xf numFmtId="167" fontId="2" fillId="2" borderId="4" xfId="0" applyNumberFormat="1" applyFont="1" applyFill="1" applyBorder="1" applyAlignment="1" applyProtection="1">
      <alignment horizontal="right" vertical="center"/>
      <protection locked="0"/>
    </xf>
    <xf numFmtId="165" fontId="2" fillId="2" borderId="3" xfId="0" applyNumberFormat="1" applyFont="1" applyFill="1" applyBorder="1" applyAlignment="1" applyProtection="1">
      <alignment horizontal="right"/>
      <protection locked="0"/>
    </xf>
    <xf numFmtId="166" fontId="2" fillId="2" borderId="4" xfId="0" applyNumberFormat="1" applyFont="1" applyFill="1" applyBorder="1" applyAlignment="1" applyProtection="1">
      <alignment horizontal="right"/>
      <protection locked="0"/>
    </xf>
    <xf numFmtId="167" fontId="2" fillId="2" borderId="5" xfId="0" applyNumberFormat="1" applyFont="1" applyFill="1" applyBorder="1" applyAlignment="1" applyProtection="1">
      <alignment horizontal="right"/>
      <protection locked="0"/>
    </xf>
    <xf numFmtId="167" fontId="2" fillId="2" borderId="4" xfId="0" applyNumberFormat="1" applyFont="1" applyFill="1" applyBorder="1" applyAlignment="1" applyProtection="1">
      <alignment horizontal="right"/>
      <protection locked="0"/>
    </xf>
    <xf numFmtId="0" fontId="2" fillId="2" borderId="7" xfId="0" applyFont="1" applyFill="1" applyBorder="1" applyAlignment="1" applyProtection="1">
      <alignment horizontal="left" vertical="center" indent="1"/>
      <protection locked="0"/>
    </xf>
    <xf numFmtId="165" fontId="2" fillId="2" borderId="7" xfId="0" applyNumberFormat="1" applyFont="1" applyFill="1" applyBorder="1" applyAlignment="1" applyProtection="1">
      <alignment horizontal="right" vertical="center"/>
      <protection locked="0"/>
    </xf>
    <xf numFmtId="166" fontId="2" fillId="2" borderId="0" xfId="0" applyNumberFormat="1" applyFont="1" applyFill="1" applyAlignment="1" applyProtection="1">
      <alignment horizontal="right" vertical="center"/>
      <protection locked="0"/>
    </xf>
    <xf numFmtId="167" fontId="2" fillId="2" borderId="0" xfId="0" applyNumberFormat="1" applyFont="1" applyFill="1" applyAlignment="1" applyProtection="1">
      <alignment horizontal="right" vertical="center"/>
      <protection locked="0"/>
    </xf>
    <xf numFmtId="165" fontId="2" fillId="2" borderId="7" xfId="0" applyNumberFormat="1" applyFont="1" applyFill="1" applyBorder="1" applyAlignment="1">
      <alignment horizontal="right" vertical="center"/>
    </xf>
    <xf numFmtId="166" fontId="2" fillId="2" borderId="0" xfId="0" applyNumberFormat="1" applyFont="1" applyFill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0" fontId="2" fillId="2" borderId="0" xfId="0" applyFont="1" applyFill="1"/>
    <xf numFmtId="165" fontId="2" fillId="2" borderId="7" xfId="0" applyNumberFormat="1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7" fontId="2" fillId="2" borderId="8" xfId="0" applyNumberFormat="1" applyFont="1" applyFill="1" applyBorder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8" fillId="2" borderId="7" xfId="0" applyFont="1" applyFill="1" applyBorder="1" applyAlignment="1" applyProtection="1">
      <alignment horizontal="left" vertical="center"/>
      <protection locked="0"/>
    </xf>
    <xf numFmtId="165" fontId="7" fillId="2" borderId="7" xfId="0" applyNumberFormat="1" applyFont="1" applyFill="1" applyBorder="1" applyAlignment="1" applyProtection="1">
      <alignment horizontal="right" vertical="center"/>
      <protection locked="0"/>
    </xf>
    <xf numFmtId="166" fontId="7" fillId="2" borderId="0" xfId="0" applyNumberFormat="1" applyFont="1" applyFill="1" applyAlignment="1" applyProtection="1">
      <alignment horizontal="right" vertical="center"/>
      <protection locked="0"/>
    </xf>
    <xf numFmtId="167" fontId="7" fillId="2" borderId="0" xfId="0" applyNumberFormat="1" applyFont="1" applyFill="1" applyAlignment="1" applyProtection="1">
      <alignment horizontal="right" vertical="center"/>
      <protection locked="0"/>
    </xf>
    <xf numFmtId="165" fontId="7" fillId="2" borderId="7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165" fontId="7" fillId="2" borderId="7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7" fontId="7" fillId="2" borderId="8" xfId="0" applyNumberFormat="1" applyFont="1" applyFill="1" applyBorder="1" applyAlignment="1">
      <alignment horizontal="right"/>
    </xf>
    <xf numFmtId="167" fontId="7" fillId="2" borderId="0" xfId="0" applyNumberFormat="1" applyFont="1" applyFill="1" applyAlignment="1">
      <alignment horizontal="right"/>
    </xf>
    <xf numFmtId="165" fontId="2" fillId="2" borderId="3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horizontal="right" vertical="center"/>
    </xf>
    <xf numFmtId="167" fontId="2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/>
    <xf numFmtId="165" fontId="2" fillId="2" borderId="3" xfId="0" applyNumberFormat="1" applyFont="1" applyFill="1" applyBorder="1" applyAlignment="1">
      <alignment horizontal="right"/>
    </xf>
    <xf numFmtId="166" fontId="2" fillId="2" borderId="4" xfId="0" applyNumberFormat="1" applyFont="1" applyFill="1" applyBorder="1" applyAlignment="1">
      <alignment horizontal="right"/>
    </xf>
    <xf numFmtId="167" fontId="2" fillId="2" borderId="5" xfId="0" applyNumberFormat="1" applyFont="1" applyFill="1" applyBorder="1" applyAlignment="1">
      <alignment horizontal="right"/>
    </xf>
    <xf numFmtId="167" fontId="2" fillId="2" borderId="4" xfId="0" applyNumberFormat="1" applyFont="1" applyFill="1" applyBorder="1" applyAlignment="1">
      <alignment horizontal="right"/>
    </xf>
    <xf numFmtId="0" fontId="8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12" fillId="2" borderId="0" xfId="0" applyFont="1" applyFill="1" applyAlignment="1" applyProtection="1">
      <alignment horizontal="left"/>
      <protection locked="0"/>
    </xf>
    <xf numFmtId="0" fontId="11" fillId="2" borderId="7" xfId="0" applyFont="1" applyFill="1" applyBorder="1" applyAlignment="1" applyProtection="1">
      <alignment horizontal="left" vertical="center"/>
      <protection locked="0"/>
    </xf>
    <xf numFmtId="164" fontId="7" fillId="2" borderId="0" xfId="0" applyNumberFormat="1" applyFont="1" applyFill="1" applyAlignment="1">
      <alignment horizontal="center"/>
    </xf>
    <xf numFmtId="0" fontId="12" fillId="2" borderId="0" xfId="0" applyFont="1" applyFill="1" applyProtection="1">
      <protection locked="0"/>
    </xf>
    <xf numFmtId="0" fontId="7" fillId="2" borderId="0" xfId="0" applyFont="1" applyFill="1" applyProtection="1">
      <protection locked="0"/>
    </xf>
    <xf numFmtId="9" fontId="12" fillId="2" borderId="0" xfId="0" applyNumberFormat="1" applyFont="1" applyFill="1" applyAlignment="1" applyProtection="1">
      <alignment horizontal="left"/>
      <protection locked="0"/>
    </xf>
    <xf numFmtId="0" fontId="13" fillId="2" borderId="0" xfId="0" applyFont="1" applyFill="1" applyAlignment="1" applyProtection="1">
      <alignment horizontal="left"/>
      <protection locked="0"/>
    </xf>
    <xf numFmtId="167" fontId="7" fillId="2" borderId="7" xfId="0" applyNumberFormat="1" applyFont="1" applyFill="1" applyBorder="1" applyAlignment="1" applyProtection="1">
      <alignment horizontal="right" vertical="center"/>
      <protection locked="0"/>
    </xf>
    <xf numFmtId="167" fontId="2" fillId="2" borderId="0" xfId="0" applyNumberFormat="1" applyFont="1" applyFill="1" applyProtection="1">
      <protection locked="0"/>
    </xf>
    <xf numFmtId="167" fontId="2" fillId="2" borderId="0" xfId="0" applyNumberFormat="1" applyFont="1" applyFill="1"/>
    <xf numFmtId="0" fontId="2" fillId="2" borderId="0" xfId="0" applyFont="1" applyFill="1" applyAlignment="1">
      <alignment vertical="center"/>
    </xf>
    <xf numFmtId="9" fontId="8" fillId="2" borderId="7" xfId="0" applyNumberFormat="1" applyFont="1" applyFill="1" applyBorder="1" applyAlignment="1" applyProtection="1">
      <alignment horizontal="right" vertical="center"/>
      <protection locked="0"/>
    </xf>
    <xf numFmtId="0" fontId="5" fillId="2" borderId="0" xfId="0" applyFont="1" applyFill="1" applyAlignment="1" applyProtection="1">
      <alignment horizontal="right" vertical="center"/>
      <protection locked="0"/>
    </xf>
    <xf numFmtId="9" fontId="8" fillId="2" borderId="7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8" fillId="2" borderId="7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8" xfId="0" applyFont="1" applyFill="1" applyBorder="1" applyAlignment="1">
      <alignment horizontal="right"/>
    </xf>
    <xf numFmtId="0" fontId="8" fillId="2" borderId="6" xfId="0" applyFont="1" applyFill="1" applyBorder="1" applyAlignment="1" applyProtection="1">
      <alignment vertical="center"/>
      <protection locked="0"/>
    </xf>
    <xf numFmtId="0" fontId="5" fillId="2" borderId="6" xfId="0" applyFont="1" applyFill="1" applyBorder="1" applyAlignment="1" applyProtection="1">
      <alignment horizontal="right" vertical="center"/>
      <protection locked="0"/>
    </xf>
    <xf numFmtId="0" fontId="5" fillId="2" borderId="2" xfId="0" applyFont="1" applyFill="1" applyBorder="1" applyAlignment="1" applyProtection="1">
      <alignment horizontal="right" vertical="center"/>
      <protection locked="0"/>
    </xf>
    <xf numFmtId="0" fontId="5" fillId="2" borderId="6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2" fillId="2" borderId="2" xfId="0" applyFont="1" applyFill="1" applyBorder="1"/>
    <xf numFmtId="0" fontId="5" fillId="2" borderId="6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7" fillId="2" borderId="0" xfId="0" applyFont="1" applyFill="1" applyAlignment="1">
      <alignment horizontal="right"/>
    </xf>
    <xf numFmtId="0" fontId="7" fillId="2" borderId="8" xfId="0" applyFont="1" applyFill="1" applyBorder="1" applyAlignment="1">
      <alignment horizontal="right"/>
    </xf>
    <xf numFmtId="0" fontId="7" fillId="0" borderId="0" xfId="0" applyFont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left" vertical="center"/>
      <protection locked="0"/>
    </xf>
    <xf numFmtId="166" fontId="7" fillId="2" borderId="3" xfId="0" applyNumberFormat="1" applyFont="1" applyFill="1" applyBorder="1" applyAlignment="1" applyProtection="1">
      <alignment horizontal="right" vertical="center"/>
      <protection locked="0"/>
    </xf>
    <xf numFmtId="166" fontId="7" fillId="2" borderId="4" xfId="0" applyNumberFormat="1" applyFont="1" applyFill="1" applyBorder="1" applyAlignment="1" applyProtection="1">
      <alignment horizontal="right" vertical="center"/>
      <protection locked="0"/>
    </xf>
    <xf numFmtId="167" fontId="7" fillId="2" borderId="4" xfId="0" applyNumberFormat="1" applyFont="1" applyFill="1" applyBorder="1" applyAlignment="1" applyProtection="1">
      <alignment horizontal="right" vertical="center"/>
      <protection locked="0"/>
    </xf>
    <xf numFmtId="166" fontId="7" fillId="2" borderId="3" xfId="0" applyNumberFormat="1" applyFont="1" applyFill="1" applyBorder="1" applyAlignment="1">
      <alignment horizontal="right" vertical="center"/>
    </xf>
    <xf numFmtId="166" fontId="7" fillId="2" borderId="4" xfId="0" applyNumberFormat="1" applyFont="1" applyFill="1" applyBorder="1" applyAlignment="1">
      <alignment horizontal="right" vertical="center"/>
    </xf>
    <xf numFmtId="167" fontId="7" fillId="2" borderId="4" xfId="0" applyNumberFormat="1" applyFont="1" applyFill="1" applyBorder="1" applyAlignment="1">
      <alignment horizontal="right" vertical="center"/>
    </xf>
    <xf numFmtId="166" fontId="7" fillId="2" borderId="3" xfId="0" applyNumberFormat="1" applyFont="1" applyFill="1" applyBorder="1" applyAlignment="1">
      <alignment horizontal="right"/>
    </xf>
    <xf numFmtId="166" fontId="7" fillId="2" borderId="4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167" fontId="7" fillId="2" borderId="4" xfId="0" applyNumberFormat="1" applyFont="1" applyFill="1" applyBorder="1" applyAlignment="1">
      <alignment horizontal="right"/>
    </xf>
    <xf numFmtId="0" fontId="2" fillId="6" borderId="0" xfId="0" applyFont="1" applyFill="1" applyAlignment="1" applyProtection="1">
      <alignment vertical="center"/>
      <protection locked="0"/>
    </xf>
    <xf numFmtId="0" fontId="7" fillId="2" borderId="7" xfId="0" applyFont="1" applyFill="1" applyBorder="1" applyAlignment="1" applyProtection="1">
      <alignment horizontal="right" vertical="center"/>
      <protection locked="0"/>
    </xf>
    <xf numFmtId="0" fontId="7" fillId="2" borderId="0" xfId="0" applyFont="1" applyFill="1" applyAlignment="1" applyProtection="1">
      <alignment horizontal="right" vertical="center"/>
      <protection locked="0"/>
    </xf>
    <xf numFmtId="0" fontId="7" fillId="2" borderId="7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right"/>
    </xf>
    <xf numFmtId="0" fontId="15" fillId="2" borderId="0" xfId="0" applyFont="1" applyFill="1"/>
    <xf numFmtId="0" fontId="7" fillId="7" borderId="0" xfId="0" applyFont="1" applyFill="1" applyAlignment="1" applyProtection="1">
      <alignment horizontal="center" vertical="center"/>
      <protection locked="0"/>
    </xf>
    <xf numFmtId="166" fontId="2" fillId="2" borderId="7" xfId="0" applyNumberFormat="1" applyFont="1" applyFill="1" applyBorder="1" applyAlignment="1" applyProtection="1">
      <alignment horizontal="right" vertical="center"/>
      <protection locked="0"/>
    </xf>
    <xf numFmtId="166" fontId="2" fillId="2" borderId="7" xfId="0" applyNumberFormat="1" applyFont="1" applyFill="1" applyBorder="1" applyAlignment="1">
      <alignment horizontal="right" vertical="center"/>
    </xf>
    <xf numFmtId="166" fontId="2" fillId="2" borderId="7" xfId="0" applyNumberFormat="1" applyFont="1" applyFill="1" applyBorder="1" applyAlignment="1">
      <alignment horizontal="right"/>
    </xf>
    <xf numFmtId="164" fontId="12" fillId="2" borderId="0" xfId="0" applyNumberFormat="1" applyFont="1" applyFill="1" applyProtection="1">
      <protection locked="0"/>
    </xf>
    <xf numFmtId="166" fontId="16" fillId="2" borderId="7" xfId="0" applyNumberFormat="1" applyFont="1" applyFill="1" applyBorder="1" applyAlignment="1" applyProtection="1">
      <alignment horizontal="right" vertical="center"/>
      <protection locked="0"/>
    </xf>
    <xf numFmtId="166" fontId="16" fillId="2" borderId="0" xfId="0" applyNumberFormat="1" applyFont="1" applyFill="1" applyAlignment="1" applyProtection="1">
      <alignment horizontal="right" vertical="center"/>
      <protection locked="0"/>
    </xf>
    <xf numFmtId="167" fontId="16" fillId="2" borderId="0" xfId="0" applyNumberFormat="1" applyFont="1" applyFill="1" applyAlignment="1" applyProtection="1">
      <alignment horizontal="right" vertical="center"/>
      <protection locked="0"/>
    </xf>
    <xf numFmtId="0" fontId="3" fillId="2" borderId="0" xfId="0" applyFont="1" applyFill="1" applyProtection="1">
      <protection locked="0"/>
    </xf>
    <xf numFmtId="166" fontId="16" fillId="2" borderId="7" xfId="0" applyNumberFormat="1" applyFont="1" applyFill="1" applyBorder="1" applyAlignment="1">
      <alignment horizontal="right" vertical="center"/>
    </xf>
    <xf numFmtId="166" fontId="16" fillId="2" borderId="0" xfId="0" applyNumberFormat="1" applyFont="1" applyFill="1" applyAlignment="1">
      <alignment horizontal="right" vertical="center"/>
    </xf>
    <xf numFmtId="167" fontId="16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66" fontId="16" fillId="2" borderId="7" xfId="0" applyNumberFormat="1" applyFont="1" applyFill="1" applyBorder="1" applyAlignment="1">
      <alignment horizontal="right"/>
    </xf>
    <xf numFmtId="166" fontId="16" fillId="2" borderId="0" xfId="0" applyNumberFormat="1" applyFont="1" applyFill="1" applyAlignment="1">
      <alignment horizontal="right"/>
    </xf>
    <xf numFmtId="167" fontId="16" fillId="2" borderId="8" xfId="0" applyNumberFormat="1" applyFont="1" applyFill="1" applyBorder="1" applyAlignment="1">
      <alignment horizontal="right"/>
    </xf>
    <xf numFmtId="167" fontId="16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 applyProtection="1">
      <alignment horizontal="left"/>
      <protection locked="0"/>
    </xf>
    <xf numFmtId="3" fontId="12" fillId="2" borderId="0" xfId="0" applyNumberFormat="1" applyFont="1" applyFill="1" applyAlignment="1" applyProtection="1">
      <alignment horizontal="left"/>
      <protection locked="0"/>
    </xf>
    <xf numFmtId="164" fontId="2" fillId="2" borderId="0" xfId="0" applyNumberFormat="1" applyFont="1" applyFill="1"/>
    <xf numFmtId="166" fontId="2" fillId="2" borderId="3" xfId="0" applyNumberFormat="1" applyFont="1" applyFill="1" applyBorder="1" applyAlignment="1" applyProtection="1">
      <alignment horizontal="right" vertical="center"/>
      <protection locked="0"/>
    </xf>
    <xf numFmtId="166" fontId="2" fillId="2" borderId="3" xfId="0" applyNumberFormat="1" applyFont="1" applyFill="1" applyBorder="1" applyAlignment="1">
      <alignment horizontal="right" vertical="center"/>
    </xf>
    <xf numFmtId="166" fontId="2" fillId="2" borderId="3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6" fontId="7" fillId="2" borderId="7" xfId="0" applyNumberFormat="1" applyFont="1" applyFill="1" applyBorder="1" applyAlignment="1" applyProtection="1">
      <alignment horizontal="right" vertical="center"/>
      <protection locked="0"/>
    </xf>
    <xf numFmtId="166" fontId="7" fillId="2" borderId="7" xfId="0" applyNumberFormat="1" applyFont="1" applyFill="1" applyBorder="1" applyAlignment="1">
      <alignment horizontal="right" vertical="center"/>
    </xf>
    <xf numFmtId="166" fontId="7" fillId="2" borderId="7" xfId="0" applyNumberFormat="1" applyFont="1" applyFill="1" applyBorder="1" applyAlignment="1">
      <alignment horizontal="right"/>
    </xf>
    <xf numFmtId="164" fontId="16" fillId="0" borderId="0" xfId="0" applyNumberFormat="1" applyFont="1" applyAlignment="1">
      <alignment horizontal="left"/>
    </xf>
    <xf numFmtId="168" fontId="16" fillId="0" borderId="0" xfId="0" applyNumberFormat="1" applyFont="1" applyAlignment="1">
      <alignment horizontal="left"/>
    </xf>
    <xf numFmtId="0" fontId="5" fillId="2" borderId="7" xfId="0" applyFont="1" applyFill="1" applyBorder="1" applyAlignment="1" applyProtection="1">
      <alignment horizontal="left" vertical="center"/>
      <protection locked="0"/>
    </xf>
    <xf numFmtId="167" fontId="2" fillId="2" borderId="8" xfId="0" applyNumberFormat="1" applyFont="1" applyFill="1" applyBorder="1" applyAlignment="1" applyProtection="1">
      <alignment horizontal="right" vertical="center"/>
      <protection locked="0"/>
    </xf>
    <xf numFmtId="0" fontId="7" fillId="2" borderId="0" xfId="0" applyFont="1" applyFill="1"/>
    <xf numFmtId="0" fontId="7" fillId="6" borderId="0" xfId="0" applyFont="1" applyFill="1" applyAlignment="1" applyProtection="1">
      <alignment horizontal="center"/>
      <protection locked="0"/>
    </xf>
    <xf numFmtId="0" fontId="2" fillId="3" borderId="7" xfId="0" applyFont="1" applyFill="1" applyBorder="1" applyProtection="1">
      <protection locked="0"/>
    </xf>
    <xf numFmtId="0" fontId="2" fillId="3" borderId="0" xfId="0" applyFont="1" applyFill="1" applyProtection="1">
      <protection locked="0"/>
    </xf>
    <xf numFmtId="166" fontId="2" fillId="3" borderId="7" xfId="0" applyNumberFormat="1" applyFont="1" applyFill="1" applyBorder="1" applyAlignment="1" applyProtection="1">
      <alignment horizontal="right" vertical="center"/>
      <protection locked="0"/>
    </xf>
    <xf numFmtId="166" fontId="2" fillId="3" borderId="0" xfId="0" applyNumberFormat="1" applyFont="1" applyFill="1" applyAlignment="1" applyProtection="1">
      <alignment horizontal="right" vertical="center"/>
      <protection locked="0"/>
    </xf>
    <xf numFmtId="167" fontId="2" fillId="3" borderId="0" xfId="0" applyNumberFormat="1" applyFont="1" applyFill="1" applyAlignment="1" applyProtection="1">
      <alignment horizontal="right" vertical="center"/>
      <protection locked="0"/>
    </xf>
    <xf numFmtId="166" fontId="2" fillId="3" borderId="7" xfId="0" applyNumberFormat="1" applyFont="1" applyFill="1" applyBorder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  <xf numFmtId="0" fontId="2" fillId="3" borderId="0" xfId="0" applyFont="1" applyFill="1"/>
    <xf numFmtId="166" fontId="2" fillId="3" borderId="7" xfId="0" applyNumberFormat="1" applyFont="1" applyFill="1" applyBorder="1" applyAlignment="1">
      <alignment horizontal="right"/>
    </xf>
    <xf numFmtId="166" fontId="2" fillId="3" borderId="0" xfId="0" applyNumberFormat="1" applyFont="1" applyFill="1" applyAlignment="1">
      <alignment horizontal="right"/>
    </xf>
    <xf numFmtId="167" fontId="2" fillId="3" borderId="8" xfId="0" applyNumberFormat="1" applyFont="1" applyFill="1" applyBorder="1" applyAlignment="1">
      <alignment horizontal="right"/>
    </xf>
    <xf numFmtId="167" fontId="2" fillId="3" borderId="0" xfId="0" applyNumberFormat="1" applyFont="1" applyFill="1" applyAlignment="1">
      <alignment horizontal="right"/>
    </xf>
    <xf numFmtId="164" fontId="6" fillId="4" borderId="9" xfId="0" applyNumberFormat="1" applyFont="1" applyFill="1" applyBorder="1" applyAlignment="1" applyProtection="1">
      <alignment horizontal="left" vertical="center"/>
      <protection locked="0"/>
    </xf>
    <xf numFmtId="0" fontId="2" fillId="0" borderId="10" xfId="0" applyFont="1" applyBorder="1" applyProtection="1">
      <protection locked="0"/>
    </xf>
    <xf numFmtId="166" fontId="6" fillId="4" borderId="10" xfId="0" applyNumberFormat="1" applyFont="1" applyFill="1" applyBorder="1" applyAlignment="1" applyProtection="1">
      <alignment horizontal="right" vertical="center"/>
      <protection locked="0"/>
    </xf>
    <xf numFmtId="167" fontId="6" fillId="4" borderId="10" xfId="0" applyNumberFormat="1" applyFont="1" applyFill="1" applyBorder="1" applyAlignment="1" applyProtection="1">
      <alignment horizontal="right" vertical="center"/>
      <protection locked="0"/>
    </xf>
    <xf numFmtId="166" fontId="6" fillId="4" borderId="10" xfId="0" applyNumberFormat="1" applyFont="1" applyFill="1" applyBorder="1" applyAlignment="1">
      <alignment horizontal="right" vertical="center"/>
    </xf>
    <xf numFmtId="167" fontId="6" fillId="4" borderId="10" xfId="0" applyNumberFormat="1" applyFont="1" applyFill="1" applyBorder="1" applyAlignment="1">
      <alignment horizontal="right" vertical="center"/>
    </xf>
    <xf numFmtId="0" fontId="2" fillId="0" borderId="10" xfId="0" applyFont="1" applyBorder="1"/>
    <xf numFmtId="166" fontId="6" fillId="4" borderId="10" xfId="0" applyNumberFormat="1" applyFont="1" applyFill="1" applyBorder="1" applyAlignment="1">
      <alignment horizontal="right"/>
    </xf>
    <xf numFmtId="167" fontId="6" fillId="4" borderId="11" xfId="0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67" fontId="6" fillId="4" borderId="1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center"/>
    </xf>
    <xf numFmtId="0" fontId="8" fillId="2" borderId="10" xfId="0" applyFont="1" applyFill="1" applyBorder="1" applyAlignment="1" applyProtection="1">
      <alignment vertical="center"/>
      <protection locked="0"/>
    </xf>
    <xf numFmtId="0" fontId="7" fillId="2" borderId="2" xfId="0" applyFont="1" applyFill="1" applyBorder="1" applyAlignment="1">
      <alignment horizontal="right"/>
    </xf>
    <xf numFmtId="167" fontId="2" fillId="0" borderId="0" xfId="0" applyNumberFormat="1" applyFont="1" applyAlignment="1">
      <alignment horizontal="center"/>
    </xf>
    <xf numFmtId="0" fontId="7" fillId="8" borderId="0" xfId="0" applyFont="1" applyFill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left" indent="1"/>
      <protection locked="0"/>
    </xf>
    <xf numFmtId="167" fontId="2" fillId="2" borderId="4" xfId="0" applyNumberFormat="1" applyFont="1" applyFill="1" applyBorder="1" applyAlignment="1">
      <alignment horizontal="center"/>
    </xf>
    <xf numFmtId="0" fontId="5" fillId="2" borderId="7" xfId="0" applyFont="1" applyFill="1" applyBorder="1" applyAlignment="1" applyProtection="1">
      <alignment horizontal="left" indent="1"/>
      <protection locked="0"/>
    </xf>
    <xf numFmtId="167" fontId="2" fillId="2" borderId="0" xfId="0" applyNumberFormat="1" applyFont="1" applyFill="1" applyAlignment="1">
      <alignment horizontal="center"/>
    </xf>
    <xf numFmtId="169" fontId="2" fillId="0" borderId="0" xfId="0" applyNumberFormat="1" applyFont="1" applyProtection="1">
      <protection locked="0"/>
    </xf>
    <xf numFmtId="0" fontId="5" fillId="3" borderId="6" xfId="0" applyFont="1" applyFill="1" applyBorder="1" applyAlignment="1" applyProtection="1">
      <alignment horizontal="left" indent="1"/>
      <protection locked="0"/>
    </xf>
    <xf numFmtId="0" fontId="2" fillId="3" borderId="2" xfId="0" applyFont="1" applyFill="1" applyBorder="1" applyProtection="1">
      <protection locked="0"/>
    </xf>
    <xf numFmtId="166" fontId="2" fillId="3" borderId="6" xfId="0" applyNumberFormat="1" applyFont="1" applyFill="1" applyBorder="1" applyAlignment="1" applyProtection="1">
      <alignment horizontal="right" vertical="center"/>
      <protection locked="0"/>
    </xf>
    <xf numFmtId="166" fontId="2" fillId="3" borderId="2" xfId="0" applyNumberFormat="1" applyFont="1" applyFill="1" applyBorder="1" applyAlignment="1" applyProtection="1">
      <alignment horizontal="right" vertical="center"/>
      <protection locked="0"/>
    </xf>
    <xf numFmtId="167" fontId="2" fillId="3" borderId="2" xfId="0" applyNumberFormat="1" applyFont="1" applyFill="1" applyBorder="1" applyAlignment="1" applyProtection="1">
      <alignment horizontal="right" vertical="center"/>
      <protection locked="0"/>
    </xf>
    <xf numFmtId="167" fontId="2" fillId="3" borderId="0" xfId="0" applyNumberFormat="1" applyFont="1" applyFill="1" applyAlignment="1">
      <alignment horizontal="center"/>
    </xf>
    <xf numFmtId="164" fontId="6" fillId="4" borderId="6" xfId="0" applyNumberFormat="1" applyFont="1" applyFill="1" applyBorder="1" applyAlignment="1" applyProtection="1">
      <alignment horizontal="left"/>
      <protection locked="0"/>
    </xf>
    <xf numFmtId="166" fontId="6" fillId="4" borderId="2" xfId="0" applyNumberFormat="1" applyFont="1" applyFill="1" applyBorder="1" applyAlignment="1" applyProtection="1">
      <alignment horizontal="right" vertical="center"/>
      <protection locked="0"/>
    </xf>
    <xf numFmtId="167" fontId="6" fillId="4" borderId="2" xfId="0" applyNumberFormat="1" applyFont="1" applyFill="1" applyBorder="1" applyAlignment="1" applyProtection="1">
      <alignment horizontal="right" vertical="center"/>
      <protection locked="0"/>
    </xf>
    <xf numFmtId="167" fontId="2" fillId="0" borderId="10" xfId="0" applyNumberFormat="1" applyFont="1" applyBorder="1" applyAlignment="1">
      <alignment horizontal="center"/>
    </xf>
    <xf numFmtId="164" fontId="6" fillId="0" borderId="7" xfId="0" applyNumberFormat="1" applyFont="1" applyBorder="1" applyAlignment="1" applyProtection="1">
      <alignment horizontal="left"/>
      <protection locked="0"/>
    </xf>
    <xf numFmtId="166" fontId="6" fillId="0" borderId="0" xfId="0" applyNumberFormat="1" applyFont="1" applyAlignment="1" applyProtection="1">
      <alignment horizontal="right" vertical="center"/>
      <protection locked="0"/>
    </xf>
    <xf numFmtId="167" fontId="6" fillId="0" borderId="0" xfId="0" applyNumberFormat="1" applyFont="1" applyAlignment="1" applyProtection="1">
      <alignment horizontal="right" vertical="center"/>
      <protection locked="0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/>
    </xf>
    <xf numFmtId="167" fontId="6" fillId="0" borderId="8" xfId="0" applyNumberFormat="1" applyFont="1" applyBorder="1" applyAlignment="1">
      <alignment horizontal="right"/>
    </xf>
    <xf numFmtId="167" fontId="6" fillId="0" borderId="0" xfId="0" applyNumberFormat="1" applyFont="1" applyAlignment="1">
      <alignment horizontal="right"/>
    </xf>
    <xf numFmtId="164" fontId="6" fillId="4" borderId="9" xfId="0" applyNumberFormat="1" applyFont="1" applyFill="1" applyBorder="1" applyAlignment="1" applyProtection="1">
      <alignment horizontal="left"/>
      <protection locked="0"/>
    </xf>
    <xf numFmtId="0" fontId="2" fillId="0" borderId="0" xfId="0" applyFont="1" applyAlignment="1" applyProtection="1">
      <alignment vertical="center"/>
      <protection locked="0"/>
    </xf>
    <xf numFmtId="166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6" fillId="9" borderId="9" xfId="0" applyFont="1" applyFill="1" applyBorder="1" applyAlignment="1" applyProtection="1">
      <alignment vertical="center"/>
      <protection locked="0"/>
    </xf>
    <xf numFmtId="0" fontId="6" fillId="9" borderId="11" xfId="0" applyFont="1" applyFill="1" applyBorder="1" applyAlignment="1" applyProtection="1">
      <alignment vertical="center"/>
      <protection locked="0"/>
    </xf>
    <xf numFmtId="0" fontId="6" fillId="9" borderId="11" xfId="0" applyFont="1" applyFill="1" applyBorder="1" applyAlignment="1">
      <alignment vertical="center"/>
    </xf>
    <xf numFmtId="170" fontId="2" fillId="0" borderId="0" xfId="0" applyNumberFormat="1" applyFont="1" applyAlignment="1">
      <alignment vertical="center"/>
    </xf>
    <xf numFmtId="171" fontId="6" fillId="9" borderId="11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19" fillId="0" borderId="0" xfId="0" applyFont="1"/>
    <xf numFmtId="0" fontId="2" fillId="0" borderId="9" xfId="0" applyFont="1" applyBorder="1"/>
    <xf numFmtId="0" fontId="2" fillId="0" borderId="11" xfId="0" applyFont="1" applyBorder="1"/>
    <xf numFmtId="0" fontId="20" fillId="0" borderId="0" xfId="0" applyFont="1"/>
    <xf numFmtId="167" fontId="2" fillId="3" borderId="7" xfId="0" applyNumberFormat="1" applyFont="1" applyFill="1" applyBorder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6" fontId="2" fillId="3" borderId="8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9" fontId="2" fillId="2" borderId="7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8" xfId="0" applyNumberFormat="1" applyFont="1" applyFill="1" applyBorder="1" applyAlignment="1">
      <alignment horizontal="center"/>
    </xf>
    <xf numFmtId="9" fontId="2" fillId="3" borderId="7" xfId="0" applyNumberFormat="1" applyFont="1" applyFill="1" applyBorder="1" applyAlignment="1">
      <alignment horizontal="center"/>
    </xf>
    <xf numFmtId="0" fontId="21" fillId="0" borderId="0" xfId="0" applyFont="1"/>
    <xf numFmtId="10" fontId="2" fillId="2" borderId="7" xfId="0" applyNumberFormat="1" applyFont="1" applyFill="1" applyBorder="1" applyAlignment="1">
      <alignment horizontal="center"/>
    </xf>
    <xf numFmtId="10" fontId="2" fillId="2" borderId="6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0" fontId="2" fillId="0" borderId="7" xfId="0" applyFont="1" applyBorder="1"/>
    <xf numFmtId="0" fontId="2" fillId="0" borderId="0" xfId="0" applyFont="1" applyAlignment="1">
      <alignment horizontal="right"/>
    </xf>
    <xf numFmtId="9" fontId="2" fillId="0" borderId="8" xfId="0" applyNumberFormat="1" applyFont="1" applyBorder="1"/>
    <xf numFmtId="0" fontId="2" fillId="0" borderId="6" xfId="0" applyFont="1" applyBorder="1"/>
    <xf numFmtId="0" fontId="2" fillId="0" borderId="2" xfId="0" applyFont="1" applyBorder="1" applyAlignment="1">
      <alignment horizontal="right"/>
    </xf>
    <xf numFmtId="9" fontId="2" fillId="0" borderId="1" xfId="0" applyNumberFormat="1" applyFont="1" applyBorder="1"/>
    <xf numFmtId="0" fontId="6" fillId="9" borderId="12" xfId="0" applyFont="1" applyFill="1" applyBorder="1" applyAlignment="1" applyProtection="1">
      <alignment horizontal="center"/>
      <protection locked="0"/>
    </xf>
    <xf numFmtId="0" fontId="7" fillId="10" borderId="12" xfId="0" applyFont="1" applyFill="1" applyBorder="1" applyAlignment="1" applyProtection="1">
      <alignment horizontal="center"/>
      <protection locked="0"/>
    </xf>
    <xf numFmtId="0" fontId="6" fillId="9" borderId="0" xfId="0" applyFont="1" applyFill="1" applyAlignment="1" applyProtection="1">
      <alignment horizontal="center"/>
      <protection locked="0"/>
    </xf>
    <xf numFmtId="0" fontId="22" fillId="0" borderId="0" xfId="0" applyFont="1" applyAlignment="1">
      <alignment vertical="center"/>
    </xf>
    <xf numFmtId="173" fontId="22" fillId="0" borderId="0" xfId="0" applyNumberFormat="1" applyFont="1" applyAlignment="1">
      <alignment vertical="center"/>
    </xf>
    <xf numFmtId="172" fontId="23" fillId="9" borderId="0" xfId="0" applyNumberFormat="1" applyFont="1" applyFill="1" applyAlignment="1">
      <alignment horizontal="center" vertical="center"/>
    </xf>
    <xf numFmtId="172" fontId="23" fillId="11" borderId="0" xfId="0" applyNumberFormat="1" applyFont="1" applyFill="1" applyAlignment="1">
      <alignment horizontal="center" vertical="center"/>
    </xf>
    <xf numFmtId="0" fontId="24" fillId="12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12" borderId="0" xfId="0" applyFont="1" applyFill="1" applyAlignment="1">
      <alignment horizontal="left" vertical="center"/>
    </xf>
    <xf numFmtId="0" fontId="22" fillId="13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7" fillId="12" borderId="0" xfId="0" applyFont="1" applyFill="1" applyAlignment="1">
      <alignment horizontal="left" vertical="center"/>
    </xf>
    <xf numFmtId="0" fontId="22" fillId="14" borderId="0" xfId="0" applyFont="1" applyFill="1" applyAlignment="1">
      <alignment vertical="center"/>
    </xf>
    <xf numFmtId="0" fontId="24" fillId="15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174" fontId="15" fillId="0" borderId="0" xfId="0" applyNumberFormat="1" applyFont="1"/>
    <xf numFmtId="0" fontId="25" fillId="14" borderId="0" xfId="0" applyFont="1" applyFill="1" applyAlignment="1">
      <alignment vertical="center"/>
    </xf>
    <xf numFmtId="0" fontId="25" fillId="16" borderId="0" xfId="0" applyFont="1" applyFill="1" applyAlignment="1">
      <alignment horizontal="left" vertical="center"/>
    </xf>
    <xf numFmtId="0" fontId="22" fillId="0" borderId="0" xfId="0" applyFont="1" applyAlignment="1">
      <alignment horizontal="center" vertical="center"/>
    </xf>
    <xf numFmtId="175" fontId="15" fillId="0" borderId="0" xfId="0" applyNumberFormat="1" applyFont="1"/>
    <xf numFmtId="176" fontId="15" fillId="0" borderId="0" xfId="0" applyNumberFormat="1" applyFont="1"/>
    <xf numFmtId="0" fontId="22" fillId="17" borderId="0" xfId="0" applyFont="1" applyFill="1" applyAlignment="1">
      <alignment vertical="center"/>
    </xf>
    <xf numFmtId="0" fontId="22" fillId="18" borderId="0" xfId="0" applyFont="1" applyFill="1" applyAlignment="1">
      <alignment vertical="center"/>
    </xf>
    <xf numFmtId="173" fontId="15" fillId="0" borderId="0" xfId="0" applyNumberFormat="1" applyFont="1"/>
    <xf numFmtId="177" fontId="2" fillId="0" borderId="0" xfId="0" applyNumberFormat="1" applyFont="1" applyAlignment="1">
      <alignment vertical="center"/>
    </xf>
    <xf numFmtId="0" fontId="28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" fillId="2" borderId="7" xfId="0" applyFont="1" applyFill="1" applyBorder="1"/>
    <xf numFmtId="10" fontId="29" fillId="2" borderId="7" xfId="0" applyNumberFormat="1" applyFont="1" applyFill="1" applyBorder="1"/>
    <xf numFmtId="10" fontId="2" fillId="2" borderId="7" xfId="0" applyNumberFormat="1" applyFont="1" applyFill="1" applyBorder="1" applyAlignment="1">
      <alignment horizontal="left"/>
    </xf>
    <xf numFmtId="10" fontId="3" fillId="2" borderId="7" xfId="0" applyNumberFormat="1" applyFont="1" applyFill="1" applyBorder="1" applyAlignment="1">
      <alignment horizontal="left" indent="1"/>
    </xf>
    <xf numFmtId="0" fontId="2" fillId="2" borderId="7" xfId="0" applyFont="1" applyFill="1" applyBorder="1" applyAlignment="1">
      <alignment horizontal="left"/>
    </xf>
    <xf numFmtId="0" fontId="2" fillId="20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5" fillId="0" borderId="2" xfId="0" applyFont="1" applyBorder="1"/>
    <xf numFmtId="0" fontId="15" fillId="0" borderId="1" xfId="0" applyFont="1" applyBorder="1"/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0" fontId="30" fillId="0" borderId="3" xfId="0" applyFont="1" applyBorder="1"/>
    <xf numFmtId="0" fontId="15" fillId="0" borderId="4" xfId="0" applyFont="1" applyBorder="1"/>
    <xf numFmtId="0" fontId="15" fillId="0" borderId="5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0" borderId="6" xfId="0" applyFont="1" applyBorder="1"/>
    <xf numFmtId="0" fontId="31" fillId="0" borderId="0" xfId="0" applyFont="1"/>
    <xf numFmtId="0" fontId="32" fillId="0" borderId="0" xfId="0" applyFont="1"/>
    <xf numFmtId="0" fontId="15" fillId="0" borderId="0" xfId="0" applyFont="1"/>
    <xf numFmtId="0" fontId="33" fillId="0" borderId="0" xfId="0" applyFont="1"/>
    <xf numFmtId="0" fontId="34" fillId="0" borderId="0" xfId="0" applyFon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3" fontId="0" fillId="0" borderId="0" xfId="0" applyNumberFormat="1"/>
    <xf numFmtId="177" fontId="35" fillId="0" borderId="0" xfId="0" applyNumberFormat="1" applyFont="1" applyAlignment="1">
      <alignment vertical="center"/>
    </xf>
    <xf numFmtId="172" fontId="3" fillId="0" borderId="0" xfId="0" applyNumberFormat="1" applyFont="1" applyProtection="1">
      <protection locked="0"/>
    </xf>
    <xf numFmtId="172" fontId="6" fillId="9" borderId="12" xfId="0" quotePrefix="1" applyNumberFormat="1" applyFont="1" applyFill="1" applyBorder="1" applyAlignment="1" applyProtection="1">
      <alignment horizontal="center"/>
      <protection locked="0"/>
    </xf>
    <xf numFmtId="172" fontId="6" fillId="9" borderId="0" xfId="0" quotePrefix="1" applyNumberFormat="1" applyFont="1" applyFill="1" applyAlignment="1" applyProtection="1">
      <alignment horizontal="center"/>
      <protection locked="0"/>
    </xf>
    <xf numFmtId="0" fontId="0" fillId="0" borderId="0" xfId="0" quotePrefix="1"/>
    <xf numFmtId="167" fontId="2" fillId="20" borderId="0" xfId="0" applyNumberFormat="1" applyFont="1" applyFill="1" applyBorder="1" applyAlignment="1">
      <alignment horizontal="center"/>
    </xf>
    <xf numFmtId="166" fontId="2" fillId="20" borderId="0" xfId="0" applyNumberFormat="1" applyFont="1" applyFill="1" applyBorder="1" applyAlignment="1">
      <alignment horizontal="center"/>
    </xf>
    <xf numFmtId="10" fontId="2" fillId="20" borderId="8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  <xf numFmtId="166" fontId="2" fillId="2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166" fontId="2" fillId="2" borderId="8" xfId="0" applyNumberFormat="1" applyFont="1" applyFill="1" applyBorder="1" applyAlignment="1">
      <alignment horizontal="center"/>
    </xf>
    <xf numFmtId="166" fontId="2" fillId="19" borderId="8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9" fontId="2" fillId="2" borderId="8" xfId="0" applyNumberFormat="1" applyFont="1" applyFill="1" applyBorder="1" applyAlignment="1">
      <alignment horizontal="center"/>
    </xf>
    <xf numFmtId="9" fontId="2" fillId="20" borderId="0" xfId="0" applyNumberFormat="1" applyFont="1" applyFill="1" applyBorder="1" applyAlignment="1">
      <alignment horizontal="center"/>
    </xf>
    <xf numFmtId="0" fontId="2" fillId="2" borderId="8" xfId="0" applyFont="1" applyFill="1" applyBorder="1"/>
    <xf numFmtId="1" fontId="2" fillId="2" borderId="0" xfId="0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 vertical="center"/>
    </xf>
    <xf numFmtId="0" fontId="6" fillId="9" borderId="9" xfId="0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>
      <alignment horizontal="center" vertical="center"/>
    </xf>
    <xf numFmtId="14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8">
    <dxf>
      <border diagonalUp="0" diagonalDown="0"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</border>
    </dxf>
    <dxf>
      <font>
        <b/>
        <i/>
        <strike/>
        <color rgb="FF96DCF8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87182226020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6DCF8"/>
      <rgbColor rgb="FFE59EDD"/>
      <rgbColor rgb="FFFFC7CE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%22$#re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&quot;$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4" sqref="A4"/>
    </sheetView>
  </sheetViews>
  <sheetFormatPr defaultColWidth="11" defaultRowHeight="15" customHeight="1"/>
  <cols>
    <col min="1" max="1" width="19.28515625" customWidth="1"/>
  </cols>
  <sheetData>
    <row r="1" spans="1:1" ht="15.75" customHeigh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134"/>
  <sheetViews>
    <sheetView showGridLines="0" topLeftCell="A116" zoomScaleNormal="100" workbookViewId="0">
      <selection activeCell="A132" sqref="A132"/>
    </sheetView>
  </sheetViews>
  <sheetFormatPr defaultColWidth="7.28515625" defaultRowHeight="18.75" customHeight="1" outlineLevelRow="1" outlineLevelCol="1"/>
  <cols>
    <col min="1" max="1" width="22.28515625" style="2" customWidth="1"/>
    <col min="2" max="2" width="1.42578125" style="2" customWidth="1"/>
    <col min="3" max="3" width="56.140625" style="2" customWidth="1"/>
    <col min="4" max="4" width="0.42578125" style="2" customWidth="1"/>
    <col min="5" max="7" width="14.85546875" style="2" hidden="1" customWidth="1"/>
    <col min="8" max="8" width="0.42578125" style="2" customWidth="1"/>
    <col min="9" max="11" width="14.85546875" style="2" customWidth="1"/>
    <col min="12" max="12" width="0.42578125" style="2" customWidth="1"/>
    <col min="13" max="15" width="14.85546875" style="2" customWidth="1" outlineLevel="1"/>
    <col min="16" max="16" width="0.42578125" style="2" customWidth="1"/>
    <col min="17" max="19" width="14.85546875" style="2" customWidth="1" outlineLevel="1"/>
    <col min="20" max="20" width="0.42578125" style="2" customWidth="1"/>
    <col min="21" max="23" width="14.85546875" style="2" hidden="1" customWidth="1" outlineLevel="1"/>
    <col min="24" max="24" width="0.42578125" style="2" hidden="1" customWidth="1"/>
    <col min="25" max="27" width="14.85546875" style="2" hidden="1" customWidth="1" outlineLevel="1"/>
    <col min="28" max="28" width="14.7109375" style="3" customWidth="1" collapsed="1"/>
    <col min="29" max="29" width="22.85546875" style="2" customWidth="1"/>
    <col min="30" max="30" width="24.85546875" style="2" customWidth="1"/>
    <col min="31" max="31" width="29.28515625" style="2" customWidth="1"/>
    <col min="32" max="32" width="26.7109375" style="2" customWidth="1"/>
    <col min="33" max="33" width="14.140625" style="2" customWidth="1"/>
    <col min="34" max="34" width="13.7109375" style="2" customWidth="1"/>
    <col min="35" max="35" width="7.28515625" style="2"/>
    <col min="36" max="36" width="14.140625" style="2" customWidth="1"/>
    <col min="37" max="37" width="11.42578125" style="2" customWidth="1"/>
    <col min="38" max="38" width="7.28515625" style="2"/>
    <col min="39" max="39" width="14.140625" style="2" customWidth="1"/>
    <col min="40" max="40" width="12" style="2" customWidth="1"/>
    <col min="41" max="41" width="7.28515625" style="2"/>
    <col min="42" max="42" width="14.140625" style="2" customWidth="1"/>
    <col min="43" max="43" width="11.7109375" style="2" customWidth="1"/>
    <col min="44" max="44" width="7.28515625" style="2"/>
    <col min="45" max="45" width="14.140625" style="2" customWidth="1"/>
    <col min="46" max="46" width="8.140625" style="2" customWidth="1"/>
    <col min="47" max="16384" width="7.28515625" style="2"/>
  </cols>
  <sheetData>
    <row r="2" spans="1:32">
      <c r="A2" s="4"/>
      <c r="B2" s="5"/>
      <c r="C2" s="6"/>
      <c r="D2" s="5"/>
      <c r="E2" s="7">
        <v>44927</v>
      </c>
      <c r="F2" s="7">
        <v>45291</v>
      </c>
      <c r="G2" s="8">
        <v>2023</v>
      </c>
      <c r="H2" s="5"/>
      <c r="I2" s="7">
        <v>45078</v>
      </c>
      <c r="J2" s="7">
        <v>45443</v>
      </c>
      <c r="K2" s="8" t="s">
        <v>4</v>
      </c>
      <c r="L2" s="5"/>
      <c r="M2" s="7" t="s">
        <v>5</v>
      </c>
      <c r="N2" s="7" t="s">
        <v>6</v>
      </c>
      <c r="O2" s="8" t="s">
        <v>4</v>
      </c>
      <c r="P2" s="5"/>
      <c r="Q2" s="7"/>
      <c r="R2" s="7"/>
      <c r="S2" s="9"/>
      <c r="T2" s="10"/>
      <c r="U2" s="11">
        <v>45658</v>
      </c>
      <c r="V2" s="7">
        <v>46022</v>
      </c>
      <c r="W2" s="12" t="s">
        <v>7</v>
      </c>
      <c r="X2" s="10"/>
      <c r="Y2" s="11">
        <v>46023</v>
      </c>
      <c r="Z2" s="7">
        <v>46387</v>
      </c>
      <c r="AA2" s="8" t="s">
        <v>8</v>
      </c>
      <c r="AB2" s="13"/>
      <c r="AC2" s="5"/>
    </row>
    <row r="3" spans="1:32" ht="18.75" customHeight="1">
      <c r="A3" s="4"/>
      <c r="B3" s="5"/>
      <c r="C3" s="14"/>
      <c r="D3" s="15"/>
      <c r="E3" s="16"/>
      <c r="F3" s="17">
        <v>2023</v>
      </c>
      <c r="G3" s="16"/>
      <c r="H3" s="15"/>
      <c r="I3" s="16"/>
      <c r="J3" s="17" t="s">
        <v>9</v>
      </c>
      <c r="K3" s="16"/>
      <c r="L3" s="15"/>
      <c r="M3" s="16"/>
      <c r="N3" s="17" t="s">
        <v>9</v>
      </c>
      <c r="O3" s="16"/>
      <c r="P3" s="15"/>
      <c r="Q3" s="16"/>
      <c r="R3" s="17"/>
      <c r="S3" s="18"/>
      <c r="T3" s="15"/>
      <c r="U3" s="16"/>
      <c r="V3" s="17" t="s">
        <v>10</v>
      </c>
      <c r="W3" s="16"/>
      <c r="X3" s="15"/>
      <c r="Y3" s="16"/>
      <c r="Z3" s="17" t="s">
        <v>8</v>
      </c>
      <c r="AA3" s="18"/>
      <c r="AB3" s="13"/>
      <c r="AC3" s="5"/>
    </row>
    <row r="4" spans="1:32" ht="18.75" customHeight="1">
      <c r="A4" s="4"/>
      <c r="B4" s="5"/>
      <c r="C4" s="19"/>
      <c r="D4" s="20"/>
      <c r="E4" s="21"/>
      <c r="F4" s="22" t="s">
        <v>11</v>
      </c>
      <c r="G4" s="21"/>
      <c r="H4" s="20"/>
      <c r="I4" s="21"/>
      <c r="J4" s="22" t="s">
        <v>12</v>
      </c>
      <c r="K4" s="21"/>
      <c r="L4" s="20"/>
      <c r="M4" s="21"/>
      <c r="N4" s="22" t="s">
        <v>12</v>
      </c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B4" s="13"/>
      <c r="AC4" s="5"/>
    </row>
    <row r="5" spans="1:32" ht="18.75" customHeight="1">
      <c r="A5" s="4"/>
      <c r="B5" s="5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13"/>
      <c r="AC5" s="5"/>
    </row>
    <row r="6" spans="1:32" ht="18.75" customHeight="1">
      <c r="A6" s="28">
        <v>100</v>
      </c>
      <c r="B6" s="5"/>
      <c r="C6" s="29" t="s">
        <v>13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>
        <v>79</v>
      </c>
      <c r="O6" s="26"/>
      <c r="P6" s="25"/>
      <c r="Q6" s="24"/>
      <c r="R6" s="30"/>
      <c r="S6" s="27"/>
      <c r="T6" s="25"/>
      <c r="U6" s="24"/>
      <c r="V6" s="30">
        <f>SUM(V9+V11+V14)</f>
        <v>0</v>
      </c>
      <c r="W6" s="26"/>
      <c r="X6" s="25"/>
      <c r="Y6" s="24"/>
      <c r="Z6" s="30">
        <f>SUM(Z9+Z11+Z14)</f>
        <v>0</v>
      </c>
      <c r="AA6" s="27"/>
      <c r="AB6" s="13"/>
      <c r="AC6" s="5"/>
    </row>
    <row r="7" spans="1:32" ht="18.75" customHeight="1">
      <c r="A7" s="28"/>
      <c r="B7" s="5"/>
      <c r="C7" s="29" t="s">
        <v>14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>
        <v>76</v>
      </c>
      <c r="O7" s="26"/>
      <c r="P7" s="31"/>
      <c r="Q7" s="24"/>
      <c r="R7" s="30"/>
      <c r="S7" s="27"/>
      <c r="T7" s="31"/>
      <c r="U7" s="24"/>
      <c r="V7" s="30">
        <f>SUM(V9,V12,V15)</f>
        <v>0</v>
      </c>
      <c r="W7" s="26"/>
      <c r="X7" s="31"/>
      <c r="Y7" s="24"/>
      <c r="Z7" s="30">
        <f>SUM(Z9,Z12,Z15)</f>
        <v>0</v>
      </c>
      <c r="AA7" s="27"/>
      <c r="AB7" s="13"/>
      <c r="AC7" s="5"/>
    </row>
    <row r="8" spans="1:32" ht="18.75" customHeight="1">
      <c r="A8" s="28"/>
      <c r="B8" s="5"/>
      <c r="C8" s="29"/>
      <c r="D8" s="25"/>
      <c r="E8" s="24"/>
      <c r="F8" s="30"/>
      <c r="G8" s="26"/>
      <c r="H8" s="25"/>
      <c r="I8" s="24"/>
      <c r="J8" s="32"/>
      <c r="K8" s="26"/>
      <c r="L8" s="31"/>
      <c r="M8" s="24"/>
      <c r="N8" s="32"/>
      <c r="O8" s="26"/>
      <c r="P8" s="31"/>
      <c r="Q8" s="24"/>
      <c r="R8" s="32"/>
      <c r="S8" s="27"/>
      <c r="T8" s="31"/>
      <c r="U8" s="24"/>
      <c r="V8" s="32"/>
      <c r="W8" s="26"/>
      <c r="X8" s="31"/>
      <c r="Y8" s="24"/>
      <c r="Z8" s="32"/>
      <c r="AA8" s="27"/>
      <c r="AB8" s="13"/>
      <c r="AC8" s="5"/>
    </row>
    <row r="9" spans="1:32" ht="18.75" customHeight="1">
      <c r="A9" s="28"/>
      <c r="B9" s="5"/>
      <c r="C9" s="29" t="s">
        <v>15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13"/>
      <c r="AC9" s="5"/>
    </row>
    <row r="10" spans="1:32" ht="18.75" customHeight="1">
      <c r="A10" s="28"/>
      <c r="B10" s="5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13"/>
      <c r="AC10" s="5"/>
    </row>
    <row r="11" spans="1:32" ht="18.75" customHeight="1">
      <c r="A11" s="4"/>
      <c r="B11" s="5"/>
      <c r="C11" s="29" t="s">
        <v>16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13"/>
      <c r="AC11" s="5"/>
    </row>
    <row r="12" spans="1:32" ht="18.75" customHeight="1">
      <c r="A12" s="4"/>
      <c r="B12" s="5"/>
      <c r="C12" s="29" t="s">
        <v>17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13"/>
      <c r="AC12" s="5"/>
    </row>
    <row r="13" spans="1:32" ht="18.75" customHeight="1">
      <c r="A13" s="4"/>
      <c r="B13" s="5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13"/>
      <c r="AC13" s="5"/>
    </row>
    <row r="14" spans="1:32" ht="18.75" customHeight="1">
      <c r="A14" s="4"/>
      <c r="B14" s="5"/>
      <c r="C14" s="29" t="s">
        <v>18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13"/>
      <c r="AC14" s="5"/>
    </row>
    <row r="15" spans="1:32" ht="18.75" customHeight="1">
      <c r="A15" s="4"/>
      <c r="B15" s="5"/>
      <c r="C15" s="29" t="s">
        <v>19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13"/>
      <c r="AC15" s="5"/>
      <c r="AE15" s="5"/>
      <c r="AF15" s="5"/>
    </row>
    <row r="16" spans="1:32" ht="18.75" customHeight="1">
      <c r="A16" s="4"/>
      <c r="B16" s="5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13"/>
      <c r="AC16" s="5"/>
      <c r="AD16" s="5"/>
      <c r="AE16" s="5"/>
      <c r="AF16" s="5"/>
    </row>
    <row r="17" spans="1:32" ht="18.75" customHeight="1" outlineLevel="1">
      <c r="A17" s="4"/>
      <c r="B17" s="5"/>
      <c r="C17" s="37" t="s">
        <v>20</v>
      </c>
      <c r="D17" s="25"/>
      <c r="E17" s="38" t="s">
        <v>21</v>
      </c>
      <c r="F17" s="38" t="s">
        <v>22</v>
      </c>
      <c r="G17" s="38" t="s">
        <v>23</v>
      </c>
      <c r="H17" s="39"/>
      <c r="I17" s="38" t="s">
        <v>24</v>
      </c>
      <c r="J17" s="38" t="s">
        <v>22</v>
      </c>
      <c r="K17" s="38" t="s">
        <v>23</v>
      </c>
      <c r="L17" s="39"/>
      <c r="M17" s="38" t="s">
        <v>24</v>
      </c>
      <c r="N17" s="38" t="s">
        <v>22</v>
      </c>
      <c r="O17" s="38" t="s">
        <v>23</v>
      </c>
      <c r="P17" s="39"/>
      <c r="Q17" s="38"/>
      <c r="R17" s="38"/>
      <c r="S17" s="40"/>
      <c r="T17" s="39"/>
      <c r="U17" s="38" t="s">
        <v>24</v>
      </c>
      <c r="V17" s="38" t="s">
        <v>22</v>
      </c>
      <c r="W17" s="38" t="s">
        <v>23</v>
      </c>
      <c r="X17" s="39"/>
      <c r="Y17" s="38" t="s">
        <v>24</v>
      </c>
      <c r="Z17" s="38" t="s">
        <v>22</v>
      </c>
      <c r="AA17" s="38" t="s">
        <v>23</v>
      </c>
      <c r="AB17" s="13"/>
      <c r="AC17" s="5"/>
      <c r="AD17" s="41"/>
    </row>
    <row r="18" spans="1:32" ht="18.75" hidden="1" customHeight="1" outlineLevel="1">
      <c r="A18" s="28"/>
      <c r="B18" s="5"/>
      <c r="C18" s="42" t="s">
        <v>25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13"/>
      <c r="AC18" s="5"/>
      <c r="AF18" s="5"/>
    </row>
    <row r="19" spans="1:32" ht="18.75" hidden="1" customHeight="1" outlineLevel="1">
      <c r="A19" s="28">
        <v>101</v>
      </c>
      <c r="B19" s="5"/>
      <c r="C19" s="51" t="s">
        <v>26</v>
      </c>
      <c r="D19" s="25"/>
      <c r="E19" s="52">
        <f t="array" aca="1" ref="E19" ca="1">IFERROR(SUM(IF($A19=INDIRECT($B$131),IF(E$2&lt;=INDIRECT($A$131),IF(F$2&gt;=INDIRECT($A$131),INDIRECT($C$131)/E$94,""),""),"")),0)</f>
        <v>0</v>
      </c>
      <c r="F19" s="53">
        <f ca="1">F44</f>
        <v>0</v>
      </c>
      <c r="G19" s="54">
        <f ca="1">IFERROR(E19/E$32,0)</f>
        <v>0</v>
      </c>
      <c r="H19" s="25"/>
      <c r="I19" s="55">
        <f t="array" aca="1" ref="I19" ca="1">IFERROR(SUM(IF($A19=INDIRECT($B$131),IF(I$2&lt;=INDIRECT($A$131),IF(J$2&gt;=INDIRECT($A$131),INDIRECT($C$131)/I$94,""),""),"")),0)</f>
        <v>0</v>
      </c>
      <c r="J19" s="56">
        <f ca="1">J44</f>
        <v>0</v>
      </c>
      <c r="K19" s="57">
        <f ca="1">IFERROR(I19/I$32,0)</f>
        <v>0</v>
      </c>
      <c r="L19" s="25"/>
      <c r="M19" s="55">
        <f t="array" aca="1" ref="M19" ca="1">IFERROR(SUM(IF($A19=INDIRECT($B$132),IF(M$2&lt;=INDIRECT($A$132),IF(J$2&gt;=INDIRECT($A$132),INDIRECT($C$132)/M$94,""),""),"")),0)</f>
        <v>0</v>
      </c>
      <c r="N19" s="56">
        <f ca="1">N44</f>
        <v>0</v>
      </c>
      <c r="O19" s="57">
        <f ca="1">IFERROR(I19/I$32,0)</f>
        <v>0</v>
      </c>
      <c r="P19" s="58"/>
      <c r="Q19" s="59"/>
      <c r="R19" s="60"/>
      <c r="S19" s="61"/>
      <c r="T19" s="58"/>
      <c r="U19" s="59">
        <f t="array" aca="1" ref="U19" ca="1">IFERROR(SUM(IF($A19=INDIRECT($B$131),IF(U$2&lt;=INDIRECT($A$131),IF(V$2&gt;=INDIRECT($A$131),INDIRECT($C$131)/U$94,""),""),"")),0)</f>
        <v>0</v>
      </c>
      <c r="V19" s="60">
        <f ca="1">V44</f>
        <v>0</v>
      </c>
      <c r="W19" s="62">
        <f ca="1">IFERROR(U19/U$32,0)</f>
        <v>0</v>
      </c>
      <c r="X19" s="58"/>
      <c r="Y19" s="59">
        <f t="array" aca="1" ref="Y19" ca="1">IFERROR(SUM(IF($A19=INDIRECT($B$131),IF(Y$2&lt;=INDIRECT($A$131),IF(Z$2&gt;=INDIRECT($A$131),INDIRECT($C$131)/Y$94,""),""),"")),0)</f>
        <v>0</v>
      </c>
      <c r="Z19" s="60">
        <f ca="1">Z44</f>
        <v>0</v>
      </c>
      <c r="AA19" s="61">
        <f ca="1">IFERROR(Y19/Y$32,0)</f>
        <v>0</v>
      </c>
      <c r="AB19" s="13"/>
      <c r="AC19" s="5"/>
      <c r="AF19" s="5"/>
    </row>
    <row r="20" spans="1:32" ht="18.75" hidden="1" customHeight="1">
      <c r="A20" s="28"/>
      <c r="B20" s="5"/>
      <c r="C20" s="63" t="s">
        <v>27</v>
      </c>
      <c r="D20" s="25"/>
      <c r="E20" s="64">
        <f ca="1">SUM(E19)</f>
        <v>0</v>
      </c>
      <c r="F20" s="65">
        <f ca="1">F45</f>
        <v>0</v>
      </c>
      <c r="G20" s="66">
        <f ca="1">IFERROR(E20/E$32,0)</f>
        <v>0</v>
      </c>
      <c r="H20" s="25"/>
      <c r="I20" s="67">
        <f ca="1">SUM(I19)</f>
        <v>0</v>
      </c>
      <c r="J20" s="68">
        <f ca="1">J45</f>
        <v>0</v>
      </c>
      <c r="K20" s="69">
        <f ca="1">IFERROR(I20/I$32,0)</f>
        <v>0</v>
      </c>
      <c r="L20" s="25"/>
      <c r="M20" s="67">
        <f ca="1">SUM(M19)</f>
        <v>0</v>
      </c>
      <c r="N20" s="68">
        <f ca="1">N45</f>
        <v>0</v>
      </c>
      <c r="O20" s="69">
        <f ca="1">IFERROR(I20/I$32,0)</f>
        <v>0</v>
      </c>
      <c r="P20" s="58"/>
      <c r="Q20" s="70"/>
      <c r="R20" s="71"/>
      <c r="S20" s="72"/>
      <c r="T20" s="58"/>
      <c r="U20" s="70">
        <f ca="1">SUM(U19)</f>
        <v>0</v>
      </c>
      <c r="V20" s="71">
        <f ca="1">V45</f>
        <v>0</v>
      </c>
      <c r="W20" s="73">
        <f ca="1">IFERROR(U20/U$32,0)</f>
        <v>0</v>
      </c>
      <c r="X20" s="58"/>
      <c r="Y20" s="70">
        <f ca="1">SUM(Y19)</f>
        <v>0</v>
      </c>
      <c r="Z20" s="71">
        <f ca="1">Z45</f>
        <v>0</v>
      </c>
      <c r="AA20" s="72">
        <f ca="1">IFERROR(Y20/Y$32,0)</f>
        <v>0</v>
      </c>
      <c r="AB20" s="13"/>
      <c r="AC20" s="5"/>
      <c r="AF20" s="5"/>
    </row>
    <row r="21" spans="1:32" ht="18.75" hidden="1" customHeight="1" outlineLevel="1">
      <c r="A21" s="28"/>
      <c r="B21" s="5"/>
      <c r="C21" s="63"/>
      <c r="D21" s="25"/>
      <c r="E21" s="64"/>
      <c r="F21" s="65"/>
      <c r="G21" s="66"/>
      <c r="H21" s="25"/>
      <c r="I21" s="67"/>
      <c r="J21" s="68"/>
      <c r="K21" s="69"/>
      <c r="L21" s="25"/>
      <c r="M21" s="67"/>
      <c r="N21" s="68"/>
      <c r="O21" s="69"/>
      <c r="P21" s="58"/>
      <c r="Q21" s="70"/>
      <c r="R21" s="71"/>
      <c r="S21" s="72"/>
      <c r="T21" s="58"/>
      <c r="U21" s="70"/>
      <c r="V21" s="71"/>
      <c r="W21" s="73"/>
      <c r="X21" s="58"/>
      <c r="Y21" s="70"/>
      <c r="Z21" s="71"/>
      <c r="AA21" s="72"/>
      <c r="AB21" s="13"/>
      <c r="AC21" s="5"/>
      <c r="AF21" s="5"/>
    </row>
    <row r="22" spans="1:32" ht="18.75" customHeight="1" outlineLevel="1">
      <c r="A22" s="28"/>
      <c r="B22" s="5"/>
      <c r="C22" s="42" t="s">
        <v>28</v>
      </c>
      <c r="D22" s="43"/>
      <c r="E22" s="44"/>
      <c r="F22" s="45"/>
      <c r="G22" s="46"/>
      <c r="H22" s="43"/>
      <c r="I22" s="74"/>
      <c r="J22" s="75"/>
      <c r="K22" s="76"/>
      <c r="L22" s="43"/>
      <c r="M22" s="74"/>
      <c r="N22" s="75"/>
      <c r="O22" s="76"/>
      <c r="P22" s="77"/>
      <c r="Q22" s="78"/>
      <c r="R22" s="79"/>
      <c r="S22" s="80"/>
      <c r="T22" s="77"/>
      <c r="U22" s="78"/>
      <c r="V22" s="79"/>
      <c r="W22" s="81"/>
      <c r="X22" s="77"/>
      <c r="Y22" s="78"/>
      <c r="Z22" s="79"/>
      <c r="AA22" s="80"/>
      <c r="AB22" s="13"/>
      <c r="AC22" s="5"/>
      <c r="AD22" s="5"/>
      <c r="AE22" s="5"/>
      <c r="AF22" s="5"/>
    </row>
    <row r="23" spans="1:32" ht="18.75" customHeight="1" outlineLevel="1">
      <c r="A23" s="28">
        <v>102</v>
      </c>
      <c r="B23" s="5"/>
      <c r="C23" s="51" t="s">
        <v>26</v>
      </c>
      <c r="D23" s="25"/>
      <c r="E23" s="52">
        <f t="array" aca="1" ref="E23" ca="1">IFERROR(SUM(IF($A23=INDIRECT($B$131),IF(E$2&lt;=INDIRECT($A$131),IF(F$2&gt;=INDIRECT($A$131),INDIRECT($C$131)/E$94,""),""),"")),0)</f>
        <v>0</v>
      </c>
      <c r="F23" s="53">
        <f ca="1">F47</f>
        <v>0</v>
      </c>
      <c r="G23" s="54">
        <f ca="1">IFERROR(E23/E$32,0)</f>
        <v>0</v>
      </c>
      <c r="H23" s="25"/>
      <c r="I23" s="55">
        <f t="array" aca="1" ref="I23" ca="1">IFERROR(SUM(IF($A23=INDIRECT($B$131),IF(I$2&lt;=INDIRECT($A$131),IF(J$2&gt;=INDIRECT($A$131),INDIRECT($C$131)/I$94,""),""),"")),0)</f>
        <v>0</v>
      </c>
      <c r="J23" s="56">
        <f ca="1">J47</f>
        <v>0</v>
      </c>
      <c r="K23" s="57">
        <f ca="1">IFERROR(I23/I$32,0)</f>
        <v>0</v>
      </c>
      <c r="L23" s="25"/>
      <c r="M23" s="55">
        <f t="array" aca="1" ref="M23" ca="1">IFERROR(SUM(IF($A23=INDIRECT($B$132),IF(M$2&lt;=INDIRECT($A$132),IF(J$2&gt;=INDIRECT($A$132),INDIRECT($C$132)/M$94,""),""),"")),0)</f>
        <v>0</v>
      </c>
      <c r="N23" s="56">
        <f ca="1">N47</f>
        <v>0</v>
      </c>
      <c r="O23" s="57">
        <f ca="1">IFERROR(I23/I$32,0)</f>
        <v>0</v>
      </c>
      <c r="P23" s="58"/>
      <c r="Q23" s="59"/>
      <c r="R23" s="60"/>
      <c r="S23" s="61"/>
      <c r="T23" s="58"/>
      <c r="U23" s="59">
        <f t="array" aca="1" ref="U23" ca="1">IFERROR(SUM(IF($A23=INDIRECT($B$131),IF(U$2&lt;=INDIRECT($A$131),IF(V$2&gt;=INDIRECT($A$131),INDIRECT($C$131)/U$94,""),""),"")),0)</f>
        <v>0</v>
      </c>
      <c r="V23" s="60">
        <f ca="1">V47</f>
        <v>0</v>
      </c>
      <c r="W23" s="62">
        <f ca="1">IFERROR(U23/U$32,0)</f>
        <v>0</v>
      </c>
      <c r="X23" s="58"/>
      <c r="Y23" s="59">
        <f t="array" aca="1" ref="Y23" ca="1">IFERROR(SUM(IF($A23=INDIRECT($B$131),IF(Y$2&lt;=INDIRECT($A$131),IF(Z$2&gt;=INDIRECT($A$131),INDIRECT($C$131)/Y$94,""),""),"")),0)</f>
        <v>0</v>
      </c>
      <c r="Z23" s="60">
        <f ca="1">Z47</f>
        <v>0</v>
      </c>
      <c r="AA23" s="61">
        <f ca="1">IFERROR(Y23/Y$32,0)</f>
        <v>0</v>
      </c>
      <c r="AB23" s="13" t="e">
        <f t="array" aca="1" ref="AB23" ca="1">SUM(INDIRECT(Sheet1!$H$1))</f>
        <v>#REF!</v>
      </c>
      <c r="AC23" s="5"/>
      <c r="AD23" s="82"/>
      <c r="AE23" s="83"/>
      <c r="AF23" s="25"/>
    </row>
    <row r="24" spans="1:32" ht="18.75" hidden="1" customHeight="1" outlineLevel="1">
      <c r="A24" s="28">
        <v>103</v>
      </c>
      <c r="B24" s="5"/>
      <c r="C24" s="51" t="s">
        <v>29</v>
      </c>
      <c r="D24" s="25"/>
      <c r="E24" s="52">
        <f t="array" aca="1" ref="E24" ca="1">IFERROR(SUM(IF($A24=INDIRECT($B$131),IF(E$2&lt;=INDIRECT($A$131),IF(F$2&gt;=INDIRECT($A$131),INDIRECT($C$131)/E$94,""),""),"")),0)</f>
        <v>0</v>
      </c>
      <c r="F24" s="53">
        <f ca="1">F48</f>
        <v>0</v>
      </c>
      <c r="G24" s="54">
        <f ca="1">IFERROR(E24/E$32,0)</f>
        <v>0</v>
      </c>
      <c r="H24" s="25"/>
      <c r="I24" s="55">
        <f t="array" aca="1" ref="I24" ca="1">IFERROR(SUM(IF($A24=INDIRECT($B$131),IF(I$2&lt;=INDIRECT($A$131),IF(J$2&gt;=INDIRECT($A$131),INDIRECT($C$131)/I$94,""),""),"")),0)</f>
        <v>0</v>
      </c>
      <c r="J24" s="53">
        <f ca="1">J48</f>
        <v>0</v>
      </c>
      <c r="K24" s="57">
        <f ca="1">IFERROR(I24/I$32,0)</f>
        <v>0</v>
      </c>
      <c r="L24" s="25"/>
      <c r="M24" s="55">
        <f t="array" aca="1" ref="M24" ca="1">IFERROR(SUM(IF($A24=INDIRECT($B$132),IF(M$2&lt;=INDIRECT($A$132),IF(J$2&gt;=INDIRECT($A$132),INDIRECT($C$132)/M$94,""),""),"")),0)</f>
        <v>0</v>
      </c>
      <c r="N24" s="53">
        <f ca="1">N48</f>
        <v>0</v>
      </c>
      <c r="O24" s="57">
        <f ca="1">IFERROR(I24/I$32,0)</f>
        <v>0</v>
      </c>
      <c r="P24" s="58"/>
      <c r="Q24" s="59"/>
      <c r="R24" s="53"/>
      <c r="S24" s="61"/>
      <c r="T24" s="58"/>
      <c r="U24" s="59">
        <f t="array" aca="1" ref="U24" ca="1">IFERROR(SUM(IF($A24=INDIRECT($B$131),IF(U$2&lt;=INDIRECT($A$131),IF(V$2&gt;=INDIRECT($A$131),INDIRECT($C$131)/U$94,""),""),"")),0)</f>
        <v>0</v>
      </c>
      <c r="V24" s="53">
        <f ca="1">V48</f>
        <v>0</v>
      </c>
      <c r="W24" s="62">
        <f ca="1">IFERROR(U24/U$32,0)</f>
        <v>0</v>
      </c>
      <c r="X24" s="58"/>
      <c r="Y24" s="59">
        <f t="array" aca="1" ref="Y24" ca="1">IFERROR(SUM(IF($A24=INDIRECT($B$131),IF(Y$2&lt;=INDIRECT($A$131),IF(Z$2&gt;=INDIRECT($A$131),INDIRECT($C$131)/Y$94,""),""),"")),0)</f>
        <v>0</v>
      </c>
      <c r="Z24" s="53">
        <f ca="1">Z48</f>
        <v>0</v>
      </c>
      <c r="AA24" s="61">
        <f ca="1">IFERROR(Y24/Y$32,0)</f>
        <v>0</v>
      </c>
      <c r="AB24" s="13"/>
      <c r="AC24" s="5"/>
      <c r="AD24" s="25"/>
      <c r="AE24" s="84"/>
      <c r="AF24" s="25"/>
    </row>
    <row r="25" spans="1:32" ht="18.75" hidden="1" customHeight="1">
      <c r="A25" s="28"/>
      <c r="B25" s="5"/>
      <c r="C25" s="63" t="s">
        <v>30</v>
      </c>
      <c r="D25" s="25"/>
      <c r="E25" s="64">
        <f ca="1">SUM(E23:E24)</f>
        <v>0</v>
      </c>
      <c r="F25" s="65">
        <f ca="1">F49</f>
        <v>0</v>
      </c>
      <c r="G25" s="66">
        <f ca="1">IFERROR(E25/E$32,0)</f>
        <v>0</v>
      </c>
      <c r="H25" s="25"/>
      <c r="I25" s="67">
        <f ca="1">SUM(I23:I24)</f>
        <v>0</v>
      </c>
      <c r="J25" s="68">
        <f ca="1">J49</f>
        <v>0</v>
      </c>
      <c r="K25" s="69">
        <f ca="1">IFERROR(I25/I$32,0)</f>
        <v>0</v>
      </c>
      <c r="L25" s="25"/>
      <c r="M25" s="67">
        <f ca="1">SUM(M23:M24)</f>
        <v>0</v>
      </c>
      <c r="N25" s="68">
        <f ca="1">N49</f>
        <v>0</v>
      </c>
      <c r="O25" s="69">
        <f ca="1">IFERROR(I25/I$32,0)</f>
        <v>0</v>
      </c>
      <c r="P25" s="58"/>
      <c r="Q25" s="70"/>
      <c r="R25" s="71"/>
      <c r="S25" s="72"/>
      <c r="T25" s="58"/>
      <c r="U25" s="70">
        <f ca="1">SUM(U23:U24)</f>
        <v>0</v>
      </c>
      <c r="V25" s="71">
        <f ca="1">V49</f>
        <v>0</v>
      </c>
      <c r="W25" s="73">
        <f ca="1">IFERROR(U25/U$32,0)</f>
        <v>0</v>
      </c>
      <c r="X25" s="58"/>
      <c r="Y25" s="70">
        <f ca="1">SUM(Y23:Y24)</f>
        <v>0</v>
      </c>
      <c r="Z25" s="71">
        <f ca="1">Z49</f>
        <v>0</v>
      </c>
      <c r="AA25" s="72">
        <f ca="1">IFERROR(Y25/Y$32,0)</f>
        <v>0</v>
      </c>
      <c r="AB25" s="13"/>
      <c r="AC25" s="5"/>
      <c r="AD25" s="25"/>
      <c r="AE25" s="84"/>
      <c r="AF25" s="25"/>
    </row>
    <row r="26" spans="1:32" ht="18.75" hidden="1" customHeight="1" outlineLevel="1">
      <c r="A26" s="28"/>
      <c r="B26" s="5"/>
      <c r="C26" s="63"/>
      <c r="D26" s="25"/>
      <c r="E26" s="64"/>
      <c r="F26" s="65"/>
      <c r="G26" s="66"/>
      <c r="H26" s="25"/>
      <c r="I26" s="67"/>
      <c r="J26" s="68"/>
      <c r="K26" s="69"/>
      <c r="L26" s="25"/>
      <c r="M26" s="67"/>
      <c r="N26" s="68"/>
      <c r="O26" s="69"/>
      <c r="P26" s="58"/>
      <c r="Q26" s="70"/>
      <c r="R26" s="71"/>
      <c r="S26" s="72"/>
      <c r="T26" s="58"/>
      <c r="U26" s="70"/>
      <c r="V26" s="71"/>
      <c r="W26" s="73"/>
      <c r="X26" s="58"/>
      <c r="Y26" s="70"/>
      <c r="Z26" s="71"/>
      <c r="AA26" s="72"/>
      <c r="AB26" s="13"/>
      <c r="AC26" s="5"/>
      <c r="AD26" s="25"/>
      <c r="AE26" s="84"/>
      <c r="AF26" s="58"/>
    </row>
    <row r="27" spans="1:32" ht="18.75" hidden="1" customHeight="1" outlineLevel="1">
      <c r="A27" s="28"/>
      <c r="B27" s="5"/>
      <c r="C27" s="85" t="s">
        <v>31</v>
      </c>
      <c r="D27" s="25"/>
      <c r="E27" s="52"/>
      <c r="F27" s="53"/>
      <c r="G27" s="54"/>
      <c r="H27" s="25"/>
      <c r="I27" s="55"/>
      <c r="J27" s="56"/>
      <c r="K27" s="57"/>
      <c r="L27" s="25"/>
      <c r="M27" s="55"/>
      <c r="N27" s="56"/>
      <c r="O27" s="57"/>
      <c r="P27" s="58"/>
      <c r="Q27" s="59"/>
      <c r="R27" s="60"/>
      <c r="S27" s="61"/>
      <c r="T27" s="58"/>
      <c r="U27" s="59"/>
      <c r="V27" s="60"/>
      <c r="W27" s="62"/>
      <c r="X27" s="58"/>
      <c r="Y27" s="59"/>
      <c r="Z27" s="60"/>
      <c r="AA27" s="61"/>
      <c r="AB27" s="13"/>
      <c r="AC27" s="5"/>
      <c r="AD27" s="86"/>
      <c r="AE27" s="87"/>
      <c r="AF27" s="58"/>
    </row>
    <row r="28" spans="1:32" ht="18.75" hidden="1" customHeight="1" outlineLevel="1">
      <c r="A28" s="28">
        <v>104</v>
      </c>
      <c r="B28" s="5"/>
      <c r="C28" s="51" t="s">
        <v>26</v>
      </c>
      <c r="D28" s="25"/>
      <c r="E28" s="52">
        <f t="array" aca="1" ref="E28" ca="1">IFERROR(SUM(IF($A28=INDIRECT($B$131),IF(E$2&lt;=INDIRECT($A$131),IF(F$2&gt;=INDIRECT($A$131),INDIRECT($C$131)/E$94,""),""),"")),0)</f>
        <v>0</v>
      </c>
      <c r="F28" s="53">
        <f ca="1">F51</f>
        <v>0</v>
      </c>
      <c r="G28" s="54">
        <f ca="1">IFERROR(E28/E$32,0)</f>
        <v>0</v>
      </c>
      <c r="H28" s="25"/>
      <c r="I28" s="55">
        <f t="array" aca="1" ref="I28" ca="1">IFERROR(SUM(IF($A28=INDIRECT($B$131),IF(I$2&lt;=INDIRECT($A$131),IF(J$2&gt;=INDIRECT($A$131),INDIRECT($C$131)/I$94,""),""),"")),0)</f>
        <v>0</v>
      </c>
      <c r="J28" s="56">
        <f ca="1">J51</f>
        <v>0</v>
      </c>
      <c r="K28" s="57">
        <f ca="1">IFERROR(I28/I$32,0)</f>
        <v>0</v>
      </c>
      <c r="L28" s="25"/>
      <c r="M28" s="55">
        <f t="array" aca="1" ref="M28" ca="1">IFERROR(SUM(IF($A28=INDIRECT($B$132),IF(M$2&lt;=INDIRECT($A$132),IF(J$2&gt;=INDIRECT($A$132),INDIRECT($C$132)/M$94,""),""),"")),0)</f>
        <v>0</v>
      </c>
      <c r="N28" s="56">
        <f ca="1">N51</f>
        <v>0</v>
      </c>
      <c r="O28" s="57">
        <f ca="1">IFERROR(I28/I$32,0)</f>
        <v>0</v>
      </c>
      <c r="P28" s="58"/>
      <c r="Q28" s="59"/>
      <c r="R28" s="60"/>
      <c r="S28" s="61"/>
      <c r="T28" s="58"/>
      <c r="U28" s="59">
        <f t="array" aca="1" ref="U28" ca="1">IFERROR(SUM(IF($A28=INDIRECT($B$131),IF(U$2&lt;=INDIRECT($A$131),IF(V$2&gt;=INDIRECT($A$131),INDIRECT($C$131)/U$94,""),""),"")),0)</f>
        <v>0</v>
      </c>
      <c r="V28" s="60">
        <f ca="1">V51</f>
        <v>0</v>
      </c>
      <c r="W28" s="62">
        <f ca="1">IFERROR(U28/U$32,0)</f>
        <v>0</v>
      </c>
      <c r="X28" s="58"/>
      <c r="Y28" s="59">
        <f t="array" aca="1" ref="Y28" ca="1">IFERROR(SUM(IF($A28=INDIRECT($B$131),IF(Y$2&lt;=INDIRECT($A$131),IF(Z$2&gt;=INDIRECT($A$131),INDIRECT($C$131)/Y$94,""),""),"")),0)</f>
        <v>0</v>
      </c>
      <c r="Z28" s="60">
        <f ca="1">Z51</f>
        <v>0</v>
      </c>
      <c r="AA28" s="61">
        <f ca="1">IFERROR(Y28/Y$32,0)</f>
        <v>0</v>
      </c>
      <c r="AB28" s="13"/>
      <c r="AC28" s="5"/>
      <c r="AD28" s="58"/>
      <c r="AE28" s="58"/>
      <c r="AF28" s="58"/>
    </row>
    <row r="29" spans="1:32" ht="18.75" hidden="1" customHeight="1" outlineLevel="1">
      <c r="A29" s="28">
        <v>105</v>
      </c>
      <c r="B29" s="5"/>
      <c r="C29" s="51" t="s">
        <v>29</v>
      </c>
      <c r="D29" s="25"/>
      <c r="E29" s="52">
        <f t="array" aca="1" ref="E29" ca="1">IFERROR(SUM(IF($A29=INDIRECT($B$131),IF(E$2&lt;=INDIRECT($A$131),IF(F$2&gt;=INDIRECT($A$131),INDIRECT($C$131)/E$94,""),""),"")),0)</f>
        <v>0</v>
      </c>
      <c r="F29" s="53">
        <f ca="1">F52</f>
        <v>0</v>
      </c>
      <c r="G29" s="54">
        <f ca="1">IFERROR(E29/E$32,0)</f>
        <v>0</v>
      </c>
      <c r="H29" s="25"/>
      <c r="I29" s="55">
        <f t="array" aca="1" ref="I29" ca="1">IFERROR(SUM(IF($A29=INDIRECT($B$131),IF(I$2&lt;=INDIRECT($A$131),IF(J$2&gt;=INDIRECT($A$131),INDIRECT($C$131)/I$94,""),""),"")),0)</f>
        <v>0</v>
      </c>
      <c r="J29" s="53">
        <f ca="1">J52</f>
        <v>0</v>
      </c>
      <c r="K29" s="57">
        <f ca="1">IFERROR(I29/I$32,0)</f>
        <v>0</v>
      </c>
      <c r="L29" s="25"/>
      <c r="M29" s="55">
        <f t="array" aca="1" ref="M29" ca="1">IFERROR(SUM(IF($A29=INDIRECT($B$132),IF(M$2&lt;=INDIRECT($A$132),IF(J$2&gt;=INDIRECT($A$132),INDIRECT($C$132)/M$94,""),""),"")),0)</f>
        <v>0</v>
      </c>
      <c r="N29" s="53">
        <f ca="1">N52</f>
        <v>0</v>
      </c>
      <c r="O29" s="57">
        <f ca="1">IFERROR(I29/I$32,0)</f>
        <v>0</v>
      </c>
      <c r="P29" s="58"/>
      <c r="Q29" s="59"/>
      <c r="R29" s="53"/>
      <c r="S29" s="61"/>
      <c r="T29" s="58"/>
      <c r="U29" s="59">
        <f t="array" aca="1" ref="U29" ca="1">IFERROR(SUM(IF($A29=INDIRECT($B$131),IF(U$2&lt;=INDIRECT($A$131),IF(V$2&gt;=INDIRECT($A$131),INDIRECT($C$131)/U$94,""),""),"")),0)</f>
        <v>0</v>
      </c>
      <c r="V29" s="53">
        <f ca="1">V52</f>
        <v>0</v>
      </c>
      <c r="W29" s="62">
        <f ca="1">IFERROR(U29/U$32,0)</f>
        <v>0</v>
      </c>
      <c r="X29" s="58"/>
      <c r="Y29" s="59">
        <f t="array" aca="1" ref="Y29" ca="1">IFERROR(SUM(IF($A29=INDIRECT($B$131),IF(Y$2&lt;=INDIRECT($A$131),IF(Z$2&gt;=INDIRECT($A$131),INDIRECT($C$131)/Y$94,""),""),"")),0)</f>
        <v>0</v>
      </c>
      <c r="Z29" s="53">
        <f ca="1">Z52</f>
        <v>0</v>
      </c>
      <c r="AA29" s="61">
        <f ca="1">IFERROR(Y29/Y$32,0)</f>
        <v>0</v>
      </c>
      <c r="AB29" s="13"/>
      <c r="AC29" s="5"/>
      <c r="AD29" s="88"/>
      <c r="AE29" s="58"/>
      <c r="AF29" s="58"/>
    </row>
    <row r="30" spans="1:32" ht="18.75" hidden="1" customHeight="1">
      <c r="A30" s="28"/>
      <c r="B30" s="5"/>
      <c r="C30" s="63" t="s">
        <v>32</v>
      </c>
      <c r="D30" s="25"/>
      <c r="E30" s="64">
        <f ca="1">SUM(E28:E29)</f>
        <v>0</v>
      </c>
      <c r="F30" s="65">
        <f ca="1">F53</f>
        <v>0</v>
      </c>
      <c r="G30" s="66">
        <f ca="1">IFERROR(E30/E$32,0)</f>
        <v>0</v>
      </c>
      <c r="H30" s="25"/>
      <c r="I30" s="67">
        <f ca="1">SUM(I28:I29)</f>
        <v>0</v>
      </c>
      <c r="J30" s="68">
        <f ca="1">J53</f>
        <v>0</v>
      </c>
      <c r="K30" s="69">
        <f ca="1">IFERROR(I30/I$32,0)</f>
        <v>0</v>
      </c>
      <c r="L30" s="25"/>
      <c r="M30" s="67">
        <f ca="1">SUM(M28:M29)</f>
        <v>0</v>
      </c>
      <c r="N30" s="68">
        <f ca="1">N53</f>
        <v>0</v>
      </c>
      <c r="O30" s="69">
        <f ca="1">IFERROR(I30/I$32,0)</f>
        <v>0</v>
      </c>
      <c r="P30" s="58"/>
      <c r="Q30" s="70"/>
      <c r="R30" s="71"/>
      <c r="S30" s="72"/>
      <c r="T30" s="58"/>
      <c r="U30" s="70">
        <f ca="1">SUM(U28:U29)</f>
        <v>0</v>
      </c>
      <c r="V30" s="71">
        <f ca="1">V53</f>
        <v>0</v>
      </c>
      <c r="W30" s="73">
        <f ca="1">IFERROR(U30/U$32,0)</f>
        <v>0</v>
      </c>
      <c r="X30" s="58"/>
      <c r="Y30" s="70">
        <f ca="1">SUM(Y28:Y29)</f>
        <v>0</v>
      </c>
      <c r="Z30" s="71">
        <f ca="1">Z53</f>
        <v>0</v>
      </c>
      <c r="AA30" s="72">
        <f ca="1">IFERROR(Y30/Y$32,0)</f>
        <v>0</v>
      </c>
      <c r="AB30" s="13"/>
      <c r="AC30" s="5"/>
      <c r="AD30" s="25"/>
      <c r="AE30" s="89"/>
      <c r="AF30" s="90"/>
    </row>
    <row r="31" spans="1:32" ht="18.75" hidden="1" customHeight="1">
      <c r="A31" s="28"/>
      <c r="B31" s="5"/>
      <c r="C31" s="63"/>
      <c r="D31" s="25"/>
      <c r="E31" s="64"/>
      <c r="F31" s="65"/>
      <c r="G31" s="66"/>
      <c r="H31" s="25"/>
      <c r="I31" s="67"/>
      <c r="J31" s="68"/>
      <c r="K31" s="69"/>
      <c r="L31" s="25"/>
      <c r="M31" s="67"/>
      <c r="N31" s="68"/>
      <c r="O31" s="69"/>
      <c r="P31" s="58"/>
      <c r="Q31" s="70"/>
      <c r="R31" s="71"/>
      <c r="S31" s="72"/>
      <c r="T31" s="58"/>
      <c r="U31" s="70"/>
      <c r="V31" s="71"/>
      <c r="W31" s="73"/>
      <c r="X31" s="58"/>
      <c r="Y31" s="70"/>
      <c r="Z31" s="71"/>
      <c r="AA31" s="72"/>
      <c r="AB31" s="13"/>
      <c r="AC31" s="5"/>
      <c r="AD31" s="25"/>
      <c r="AE31" s="89"/>
      <c r="AF31" s="90"/>
    </row>
    <row r="32" spans="1:32" ht="18.75" hidden="1" customHeight="1">
      <c r="A32" s="4"/>
      <c r="B32" s="5"/>
      <c r="C32" s="63" t="s">
        <v>33</v>
      </c>
      <c r="D32" s="25"/>
      <c r="E32" s="64">
        <f ca="1">E20+E25+E30</f>
        <v>0</v>
      </c>
      <c r="F32" s="65">
        <f ca="1">F56</f>
        <v>0</v>
      </c>
      <c r="G32" s="66">
        <f ca="1">IFERROR(E32/E$32,0)</f>
        <v>0</v>
      </c>
      <c r="H32" s="25"/>
      <c r="I32" s="67">
        <f ca="1">I20+I25+I30</f>
        <v>0</v>
      </c>
      <c r="J32" s="68">
        <f ca="1">J56</f>
        <v>0</v>
      </c>
      <c r="K32" s="69">
        <f ca="1">IFERROR(I32/I$32,0)</f>
        <v>0</v>
      </c>
      <c r="L32" s="25"/>
      <c r="M32" s="67">
        <f ca="1">M20+M25+M30</f>
        <v>0</v>
      </c>
      <c r="N32" s="68">
        <f ca="1">N56</f>
        <v>0</v>
      </c>
      <c r="O32" s="69">
        <f ca="1">IFERROR(I32/I$32,0)</f>
        <v>0</v>
      </c>
      <c r="P32" s="58"/>
      <c r="Q32" s="70"/>
      <c r="R32" s="71"/>
      <c r="S32" s="72"/>
      <c r="T32" s="58"/>
      <c r="U32" s="70">
        <f ca="1">U20+U25+U30</f>
        <v>0</v>
      </c>
      <c r="V32" s="71">
        <f ca="1">V56</f>
        <v>0</v>
      </c>
      <c r="W32" s="73">
        <f ca="1">IFERROR(U32/U$32,0)</f>
        <v>0</v>
      </c>
      <c r="X32" s="58"/>
      <c r="Y32" s="70">
        <f ca="1">Y20+Y25+Y30</f>
        <v>0</v>
      </c>
      <c r="Z32" s="71">
        <f ca="1">Z56</f>
        <v>0</v>
      </c>
      <c r="AA32" s="72">
        <f ca="1">IFERROR(Y32/Y$32,0)</f>
        <v>0</v>
      </c>
      <c r="AB32" s="13"/>
      <c r="AC32" s="5"/>
      <c r="AD32" s="25"/>
      <c r="AE32" s="89"/>
      <c r="AF32" s="90"/>
    </row>
    <row r="33" spans="1:32" ht="18.75" hidden="1" customHeight="1">
      <c r="A33" s="4"/>
      <c r="B33" s="5"/>
      <c r="C33" s="63" t="s">
        <v>34</v>
      </c>
      <c r="D33" s="25"/>
      <c r="E33" s="91">
        <f ca="1">IFERROR(E20/F9,0)</f>
        <v>0</v>
      </c>
      <c r="F33" s="65"/>
      <c r="G33" s="66"/>
      <c r="H33" s="25"/>
      <c r="I33" s="91">
        <f ca="1">IFERROR(I20/J9,0)</f>
        <v>0</v>
      </c>
      <c r="J33" s="68"/>
      <c r="K33" s="69"/>
      <c r="L33" s="25"/>
      <c r="M33" s="91">
        <f ca="1">IFERROR(M20/J9,0)</f>
        <v>0</v>
      </c>
      <c r="N33" s="68"/>
      <c r="O33" s="69"/>
      <c r="P33" s="58"/>
      <c r="Q33" s="91"/>
      <c r="R33" s="71"/>
      <c r="S33" s="72"/>
      <c r="T33" s="58"/>
      <c r="U33" s="91">
        <f ca="1">IFERROR(U20/V9,0)</f>
        <v>0</v>
      </c>
      <c r="V33" s="71"/>
      <c r="W33" s="73"/>
      <c r="X33" s="58"/>
      <c r="Y33" s="91">
        <f ca="1">IFERROR(Y20/Z9,0)</f>
        <v>0</v>
      </c>
      <c r="Z33" s="71"/>
      <c r="AA33" s="72"/>
      <c r="AB33" s="13"/>
      <c r="AC33" s="5"/>
      <c r="AD33" s="86"/>
      <c r="AE33" s="87"/>
      <c r="AF33" s="58"/>
    </row>
    <row r="34" spans="1:32" ht="18.75" customHeight="1">
      <c r="A34" s="4"/>
      <c r="B34" s="5"/>
      <c r="C34" s="63" t="s">
        <v>35</v>
      </c>
      <c r="D34" s="25"/>
      <c r="E34" s="91">
        <f ca="1">IFERROR(E25/F11,0)</f>
        <v>0</v>
      </c>
      <c r="F34" s="66"/>
      <c r="G34" s="66"/>
      <c r="H34" s="92"/>
      <c r="I34" s="91">
        <f ca="1">IFERROR(I25/J11,0)</f>
        <v>0</v>
      </c>
      <c r="J34" s="69"/>
      <c r="K34" s="69"/>
      <c r="L34" s="92"/>
      <c r="M34" s="91">
        <f ca="1">IFERROR(M25/J11,0)</f>
        <v>0</v>
      </c>
      <c r="N34" s="69"/>
      <c r="O34" s="69"/>
      <c r="P34" s="93"/>
      <c r="Q34" s="91"/>
      <c r="R34" s="73"/>
      <c r="S34" s="72"/>
      <c r="T34" s="58"/>
      <c r="U34" s="91">
        <f ca="1">IFERROR(U25/V11,0)</f>
        <v>0</v>
      </c>
      <c r="V34" s="73"/>
      <c r="W34" s="73"/>
      <c r="X34" s="58"/>
      <c r="Y34" s="91">
        <f ca="1">IFERROR(Y25/Z11,0)</f>
        <v>0</v>
      </c>
      <c r="Z34" s="73"/>
      <c r="AA34" s="72"/>
      <c r="AB34" s="314"/>
      <c r="AC34" s="5"/>
      <c r="AD34" s="58"/>
      <c r="AE34" s="58"/>
      <c r="AF34" s="58"/>
    </row>
    <row r="35" spans="1:32" ht="18.75" customHeight="1">
      <c r="A35" s="4"/>
      <c r="B35" s="5"/>
      <c r="C35" s="63" t="s">
        <v>36</v>
      </c>
      <c r="D35" s="25"/>
      <c r="E35" s="91">
        <f ca="1">IFERROR(E30/F14,0)</f>
        <v>0</v>
      </c>
      <c r="F35" s="66"/>
      <c r="G35" s="66"/>
      <c r="H35" s="92"/>
      <c r="I35" s="91">
        <f ca="1">IFERROR(I30/J14,0)</f>
        <v>0</v>
      </c>
      <c r="J35" s="69"/>
      <c r="K35" s="69"/>
      <c r="L35" s="92"/>
      <c r="M35" s="91">
        <f ca="1">IFERROR(M30/J14,0)</f>
        <v>0</v>
      </c>
      <c r="N35" s="69"/>
      <c r="O35" s="69"/>
      <c r="P35" s="93"/>
      <c r="Q35" s="91"/>
      <c r="R35" s="73"/>
      <c r="S35" s="72"/>
      <c r="T35" s="58"/>
      <c r="U35" s="91">
        <f ca="1">IFERROR(U30/V14,0)</f>
        <v>0</v>
      </c>
      <c r="V35" s="73"/>
      <c r="W35" s="73"/>
      <c r="X35" s="58"/>
      <c r="Y35" s="91">
        <f ca="1">IFERROR(Y30/Z14,0)</f>
        <v>0</v>
      </c>
      <c r="Z35" s="73"/>
      <c r="AA35" s="72"/>
      <c r="AB35" s="13"/>
      <c r="AC35" s="5"/>
      <c r="AD35" s="88"/>
      <c r="AE35" s="25"/>
      <c r="AF35" s="58"/>
    </row>
    <row r="36" spans="1:32" ht="18.75" customHeight="1">
      <c r="A36" s="4"/>
      <c r="B36" s="5"/>
      <c r="C36" s="63" t="s">
        <v>37</v>
      </c>
      <c r="D36" s="25"/>
      <c r="E36" s="91">
        <f ca="1">IFERROR(E32/F6,0)</f>
        <v>0</v>
      </c>
      <c r="F36" s="4"/>
      <c r="G36" s="66"/>
      <c r="H36" s="25"/>
      <c r="I36" s="91">
        <f ca="1">IFERROR(I32/J6,0)</f>
        <v>0</v>
      </c>
      <c r="J36" s="94"/>
      <c r="K36" s="69"/>
      <c r="L36" s="25"/>
      <c r="M36" s="91">
        <f ca="1">IFERROR(M32/J6,0)</f>
        <v>0</v>
      </c>
      <c r="N36" s="94"/>
      <c r="O36" s="69"/>
      <c r="P36" s="58"/>
      <c r="Q36" s="91"/>
      <c r="R36" s="58"/>
      <c r="S36" s="72"/>
      <c r="T36" s="58"/>
      <c r="U36" s="91">
        <f ca="1">IFERROR(U32/V6,0)</f>
        <v>0</v>
      </c>
      <c r="V36" s="58"/>
      <c r="W36" s="73"/>
      <c r="X36" s="58"/>
      <c r="Y36" s="91">
        <f ca="1">IFERROR(Y32/Z6,0)</f>
        <v>0</v>
      </c>
      <c r="Z36" s="58"/>
      <c r="AA36" s="72"/>
      <c r="AB36" s="13"/>
      <c r="AC36" s="5"/>
      <c r="AD36" s="25"/>
      <c r="AE36" s="84"/>
      <c r="AF36" s="58"/>
    </row>
    <row r="37" spans="1:32" ht="18.75" customHeight="1">
      <c r="A37" s="4"/>
      <c r="B37" s="5"/>
      <c r="C37" s="29" t="s">
        <v>38</v>
      </c>
      <c r="D37" s="25"/>
      <c r="E37" s="95">
        <f ca="1">IFERROR(1-(E24+E29)/E32,0)</f>
        <v>0</v>
      </c>
      <c r="F37" s="96"/>
      <c r="G37" s="96"/>
      <c r="H37" s="25"/>
      <c r="I37" s="97">
        <f ca="1">IFERROR(1-(I24+I29)/I32,0)</f>
        <v>0</v>
      </c>
      <c r="J37" s="98"/>
      <c r="K37" s="98"/>
      <c r="L37" s="25"/>
      <c r="M37" s="97">
        <f ca="1">IFERROR(1-(M24+M29)/M32,0)</f>
        <v>0</v>
      </c>
      <c r="N37" s="98"/>
      <c r="O37" s="98"/>
      <c r="P37" s="58"/>
      <c r="Q37" s="99"/>
      <c r="R37" s="100"/>
      <c r="S37" s="101"/>
      <c r="T37" s="58"/>
      <c r="U37" s="99">
        <f ca="1">IFERROR(1-(U24+U29)/U32,0)</f>
        <v>0</v>
      </c>
      <c r="V37" s="100"/>
      <c r="W37" s="100"/>
      <c r="X37" s="58"/>
      <c r="Y37" s="99">
        <f ca="1">IFERROR(1-(Y24+Y29)/Y32,0)</f>
        <v>0</v>
      </c>
      <c r="Z37" s="100"/>
      <c r="AA37" s="101"/>
      <c r="AB37" s="13"/>
      <c r="AC37" s="5"/>
      <c r="AD37" s="25"/>
      <c r="AE37" s="84"/>
      <c r="AF37" s="58"/>
    </row>
    <row r="38" spans="1:32" ht="18.75" customHeight="1">
      <c r="A38" s="4"/>
      <c r="B38" s="5"/>
      <c r="C38" s="102"/>
      <c r="D38" s="34"/>
      <c r="E38" s="103"/>
      <c r="F38" s="104"/>
      <c r="G38" s="104"/>
      <c r="H38" s="34"/>
      <c r="I38" s="105"/>
      <c r="J38" s="106"/>
      <c r="K38" s="106"/>
      <c r="L38" s="34"/>
      <c r="M38" s="105"/>
      <c r="N38" s="106"/>
      <c r="O38" s="106"/>
      <c r="P38" s="107"/>
      <c r="Q38" s="108"/>
      <c r="R38" s="109"/>
      <c r="S38" s="110"/>
      <c r="T38" s="107"/>
      <c r="U38" s="108"/>
      <c r="V38" s="109"/>
      <c r="W38" s="109"/>
      <c r="X38" s="107"/>
      <c r="Y38" s="108"/>
      <c r="Z38" s="109"/>
      <c r="AA38" s="110"/>
      <c r="AB38" s="13"/>
      <c r="AC38" s="5"/>
      <c r="AD38" s="86"/>
      <c r="AE38" s="87"/>
      <c r="AF38" s="58"/>
    </row>
    <row r="39" spans="1:32" ht="18.75" hidden="1" customHeight="1">
      <c r="A39" s="4"/>
      <c r="B39" s="5"/>
      <c r="C39" s="14"/>
      <c r="D39" s="15"/>
      <c r="E39" s="16"/>
      <c r="F39" s="17">
        <f>F3</f>
        <v>2023</v>
      </c>
      <c r="G39" s="16"/>
      <c r="H39" s="15"/>
      <c r="I39" s="16"/>
      <c r="J39" s="17" t="str">
        <f>J3</f>
        <v>Trailing 12 Months</v>
      </c>
      <c r="K39" s="16"/>
      <c r="L39" s="15"/>
      <c r="M39" s="16"/>
      <c r="N39" s="17" t="str">
        <f>N3</f>
        <v>Trailing 12 Months</v>
      </c>
      <c r="O39" s="16"/>
      <c r="P39" s="15"/>
      <c r="Q39" s="16"/>
      <c r="R39" s="17"/>
      <c r="S39" s="18"/>
      <c r="T39" s="15"/>
      <c r="U39" s="16"/>
      <c r="V39" s="17" t="str">
        <f>V3</f>
        <v>Operator Proforma</v>
      </c>
      <c r="W39" s="16"/>
      <c r="X39" s="15"/>
      <c r="Y39" s="16"/>
      <c r="Z39" s="17" t="str">
        <f>Z3</f>
        <v>Helios Proforma</v>
      </c>
      <c r="AA39" s="18"/>
      <c r="AB39" s="13"/>
      <c r="AC39" s="5"/>
      <c r="AD39" s="86"/>
      <c r="AE39" s="87"/>
      <c r="AF39" s="58"/>
    </row>
    <row r="40" spans="1:32" ht="18.75" hidden="1" customHeight="1">
      <c r="A40" s="4"/>
      <c r="B40" s="5"/>
      <c r="C40" s="19"/>
      <c r="D40" s="20"/>
      <c r="E40" s="21"/>
      <c r="F40" s="22" t="str">
        <f>F4</f>
        <v>(1/1/2022 - 12/31/2022)</v>
      </c>
      <c r="G40" s="21"/>
      <c r="H40" s="20"/>
      <c r="I40" s="21"/>
      <c r="J40" s="22" t="str">
        <f>J4</f>
        <v>(6/1/2023 - 5/31/2024)</v>
      </c>
      <c r="K40" s="21"/>
      <c r="L40" s="20"/>
      <c r="M40" s="21"/>
      <c r="N40" s="22" t="str">
        <f>N4</f>
        <v>(6/1/2023 - 5/31/2024)</v>
      </c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B40" s="13"/>
      <c r="AC40" s="5"/>
      <c r="AD40" s="86"/>
      <c r="AE40" s="87"/>
      <c r="AF40" s="58"/>
    </row>
    <row r="41" spans="1:32" ht="18.75" customHeight="1">
      <c r="A41" s="4"/>
      <c r="B41" s="5"/>
      <c r="C41" s="111" t="s">
        <v>39</v>
      </c>
      <c r="D41" s="25"/>
      <c r="E41" s="112">
        <f>G$2</f>
        <v>2023</v>
      </c>
      <c r="F41" s="112" t="s">
        <v>22</v>
      </c>
      <c r="G41" s="112" t="s">
        <v>40</v>
      </c>
      <c r="H41" s="25"/>
      <c r="I41" s="112" t="str">
        <f>K$2</f>
        <v>T12</v>
      </c>
      <c r="J41" s="112" t="s">
        <v>22</v>
      </c>
      <c r="K41" s="112" t="s">
        <v>40</v>
      </c>
      <c r="L41" s="25"/>
      <c r="M41" s="112" t="str">
        <f>K$2</f>
        <v>T12</v>
      </c>
      <c r="N41" s="112" t="s">
        <v>22</v>
      </c>
      <c r="O41" s="112" t="s">
        <v>40</v>
      </c>
      <c r="P41" s="58"/>
      <c r="Q41" s="112"/>
      <c r="R41" s="112"/>
      <c r="S41" s="113"/>
      <c r="T41" s="58"/>
      <c r="U41" s="112" t="str">
        <f>W$2</f>
        <v>Op. Proforma</v>
      </c>
      <c r="V41" s="112" t="s">
        <v>22</v>
      </c>
      <c r="W41" s="112" t="s">
        <v>40</v>
      </c>
      <c r="X41" s="58"/>
      <c r="Y41" s="112" t="str">
        <f>AA$2</f>
        <v>Helios Proforma</v>
      </c>
      <c r="Z41" s="112" t="s">
        <v>22</v>
      </c>
      <c r="AA41" s="112" t="s">
        <v>40</v>
      </c>
      <c r="AB41" s="13"/>
      <c r="AC41" s="5"/>
      <c r="AD41" s="86"/>
      <c r="AE41" s="87"/>
      <c r="AF41" s="58"/>
    </row>
    <row r="42" spans="1:32" ht="18.75" hidden="1" customHeight="1" outlineLevel="1">
      <c r="A42" s="114"/>
      <c r="B42" s="5"/>
      <c r="C42" s="115" t="s">
        <v>41</v>
      </c>
      <c r="D42" s="43"/>
      <c r="E42" s="116"/>
      <c r="F42" s="117"/>
      <c r="G42" s="118"/>
      <c r="H42" s="43"/>
      <c r="I42" s="119"/>
      <c r="J42" s="120"/>
      <c r="K42" s="121"/>
      <c r="L42" s="43"/>
      <c r="M42" s="119"/>
      <c r="N42" s="120"/>
      <c r="O42" s="121"/>
      <c r="P42" s="77"/>
      <c r="Q42" s="122"/>
      <c r="R42" s="123"/>
      <c r="S42" s="124"/>
      <c r="T42" s="77"/>
      <c r="U42" s="122"/>
      <c r="V42" s="123"/>
      <c r="W42" s="125"/>
      <c r="X42" s="77"/>
      <c r="Y42" s="122"/>
      <c r="Z42" s="123"/>
      <c r="AA42" s="124"/>
      <c r="AB42" s="13"/>
      <c r="AC42" s="5"/>
      <c r="AD42" s="86"/>
      <c r="AE42" s="25"/>
      <c r="AF42" s="58"/>
    </row>
    <row r="43" spans="1:32" ht="18.75" hidden="1" customHeight="1" outlineLevel="1">
      <c r="A43" s="126"/>
      <c r="B43" s="5"/>
      <c r="C43" s="85" t="s">
        <v>42</v>
      </c>
      <c r="D43" s="25"/>
      <c r="E43" s="127"/>
      <c r="F43" s="128"/>
      <c r="G43" s="128"/>
      <c r="H43" s="25"/>
      <c r="I43" s="129"/>
      <c r="J43" s="38"/>
      <c r="K43" s="38"/>
      <c r="L43" s="25"/>
      <c r="M43" s="129"/>
      <c r="N43" s="38"/>
      <c r="O43" s="38"/>
      <c r="P43" s="58"/>
      <c r="Q43" s="130"/>
      <c r="R43" s="112"/>
      <c r="S43" s="113"/>
      <c r="T43" s="58"/>
      <c r="U43" s="130"/>
      <c r="V43" s="112"/>
      <c r="W43" s="112"/>
      <c r="X43" s="58"/>
      <c r="Y43" s="130"/>
      <c r="Z43" s="112"/>
      <c r="AA43" s="113"/>
      <c r="AB43" s="13"/>
      <c r="AC43" s="5"/>
      <c r="AD43" s="131"/>
      <c r="AE43" s="131"/>
      <c r="AF43" s="131"/>
    </row>
    <row r="44" spans="1:32" ht="18.75" hidden="1" customHeight="1" outlineLevel="1">
      <c r="A44" s="132">
        <v>201</v>
      </c>
      <c r="B44" s="5"/>
      <c r="C44" s="51" t="s">
        <v>26</v>
      </c>
      <c r="D44" s="25"/>
      <c r="E44" s="133">
        <f t="array" aca="1" ref="E44" ca="1">IFERROR(SUM(IF($A44=INDIRECT($B$131),IF(E$2&lt;=INDIRECT($A$131),IF(F$2&gt;=INDIRECT($A$131),INDIRECT($C$131)*E$95,""),""),"")),0)</f>
        <v>0</v>
      </c>
      <c r="F44" s="53">
        <f ca="1">IFERROR((E44/E19)/12,0)</f>
        <v>0</v>
      </c>
      <c r="G44" s="54">
        <f ca="1">IFERROR(E44/E$68,0)</f>
        <v>0</v>
      </c>
      <c r="H44" s="25"/>
      <c r="I44" s="134">
        <f t="array" aca="1" ref="I44" ca="1">IFERROR(SUM(IF($A44=INDIRECT($B$131),IF(I$2&lt;=INDIRECT($A$131),IF(J$2&gt;=INDIRECT($A$131),INDIRECT($C$131)*I$95,""),""),"")),0)</f>
        <v>0</v>
      </c>
      <c r="J44" s="56">
        <f ca="1">IFERROR((I44/I19)/12,0)</f>
        <v>0</v>
      </c>
      <c r="K44" s="57">
        <f ca="1">IFERROR(I44/I$68,0)</f>
        <v>0</v>
      </c>
      <c r="L44" s="25"/>
      <c r="M44" s="134">
        <f t="array" aca="1" ref="M44" ca="1">IFERROR(SUM(IF($A44=INDIRECT($B$132),IF(M$2&lt;=INDIRECT($A$132),IF(J$2&gt;=INDIRECT($A$132),INDIRECT($C$132)*M$95,""),""),"")),0)</f>
        <v>0</v>
      </c>
      <c r="N44" s="56">
        <f ca="1">IFERROR((I44/I19)/12,0)</f>
        <v>0</v>
      </c>
      <c r="O44" s="57">
        <f ca="1">IFERROR(I44/I$68,0)</f>
        <v>0</v>
      </c>
      <c r="P44" s="58"/>
      <c r="Q44" s="135"/>
      <c r="R44" s="60"/>
      <c r="S44" s="61"/>
      <c r="T44" s="58"/>
      <c r="U44" s="135">
        <f t="array" aca="1" ref="U44" ca="1">IFERROR(SUM(IF($A44=INDIRECT($B$131),IF(U$2&lt;=INDIRECT($A$131),IF(V$2&gt;=INDIRECT($A$131),INDIRECT($C$131)*U$95,""),""),"")),0)</f>
        <v>0</v>
      </c>
      <c r="V44" s="60">
        <f ca="1">IFERROR((U44/U19)/12,0)</f>
        <v>0</v>
      </c>
      <c r="W44" s="62">
        <f ca="1">IFERROR(U44/U$68,0)</f>
        <v>0</v>
      </c>
      <c r="X44" s="58"/>
      <c r="Y44" s="135">
        <f t="array" aca="1" ref="Y44" ca="1">IFERROR(SUM(IF($A44=INDIRECT($B$131),IF(Y$2&lt;=INDIRECT($A$131),IF(Z$2&gt;=INDIRECT($A$131),INDIRECT($C$131)*Y$95,""),""),"")),0)</f>
        <v>0</v>
      </c>
      <c r="Z44" s="60">
        <f ca="1">IFERROR((Y44/Y19)/12,0)</f>
        <v>0</v>
      </c>
      <c r="AA44" s="61">
        <f ca="1">IFERROR(Y44/Y$68,0)</f>
        <v>0</v>
      </c>
      <c r="AB44" s="13"/>
      <c r="AC44" s="5"/>
      <c r="AD44" s="88"/>
      <c r="AE44" s="136"/>
      <c r="AF44" s="58"/>
    </row>
    <row r="45" spans="1:32" ht="18.75" hidden="1" customHeight="1" outlineLevel="1">
      <c r="A45" s="132"/>
      <c r="B45" s="5"/>
      <c r="C45" s="85" t="s">
        <v>43</v>
      </c>
      <c r="D45" s="25"/>
      <c r="E45" s="137">
        <f ca="1">SUM(E44)</f>
        <v>0</v>
      </c>
      <c r="F45" s="138">
        <f ca="1">IFERROR((E45/E20)/12,0)</f>
        <v>0</v>
      </c>
      <c r="G45" s="139">
        <f ca="1">IFERROR(E45/E$68,0)</f>
        <v>0</v>
      </c>
      <c r="H45" s="140"/>
      <c r="I45" s="141">
        <f ca="1">SUM(I44)</f>
        <v>0</v>
      </c>
      <c r="J45" s="142">
        <f ca="1">IFERROR((I45/I20)/12,0)</f>
        <v>0</v>
      </c>
      <c r="K45" s="143">
        <f ca="1">IFERROR(I45/I$68,0)</f>
        <v>0</v>
      </c>
      <c r="L45" s="140"/>
      <c r="M45" s="141">
        <f ca="1">SUM(M44)</f>
        <v>0</v>
      </c>
      <c r="N45" s="142">
        <f ca="1">IFERROR((I45/I20)/12,0)</f>
        <v>0</v>
      </c>
      <c r="O45" s="143">
        <f ca="1">IFERROR(I45/I$68,0)</f>
        <v>0</v>
      </c>
      <c r="P45" s="144"/>
      <c r="Q45" s="145"/>
      <c r="R45" s="146"/>
      <c r="S45" s="147"/>
      <c r="T45" s="144"/>
      <c r="U45" s="145">
        <f ca="1">SUM(U44)</f>
        <v>0</v>
      </c>
      <c r="V45" s="146">
        <f ca="1">IFERROR((U45/U20)/12,0)</f>
        <v>0</v>
      </c>
      <c r="W45" s="148">
        <f ca="1">IFERROR(U45/U$68,0)</f>
        <v>0</v>
      </c>
      <c r="X45" s="144"/>
      <c r="Y45" s="145">
        <f ca="1">SUM(Y44)</f>
        <v>0</v>
      </c>
      <c r="Z45" s="146">
        <f ca="1">IFERROR((Y45/Y20)/12,0)</f>
        <v>0</v>
      </c>
      <c r="AA45" s="147">
        <f ca="1">IFERROR(Y45/Y$68,0)</f>
        <v>0</v>
      </c>
      <c r="AB45" s="13"/>
      <c r="AC45" s="5"/>
      <c r="AD45" s="149"/>
      <c r="AE45" s="150"/>
      <c r="AF45" s="151"/>
    </row>
    <row r="46" spans="1:32" ht="18.75" customHeight="1" outlineLevel="1">
      <c r="A46" s="132"/>
      <c r="B46" s="5"/>
      <c r="C46" s="42" t="s">
        <v>44</v>
      </c>
      <c r="D46" s="43"/>
      <c r="E46" s="152"/>
      <c r="F46" s="45"/>
      <c r="G46" s="46"/>
      <c r="H46" s="43"/>
      <c r="I46" s="153"/>
      <c r="J46" s="75"/>
      <c r="K46" s="76"/>
      <c r="L46" s="43"/>
      <c r="M46" s="153"/>
      <c r="N46" s="75"/>
      <c r="O46" s="76"/>
      <c r="P46" s="77"/>
      <c r="Q46" s="154"/>
      <c r="R46" s="79"/>
      <c r="S46" s="80"/>
      <c r="T46" s="77"/>
      <c r="U46" s="154"/>
      <c r="V46" s="79"/>
      <c r="W46" s="81"/>
      <c r="X46" s="77"/>
      <c r="Y46" s="154"/>
      <c r="Z46" s="79"/>
      <c r="AA46" s="80"/>
      <c r="AB46" s="13"/>
      <c r="AC46" s="5"/>
      <c r="AD46" s="155"/>
      <c r="AE46" s="150"/>
      <c r="AF46" s="151"/>
    </row>
    <row r="47" spans="1:32" ht="18.75" customHeight="1" outlineLevel="1">
      <c r="A47" s="132">
        <v>202</v>
      </c>
      <c r="B47" s="5"/>
      <c r="C47" s="51" t="s">
        <v>26</v>
      </c>
      <c r="D47" s="25"/>
      <c r="E47" s="133">
        <f t="array" aca="1" ref="E47" ca="1">IFERROR(SUM(IF($A47=INDIRECT($B$131),IF(E$2&lt;=INDIRECT($A$131),IF(F$2&gt;=INDIRECT($A$131),INDIRECT($C$131)*E$95,""),""),"")),0)</f>
        <v>0</v>
      </c>
      <c r="F47" s="53">
        <f ca="1">IFERROR((E47/E23)/12,0)</f>
        <v>0</v>
      </c>
      <c r="G47" s="54">
        <f ca="1">IFERROR(E47/E$68,0)</f>
        <v>0</v>
      </c>
      <c r="H47" s="25"/>
      <c r="I47" s="134">
        <f t="array" aca="1" ref="I47" ca="1">IFERROR(SUM(IF($A47=INDIRECT($B$131),IF(I$2&lt;=INDIRECT($A$131),IF(J$2&gt;=INDIRECT($A$131),INDIRECT($C$131)*I$95,""),""),"")),0)</f>
        <v>0</v>
      </c>
      <c r="J47" s="56">
        <f ca="1">IFERROR((I47/I23)/12,0)</f>
        <v>0</v>
      </c>
      <c r="K47" s="57">
        <f ca="1">IFERROR(I47/I$68,0)</f>
        <v>0</v>
      </c>
      <c r="L47" s="25"/>
      <c r="M47" s="134">
        <f t="array" aca="1" ref="M47" ca="1">IFERROR(SUM(IF($A47=INDIRECT($B$132),IF(M$2&lt;=INDIRECT($A$132),IF(J$2&gt;=INDIRECT($A$132),INDIRECT($C$132)*M$95,""),""),"")),0)</f>
        <v>0</v>
      </c>
      <c r="N47" s="56">
        <f ca="1">IFERROR((I47/I23)/12,0)</f>
        <v>0</v>
      </c>
      <c r="O47" s="57">
        <f ca="1">IFERROR(I47/I$68,0)</f>
        <v>0</v>
      </c>
      <c r="P47" s="58"/>
      <c r="Q47" s="135"/>
      <c r="R47" s="60"/>
      <c r="S47" s="61"/>
      <c r="T47" s="58"/>
      <c r="U47" s="135">
        <f t="array" aca="1" ref="U47" ca="1">IFERROR(SUM(IF($A47=INDIRECT($B$131),IF(U$2&lt;=INDIRECT($A$131),IF(V$2&gt;=INDIRECT($A$131),INDIRECT($C$131)*U$95,""),""),"")),0)</f>
        <v>0</v>
      </c>
      <c r="V47" s="60">
        <f ca="1">IFERROR((U47/U23)/12,0)</f>
        <v>0</v>
      </c>
      <c r="W47" s="62">
        <f ca="1">IFERROR(U47/U$68,0)</f>
        <v>0</v>
      </c>
      <c r="X47" s="58"/>
      <c r="Y47" s="135">
        <f t="array" aca="1" ref="Y47" ca="1">IFERROR(SUM(IF($A47=INDIRECT($B$131),IF(Y$2&lt;=INDIRECT($A$131),IF(Z$2&gt;=INDIRECT($A$131),INDIRECT($C$131)*Y$95,""),""),"")),0)</f>
        <v>0</v>
      </c>
      <c r="Z47" s="60">
        <f ca="1">IFERROR((Y47/Y23)/12,0)</f>
        <v>0</v>
      </c>
      <c r="AA47" s="61">
        <f ca="1">IFERROR(Y47/Y$68,0)</f>
        <v>0</v>
      </c>
      <c r="AB47" s="156"/>
      <c r="AC47" s="156"/>
      <c r="AD47" s="25"/>
      <c r="AE47" s="84"/>
      <c r="AF47" s="151"/>
    </row>
    <row r="48" spans="1:32" ht="18.75" customHeight="1" outlineLevel="1">
      <c r="A48" s="132">
        <v>203</v>
      </c>
      <c r="B48" s="5"/>
      <c r="C48" s="51" t="s">
        <v>29</v>
      </c>
      <c r="D48" s="25"/>
      <c r="E48" s="133">
        <f t="array" aca="1" ref="E48" ca="1">IFERROR(SUM(IF($A48=INDIRECT($B$131),IF(E$2&lt;=INDIRECT($A$131),IF(F$2&gt;=INDIRECT($A$131),INDIRECT($C$131)*E$95,""),""),"")),0)</f>
        <v>0</v>
      </c>
      <c r="F48" s="53">
        <f ca="1">IFERROR((E48/E24)/12,0)</f>
        <v>0</v>
      </c>
      <c r="G48" s="54">
        <f ca="1">IFERROR(E48/E$68,0)</f>
        <v>0</v>
      </c>
      <c r="H48" s="25"/>
      <c r="I48" s="134">
        <f t="array" aca="1" ref="I48" ca="1">IFERROR(SUM(IF($A48=INDIRECT($B$131),IF(I$2&lt;=INDIRECT($A$131),IF(J$2&gt;=INDIRECT($A$131),INDIRECT($C$131)*I$95,""),""),"")),0)</f>
        <v>0</v>
      </c>
      <c r="J48" s="56">
        <f ca="1">IFERROR((I48/I24)/12,0)</f>
        <v>0</v>
      </c>
      <c r="K48" s="57">
        <f ca="1">IFERROR(I48/I$68,0)</f>
        <v>0</v>
      </c>
      <c r="L48" s="25"/>
      <c r="M48" s="134">
        <f t="array" aca="1" ref="M48" ca="1">IFERROR(SUM(IF($A48=INDIRECT($B$132),IF(M$2&lt;=INDIRECT($A$132),IF(J$2&gt;=INDIRECT($A$132),INDIRECT($C$132)*M$95,""),""),"")),0)</f>
        <v>0</v>
      </c>
      <c r="N48" s="56">
        <f ca="1">IFERROR((I48/I24)/12,0)</f>
        <v>0</v>
      </c>
      <c r="O48" s="57">
        <f ca="1">IFERROR(I48/I$68,0)</f>
        <v>0</v>
      </c>
      <c r="P48" s="58"/>
      <c r="Q48" s="135"/>
      <c r="R48" s="60"/>
      <c r="S48" s="61"/>
      <c r="T48" s="58"/>
      <c r="U48" s="135">
        <f t="array" aca="1" ref="U48" ca="1">IFERROR(SUM(IF($A48=INDIRECT($B$131),IF(U$2&lt;=INDIRECT($A$131),IF(V$2&gt;=INDIRECT($A$131),INDIRECT($C$131)*U$95,""),""),"")),0)</f>
        <v>0</v>
      </c>
      <c r="V48" s="60">
        <f ca="1">IFERROR((U48/U24)/12,0)</f>
        <v>0</v>
      </c>
      <c r="W48" s="62">
        <f ca="1">IFERROR(U48/U$68,0)</f>
        <v>0</v>
      </c>
      <c r="X48" s="58"/>
      <c r="Y48" s="135">
        <f t="array" aca="1" ref="Y48" ca="1">IFERROR(SUM(IF($A48=INDIRECT($B$131),IF(Y$2&lt;=INDIRECT($A$131),IF(Z$2&gt;=INDIRECT($A$131),INDIRECT($C$131)*Y$95,""),""),"")),0)</f>
        <v>0</v>
      </c>
      <c r="Z48" s="60">
        <f ca="1">IFERROR((Y48/Y24)/12,0)</f>
        <v>0</v>
      </c>
      <c r="AA48" s="61">
        <f ca="1">IFERROR(Y48/Y$68,0)</f>
        <v>0</v>
      </c>
      <c r="AC48" s="3"/>
    </row>
    <row r="49" spans="1:29" ht="18.75" customHeight="1" outlineLevel="1">
      <c r="A49" s="132"/>
      <c r="B49" s="5"/>
      <c r="C49" s="85" t="s">
        <v>45</v>
      </c>
      <c r="D49" s="140"/>
      <c r="E49" s="137">
        <f ca="1">SUM(E47:E48)</f>
        <v>0</v>
      </c>
      <c r="F49" s="138">
        <f ca="1">IFERROR((E49/E25)/12,0)</f>
        <v>0</v>
      </c>
      <c r="G49" s="139">
        <f ca="1">IFERROR(E49/E$68,0)</f>
        <v>0</v>
      </c>
      <c r="H49" s="140"/>
      <c r="I49" s="141">
        <f ca="1">SUM(I47:I48)</f>
        <v>0</v>
      </c>
      <c r="J49" s="142">
        <f ca="1">IFERROR((I49/I25)/12,0)</f>
        <v>0</v>
      </c>
      <c r="K49" s="143">
        <f ca="1">IFERROR(I49/I$68,0)</f>
        <v>0</v>
      </c>
      <c r="L49" s="140"/>
      <c r="M49" s="141">
        <f ca="1">SUM(M47:M48)</f>
        <v>0</v>
      </c>
      <c r="N49" s="142">
        <f ca="1">IFERROR((I49/I25)/12,0)</f>
        <v>0</v>
      </c>
      <c r="O49" s="143">
        <f ca="1">IFERROR(I49/I$68,0)</f>
        <v>0</v>
      </c>
      <c r="P49" s="144"/>
      <c r="Q49" s="145"/>
      <c r="R49" s="146"/>
      <c r="S49" s="147"/>
      <c r="T49" s="58"/>
      <c r="U49" s="145">
        <f ca="1">SUM(U47:U48)</f>
        <v>0</v>
      </c>
      <c r="V49" s="146">
        <f ca="1">IFERROR((U49/U25)/12,0)</f>
        <v>0</v>
      </c>
      <c r="W49" s="148">
        <f ca="1">IFERROR(U49/U$68,0)</f>
        <v>0</v>
      </c>
      <c r="X49" s="58"/>
      <c r="Y49" s="145">
        <f ca="1">SUM(Y47:Y48)</f>
        <v>0</v>
      </c>
      <c r="Z49" s="146">
        <f ca="1">IFERROR((Y49/Y25)/12,0)</f>
        <v>0</v>
      </c>
      <c r="AA49" s="147">
        <f ca="1">IFERROR(Y49/Y$68,0)</f>
        <v>0</v>
      </c>
      <c r="AC49" s="3"/>
    </row>
    <row r="50" spans="1:29" ht="18.75" customHeight="1" outlineLevel="1">
      <c r="A50" s="132"/>
      <c r="B50" s="5"/>
      <c r="C50" s="85" t="s">
        <v>46</v>
      </c>
      <c r="D50" s="25"/>
      <c r="E50" s="157"/>
      <c r="F50" s="65"/>
      <c r="G50" s="66"/>
      <c r="H50" s="25"/>
      <c r="I50" s="158"/>
      <c r="J50" s="68"/>
      <c r="K50" s="69"/>
      <c r="L50" s="25"/>
      <c r="M50" s="158"/>
      <c r="N50" s="68"/>
      <c r="O50" s="69"/>
      <c r="P50" s="58"/>
      <c r="Q50" s="159"/>
      <c r="R50" s="71"/>
      <c r="S50" s="72"/>
      <c r="T50" s="58"/>
      <c r="U50" s="159"/>
      <c r="V50" s="71"/>
      <c r="W50" s="73"/>
      <c r="X50" s="58"/>
      <c r="Y50" s="159"/>
      <c r="Z50" s="71"/>
      <c r="AA50" s="72"/>
      <c r="AB50" s="160"/>
      <c r="AC50" s="160"/>
    </row>
    <row r="51" spans="1:29" ht="18.75" customHeight="1">
      <c r="A51" s="132">
        <v>204</v>
      </c>
      <c r="B51" s="5"/>
      <c r="C51" s="51" t="s">
        <v>26</v>
      </c>
      <c r="D51" s="25"/>
      <c r="E51" s="133">
        <f t="array" aca="1" ref="E51" ca="1">IFERROR(SUM(IF($A51=INDIRECT($B$131),IF(E$2&lt;=INDIRECT($A$131),IF(F$2&gt;=INDIRECT($A$131),INDIRECT($C$131)*E$95,""),""),"")),0)</f>
        <v>0</v>
      </c>
      <c r="F51" s="53">
        <f ca="1">IFERROR((E51/E28)/12,0)</f>
        <v>0</v>
      </c>
      <c r="G51" s="54">
        <f t="shared" ref="G51:G56" ca="1" si="0">IFERROR(E51/E$68,0)</f>
        <v>0</v>
      </c>
      <c r="H51" s="25"/>
      <c r="I51" s="134">
        <f t="array" aca="1" ref="I51" ca="1">IFERROR(SUM(IF($A51=INDIRECT($B$131),IF(I$2&lt;=INDIRECT($A$131),IF(J$2&gt;=INDIRECT($A$131),INDIRECT($C$131)*I$95,""),""),"")),0)</f>
        <v>0</v>
      </c>
      <c r="J51" s="56">
        <f ca="1">IFERROR((I51/I28)/12,0)</f>
        <v>0</v>
      </c>
      <c r="K51" s="57">
        <f t="shared" ref="K51:K56" ca="1" si="1">IFERROR(I51/I$68,0)</f>
        <v>0</v>
      </c>
      <c r="L51" s="25"/>
      <c r="M51" s="134">
        <f t="array" aca="1" ref="M51" ca="1">IFERROR(SUM(IF($A51=INDIRECT($B$132),IF(M$2&lt;=INDIRECT($A$132),IF(J$2&gt;=INDIRECT($A$132),INDIRECT($C$132)*M$95,""),""),"")),0)</f>
        <v>0</v>
      </c>
      <c r="N51" s="56">
        <f ca="1">IFERROR((I51/I28)/12,0)</f>
        <v>0</v>
      </c>
      <c r="O51" s="57">
        <f t="shared" ref="O51:O56" ca="1" si="2">IFERROR(I51/I$68,0)</f>
        <v>0</v>
      </c>
      <c r="P51" s="58"/>
      <c r="Q51" s="135"/>
      <c r="R51" s="60"/>
      <c r="S51" s="61"/>
      <c r="T51" s="58"/>
      <c r="U51" s="135">
        <f t="array" aca="1" ref="U51" ca="1">IFERROR(SUM(IF($A51=INDIRECT($B$131),IF(U$2&lt;=INDIRECT($A$131),IF(V$2&gt;=INDIRECT($A$131),INDIRECT($C$131)*U$95,""),""),"")),0)</f>
        <v>0</v>
      </c>
      <c r="V51" s="60">
        <f ca="1">IFERROR((U51/U28)/12,0)</f>
        <v>0</v>
      </c>
      <c r="W51" s="62">
        <f t="shared" ref="W51:W56" ca="1" si="3">IFERROR(U51/U$68,0)</f>
        <v>0</v>
      </c>
      <c r="X51" s="58"/>
      <c r="Y51" s="135">
        <f t="array" aca="1" ref="Y51" ca="1">IFERROR(SUM(IF($A51=INDIRECT($B$131),IF(Y$2&lt;=INDIRECT($A$131),IF(Z$2&gt;=INDIRECT($A$131),INDIRECT($C$131)*Y$95,""),""),"")),0)</f>
        <v>0</v>
      </c>
      <c r="Z51" s="60">
        <f ca="1">IFERROR((Y51/Y28)/12,0)</f>
        <v>0</v>
      </c>
      <c r="AA51" s="61">
        <f t="shared" ref="AA51:AA56" ca="1" si="4">IFERROR(Y51/Y$68,0)</f>
        <v>0</v>
      </c>
      <c r="AB51" s="160"/>
      <c r="AC51" s="160"/>
    </row>
    <row r="52" spans="1:29" ht="18.75" hidden="1" customHeight="1" outlineLevel="1">
      <c r="A52" s="132">
        <v>205</v>
      </c>
      <c r="B52" s="5"/>
      <c r="C52" s="51" t="s">
        <v>29</v>
      </c>
      <c r="D52" s="25"/>
      <c r="E52" s="133">
        <f t="array" aca="1" ref="E52" ca="1">IFERROR(SUM(IF($A52=INDIRECT($B$131),IF(E$2&lt;=INDIRECT($A$131),IF(F$2&gt;=INDIRECT($A$131),INDIRECT($C$131)*E$95,""),""),"")),0)</f>
        <v>0</v>
      </c>
      <c r="F52" s="53">
        <f ca="1">IFERROR((E52/E29)/12,0)</f>
        <v>0</v>
      </c>
      <c r="G52" s="54">
        <f t="shared" ca="1" si="0"/>
        <v>0</v>
      </c>
      <c r="H52" s="25"/>
      <c r="I52" s="134">
        <f t="array" aca="1" ref="I52" ca="1">IFERROR(SUM(IF($A52=INDIRECT($B$131),IF(I$2&lt;=INDIRECT($A$131),IF(J$2&gt;=INDIRECT($A$131),INDIRECT($C$131)*I$95,""),""),"")),0)</f>
        <v>0</v>
      </c>
      <c r="J52" s="56">
        <f ca="1">IFERROR((I52/I29)/12,0)</f>
        <v>0</v>
      </c>
      <c r="K52" s="57">
        <f t="shared" ca="1" si="1"/>
        <v>0</v>
      </c>
      <c r="L52" s="25"/>
      <c r="M52" s="134">
        <f t="array" aca="1" ref="M52" ca="1">IFERROR(SUM(IF($A52=INDIRECT($B$132),IF(M$2&lt;=INDIRECT($A$132),IF(J$2&gt;=INDIRECT($A$132),INDIRECT($C$132)*M$95,""),""),"")),0)</f>
        <v>0</v>
      </c>
      <c r="N52" s="56">
        <f ca="1">IFERROR((I52/I29)/12,0)</f>
        <v>0</v>
      </c>
      <c r="O52" s="57">
        <f t="shared" ca="1" si="2"/>
        <v>0</v>
      </c>
      <c r="P52" s="58"/>
      <c r="Q52" s="135"/>
      <c r="R52" s="60"/>
      <c r="S52" s="61"/>
      <c r="T52" s="58"/>
      <c r="U52" s="135">
        <f t="array" aca="1" ref="U52" ca="1">IFERROR(SUM(IF($A52=INDIRECT($B$131),IF(U$2&lt;=INDIRECT($A$131),IF(V$2&gt;=INDIRECT($A$131),INDIRECT($C$131)*U$95,""),""),"")),0)</f>
        <v>0</v>
      </c>
      <c r="V52" s="60">
        <f ca="1">IFERROR((U52/U29)/12,0)</f>
        <v>0</v>
      </c>
      <c r="W52" s="62">
        <f t="shared" ca="1" si="3"/>
        <v>0</v>
      </c>
      <c r="X52" s="58"/>
      <c r="Y52" s="135">
        <f t="array" aca="1" ref="Y52" ca="1">IFERROR(SUM(IF($A52=INDIRECT($B$131),IF(Y$2&lt;=INDIRECT($A$131),IF(Z$2&gt;=INDIRECT($A$131),INDIRECT($C$131)*Y$95,""),""),"")),0)</f>
        <v>0</v>
      </c>
      <c r="Z52" s="60">
        <f ca="1">IFERROR((Y52/Y29)/12,0)</f>
        <v>0</v>
      </c>
      <c r="AA52" s="61">
        <f t="shared" ca="1" si="4"/>
        <v>0</v>
      </c>
      <c r="AB52" s="156"/>
      <c r="AC52" s="156"/>
    </row>
    <row r="53" spans="1:29" ht="18.75" customHeight="1" outlineLevel="1">
      <c r="A53" s="132"/>
      <c r="B53" s="5"/>
      <c r="C53" s="85" t="s">
        <v>47</v>
      </c>
      <c r="D53" s="140"/>
      <c r="E53" s="137">
        <f ca="1">SUM(E51:E52)</f>
        <v>0</v>
      </c>
      <c r="F53" s="138">
        <f ca="1">IFERROR((E53/E30)/12,0)</f>
        <v>0</v>
      </c>
      <c r="G53" s="139">
        <f t="shared" ca="1" si="0"/>
        <v>0</v>
      </c>
      <c r="H53" s="140"/>
      <c r="I53" s="141">
        <f ca="1">SUM(I51:I52)</f>
        <v>0</v>
      </c>
      <c r="J53" s="142">
        <f ca="1">IFERROR((I53/I30)/12,0)</f>
        <v>0</v>
      </c>
      <c r="K53" s="143">
        <f t="shared" ca="1" si="1"/>
        <v>0</v>
      </c>
      <c r="L53" s="140"/>
      <c r="M53" s="141">
        <f ca="1">SUM(M51:M52)</f>
        <v>0</v>
      </c>
      <c r="N53" s="142">
        <f ca="1">IFERROR((I53/I30)/12,0)</f>
        <v>0</v>
      </c>
      <c r="O53" s="143">
        <f t="shared" ca="1" si="2"/>
        <v>0</v>
      </c>
      <c r="P53" s="144"/>
      <c r="Q53" s="145"/>
      <c r="R53" s="146"/>
      <c r="S53" s="147"/>
      <c r="T53" s="58"/>
      <c r="U53" s="145">
        <f ca="1">SUM(U51:U52)</f>
        <v>0</v>
      </c>
      <c r="V53" s="146">
        <f ca="1">IFERROR((U53/U30)/12,0)</f>
        <v>0</v>
      </c>
      <c r="W53" s="148">
        <f t="shared" ca="1" si="3"/>
        <v>0</v>
      </c>
      <c r="X53" s="58"/>
      <c r="Y53" s="145">
        <f ca="1">SUM(Y51:Y52)</f>
        <v>0</v>
      </c>
      <c r="Z53" s="146">
        <f ca="1">IFERROR((Y53/Y30)/12,0)</f>
        <v>0</v>
      </c>
      <c r="AA53" s="147">
        <f t="shared" ca="1" si="4"/>
        <v>0</v>
      </c>
      <c r="AB53" s="161"/>
      <c r="AC53" s="160"/>
    </row>
    <row r="54" spans="1:29" ht="18.75" customHeight="1" outlineLevel="1">
      <c r="A54" s="132">
        <v>206</v>
      </c>
      <c r="B54" s="5"/>
      <c r="C54" s="162" t="s">
        <v>48</v>
      </c>
      <c r="D54" s="140"/>
      <c r="E54" s="133">
        <f t="array" aca="1" ref="E54" ca="1">IFERROR(SUM(IF($A54=INDIRECT($B$131),IF(E$2&lt;=INDIRECT($A$131),IF(F$2&gt;=INDIRECT($A$131),INDIRECT($C$131)*E$95,""),""),"")),0)</f>
        <v>0</v>
      </c>
      <c r="F54" s="53">
        <f ca="1">IFERROR((E54/E32)/12,0)</f>
        <v>0</v>
      </c>
      <c r="G54" s="54">
        <f t="shared" ca="1" si="0"/>
        <v>0</v>
      </c>
      <c r="H54" s="25"/>
      <c r="I54" s="133">
        <f t="array" aca="1" ref="I54" ca="1">IFERROR(SUM(IF($A54=INDIRECT($B$131),IF(I$2&lt;=INDIRECT($A$131),IF(J$2&gt;=INDIRECT($A$131),INDIRECT($C$131)*I$95,""),""),"")),0)</f>
        <v>0</v>
      </c>
      <c r="J54" s="53">
        <f ca="1">IFERROR((I54/I32)/12,0)</f>
        <v>0</v>
      </c>
      <c r="K54" s="54">
        <f t="shared" ca="1" si="1"/>
        <v>0</v>
      </c>
      <c r="L54" s="25"/>
      <c r="M54" s="133">
        <f t="array" aca="1" ref="M54" ca="1">IFERROR(SUM(IF($A54=INDIRECT($B$132),IF(M$2&lt;=INDIRECT($A$132),IF(J$2&gt;=INDIRECT($A$132),INDIRECT($C$132)*M$95,""),""),"")),0)</f>
        <v>0</v>
      </c>
      <c r="N54" s="53">
        <f ca="1">IFERROR((I54/I32)/12,0)</f>
        <v>0</v>
      </c>
      <c r="O54" s="54">
        <f t="shared" ca="1" si="2"/>
        <v>0</v>
      </c>
      <c r="P54" s="58"/>
      <c r="Q54" s="133"/>
      <c r="R54" s="53"/>
      <c r="S54" s="163"/>
      <c r="T54" s="58"/>
      <c r="U54" s="133">
        <f t="array" aca="1" ref="U54" ca="1">IFERROR(SUM(IF($A54=INDIRECT($B$131),IF(U$2&lt;=INDIRECT($A$131),IF(V$2&gt;=INDIRECT($A$131),INDIRECT($C$131)*U$95,""),""),"")),0)</f>
        <v>0</v>
      </c>
      <c r="V54" s="53">
        <f ca="1">IFERROR((U54/U32)/12,0)</f>
        <v>0</v>
      </c>
      <c r="W54" s="54">
        <f t="shared" ca="1" si="3"/>
        <v>0</v>
      </c>
      <c r="X54" s="58"/>
      <c r="Y54" s="133">
        <f t="array" aca="1" ref="Y54" ca="1">IFERROR(SUM(IF($A54=INDIRECT($B$131),IF(Y$2&lt;=INDIRECT($A$131),IF(Z$2&gt;=INDIRECT($A$131),INDIRECT($C$131)*Y$95,""),""),"")),0)</f>
        <v>0</v>
      </c>
      <c r="Z54" s="53">
        <f ca="1">IFERROR((Y54/Y32)/12,0)</f>
        <v>0</v>
      </c>
      <c r="AA54" s="163">
        <f t="shared" ca="1" si="4"/>
        <v>0</v>
      </c>
      <c r="AB54" s="161"/>
      <c r="AC54" s="160"/>
    </row>
    <row r="55" spans="1:29" ht="18.75" hidden="1" customHeight="1" outlineLevel="1">
      <c r="A55" s="132">
        <v>207</v>
      </c>
      <c r="B55" s="5"/>
      <c r="C55" s="162" t="s">
        <v>49</v>
      </c>
      <c r="D55" s="140"/>
      <c r="E55" s="133">
        <f t="array" aca="1" ref="E55" ca="1">IFERROR(SUM(IF($A55=INDIRECT($B$131),IF(E$2&lt;=INDIRECT($A$131),IF(F$2&gt;=INDIRECT($A$131),INDIRECT($C$131)*E$95,""),""),"")),0)</f>
        <v>0</v>
      </c>
      <c r="F55" s="53">
        <f ca="1">IFERROR((E55/E32)/12,0)</f>
        <v>0</v>
      </c>
      <c r="G55" s="54">
        <f t="shared" ca="1" si="0"/>
        <v>0</v>
      </c>
      <c r="H55" s="25"/>
      <c r="I55" s="133">
        <f t="array" aca="1" ref="I55" ca="1">IFERROR(SUM(IF($A55=INDIRECT($B$131),IF(I$2&lt;=INDIRECT($A$131),IF(J$2&gt;=INDIRECT($A$131),INDIRECT($C$131)*I$95,""),""),"")),0)</f>
        <v>0</v>
      </c>
      <c r="J55" s="53">
        <f ca="1">IFERROR((I55/I32)/12,0)</f>
        <v>0</v>
      </c>
      <c r="K55" s="54">
        <f t="shared" ca="1" si="1"/>
        <v>0</v>
      </c>
      <c r="L55" s="25"/>
      <c r="M55" s="133">
        <f t="array" aca="1" ref="M55" ca="1">IFERROR(SUM(IF($A55=INDIRECT($B$132),IF(M$2&lt;=INDIRECT($A$132),IF(J$2&gt;=INDIRECT($A$132),INDIRECT($C$132)*M$95,""),""),"")),0)</f>
        <v>0</v>
      </c>
      <c r="N55" s="53">
        <f ca="1">IFERROR((I55/I32)/12,0)</f>
        <v>0</v>
      </c>
      <c r="O55" s="54">
        <f t="shared" ca="1" si="2"/>
        <v>0</v>
      </c>
      <c r="P55" s="58"/>
      <c r="Q55" s="133"/>
      <c r="R55" s="53"/>
      <c r="S55" s="163"/>
      <c r="T55" s="58"/>
      <c r="U55" s="133">
        <f t="array" aca="1" ref="U55" ca="1">IFERROR(SUM(IF($A55=INDIRECT($B$131),IF(U$2&lt;=INDIRECT($A$131),IF(V$2&gt;=INDIRECT($A$131),INDIRECT($C$131)*U$95,""),""),"")),0)</f>
        <v>0</v>
      </c>
      <c r="V55" s="53">
        <f ca="1">IFERROR((U55/U32)/12,0)</f>
        <v>0</v>
      </c>
      <c r="W55" s="54">
        <f t="shared" ca="1" si="3"/>
        <v>0</v>
      </c>
      <c r="X55" s="58"/>
      <c r="Y55" s="133">
        <f t="array" aca="1" ref="Y55" ca="1">IFERROR(SUM(IF($A55=INDIRECT($B$131),IF(Y$2&lt;=INDIRECT($A$131),IF(Z$2&gt;=INDIRECT($A$131),INDIRECT($C$131)*Y$95,""),""),"")),0)</f>
        <v>0</v>
      </c>
      <c r="Z55" s="53">
        <f ca="1">IFERROR((Y55/Y32)/12,0)</f>
        <v>0</v>
      </c>
      <c r="AA55" s="163">
        <f t="shared" ca="1" si="4"/>
        <v>0</v>
      </c>
      <c r="AB55" s="160"/>
      <c r="AC55" s="160"/>
    </row>
    <row r="56" spans="1:29" ht="18.75" customHeight="1" collapsed="1">
      <c r="A56" s="132"/>
      <c r="B56" s="5"/>
      <c r="C56" s="63" t="s">
        <v>50</v>
      </c>
      <c r="D56" s="88"/>
      <c r="E56" s="157">
        <f ca="1">SUM(E45,E49,E53,E54,E55)</f>
        <v>0</v>
      </c>
      <c r="F56" s="65">
        <f ca="1">IFERROR((E56/E32)/12,0)</f>
        <v>0</v>
      </c>
      <c r="G56" s="66">
        <f t="shared" ca="1" si="0"/>
        <v>0</v>
      </c>
      <c r="H56" s="88"/>
      <c r="I56" s="157">
        <f ca="1">SUM(I45,I49,I53,I54,I55)</f>
        <v>0</v>
      </c>
      <c r="J56" s="68">
        <f ca="1">IFERROR((I56/I32)/12,0)</f>
        <v>0</v>
      </c>
      <c r="K56" s="69">
        <f t="shared" ca="1" si="1"/>
        <v>0</v>
      </c>
      <c r="L56" s="88"/>
      <c r="M56" s="157">
        <f ca="1">SUM(M45,M49,M53,M54,M55)</f>
        <v>0</v>
      </c>
      <c r="N56" s="68">
        <f ca="1">IFERROR((I56/I32)/12,0)</f>
        <v>0</v>
      </c>
      <c r="O56" s="69">
        <f t="shared" ca="1" si="2"/>
        <v>0</v>
      </c>
      <c r="P56" s="164"/>
      <c r="Q56" s="157"/>
      <c r="R56" s="71"/>
      <c r="S56" s="72"/>
      <c r="T56" s="58"/>
      <c r="U56" s="157">
        <f ca="1">SUM(U45,U49,U53,U54,U55)</f>
        <v>0</v>
      </c>
      <c r="V56" s="71">
        <f ca="1">IFERROR((U56/U32)/12,0)</f>
        <v>0</v>
      </c>
      <c r="W56" s="73">
        <f t="shared" ca="1" si="3"/>
        <v>0</v>
      </c>
      <c r="X56" s="58"/>
      <c r="Y56" s="157">
        <f ca="1">SUM(Y45,Y49,Y53,Y54,Y55)</f>
        <v>0</v>
      </c>
      <c r="Z56" s="71">
        <f ca="1">IFERROR((Y56/Y32)/12,0)</f>
        <v>0</v>
      </c>
      <c r="AA56" s="72">
        <f t="shared" ca="1" si="4"/>
        <v>0</v>
      </c>
      <c r="AB56" s="160"/>
      <c r="AC56" s="160"/>
    </row>
    <row r="57" spans="1:29" ht="18.75" customHeight="1">
      <c r="A57" s="132"/>
      <c r="B57" s="5"/>
      <c r="C57" s="85"/>
      <c r="D57" s="25"/>
      <c r="E57" s="157"/>
      <c r="F57" s="65"/>
      <c r="G57" s="66"/>
      <c r="H57" s="25"/>
      <c r="I57" s="158"/>
      <c r="J57" s="68"/>
      <c r="K57" s="69"/>
      <c r="L57" s="25"/>
      <c r="M57" s="158"/>
      <c r="N57" s="68"/>
      <c r="O57" s="69"/>
      <c r="P57" s="58"/>
      <c r="Q57" s="159"/>
      <c r="R57" s="71"/>
      <c r="S57" s="72"/>
      <c r="T57" s="58"/>
      <c r="U57" s="159"/>
      <c r="V57" s="71"/>
      <c r="W57" s="73"/>
      <c r="X57" s="58"/>
      <c r="Y57" s="159"/>
      <c r="Z57" s="71"/>
      <c r="AA57" s="72"/>
      <c r="AB57" s="160"/>
      <c r="AC57" s="160"/>
    </row>
    <row r="58" spans="1:29" ht="18.75" customHeight="1">
      <c r="A58" s="132"/>
      <c r="B58" s="5"/>
      <c r="C58" s="63" t="s">
        <v>51</v>
      </c>
      <c r="D58" s="25"/>
      <c r="E58" s="133"/>
      <c r="F58" s="53"/>
      <c r="G58" s="54"/>
      <c r="H58" s="25"/>
      <c r="I58" s="134"/>
      <c r="J58" s="56"/>
      <c r="K58" s="57"/>
      <c r="L58" s="25"/>
      <c r="M58" s="134"/>
      <c r="N58" s="56"/>
      <c r="O58" s="57"/>
      <c r="P58" s="58"/>
      <c r="Q58" s="135"/>
      <c r="R58" s="60"/>
      <c r="S58" s="61"/>
      <c r="T58" s="58"/>
      <c r="U58" s="135"/>
      <c r="V58" s="60"/>
      <c r="W58" s="62"/>
      <c r="X58" s="58"/>
      <c r="Y58" s="135"/>
      <c r="Z58" s="60"/>
      <c r="AA58" s="61"/>
      <c r="AB58" s="160"/>
      <c r="AC58" s="160"/>
    </row>
    <row r="59" spans="1:29" ht="18.75" customHeight="1">
      <c r="A59" s="132">
        <v>210</v>
      </c>
      <c r="B59" s="5"/>
      <c r="C59" s="51" t="s">
        <v>52</v>
      </c>
      <c r="D59" s="25"/>
      <c r="E59" s="133">
        <f t="array" aca="1" ref="E59" ca="1">IFERROR(SUM(IF($A59=INDIRECT($B$131),IF(E$2&lt;=INDIRECT($A$131),IF(F$2&gt;=INDIRECT($A$131),INDIRECT($C$131)*E$95,""),""),"")),0)</f>
        <v>0</v>
      </c>
      <c r="F59" s="53">
        <f ca="1">IFERROR((E$59/E$25)/12,0)</f>
        <v>0</v>
      </c>
      <c r="G59" s="54">
        <f ca="1">IFERROR(E59/E$68,0)</f>
        <v>0</v>
      </c>
      <c r="H59" s="25"/>
      <c r="I59" s="134">
        <f t="array" aca="1" ref="I59" ca="1">IFERROR(SUM(IF($A59=INDIRECT($B$131),IF(I$2&lt;=INDIRECT($A$131),IF(J$2&gt;=INDIRECT($A$131),INDIRECT($C$131)*I$95,""),""),"")),0)</f>
        <v>0</v>
      </c>
      <c r="J59" s="56">
        <f ca="1">IFERROR((I$59/I$25)/12,0)</f>
        <v>0</v>
      </c>
      <c r="K59" s="57">
        <f ca="1">IFERROR(I59/I$68,0)</f>
        <v>0</v>
      </c>
      <c r="L59" s="25"/>
      <c r="M59" s="134">
        <f t="array" aca="1" ref="M59" ca="1">IFERROR(SUM(IF($A59=INDIRECT($B$132),IF(M$2&lt;=INDIRECT($A$132),IF(J$2&gt;=INDIRECT($A$132),INDIRECT($C$132)*M$95,""),""),"")),0)</f>
        <v>0</v>
      </c>
      <c r="N59" s="56">
        <f ca="1">IFERROR((I$59/I$25)/12,0)</f>
        <v>0</v>
      </c>
      <c r="O59" s="57">
        <f ca="1">IFERROR(I59/I$68,0)</f>
        <v>0</v>
      </c>
      <c r="P59" s="58"/>
      <c r="Q59" s="135"/>
      <c r="R59" s="60"/>
      <c r="S59" s="61"/>
      <c r="T59" s="58"/>
      <c r="U59" s="135">
        <f t="array" aca="1" ref="U59" ca="1">IFERROR(SUM(IF($A59=INDIRECT($B$131),IF(U$2&lt;=INDIRECT($A$131),IF(V$2&gt;=INDIRECT($A$131),INDIRECT($C$131)*U$95,""),""),"")),0)</f>
        <v>0</v>
      </c>
      <c r="V59" s="60">
        <f ca="1">IFERROR((U$59/U$25)/12,0)</f>
        <v>0</v>
      </c>
      <c r="W59" s="62">
        <f ca="1">IFERROR(U59/U$68,0)</f>
        <v>0</v>
      </c>
      <c r="X59" s="58"/>
      <c r="Y59" s="135">
        <f t="array" aca="1" ref="Y59" ca="1">IFERROR(SUM(IF($A59=INDIRECT($B$131),IF(Y$2&lt;=INDIRECT($A$131),IF(Z$2&gt;=INDIRECT($A$131),INDIRECT($C$131)*Y$95,""),""),"")),0)</f>
        <v>0</v>
      </c>
      <c r="Z59" s="60">
        <f ca="1">IFERROR((Y$59/Y$25)/12,0)</f>
        <v>0</v>
      </c>
      <c r="AA59" s="61">
        <f ca="1">IFERROR(Y59/Y$68,0)</f>
        <v>0</v>
      </c>
      <c r="AB59" s="160"/>
      <c r="AC59" s="160"/>
    </row>
    <row r="60" spans="1:29" ht="18.75" customHeight="1">
      <c r="A60" s="132">
        <v>211</v>
      </c>
      <c r="B60" s="5"/>
      <c r="C60" s="51" t="s">
        <v>53</v>
      </c>
      <c r="D60" s="25"/>
      <c r="E60" s="133">
        <f t="array" aca="1" ref="E60" ca="1">IFERROR(SUM(IF($A60=INDIRECT($B$131),IF(E$2&lt;=INDIRECT($A$131),IF(F$2&gt;=INDIRECT($A$131),INDIRECT($C$131)*E$95,""),""),"")),0)</f>
        <v>0</v>
      </c>
      <c r="F60" s="53">
        <f ca="1">IFERROR((E$60/E$30)/12,0)</f>
        <v>0</v>
      </c>
      <c r="G60" s="54">
        <f ca="1">IFERROR(E60/E$68,0)</f>
        <v>0</v>
      </c>
      <c r="H60" s="25"/>
      <c r="I60" s="134">
        <f t="array" aca="1" ref="I60" ca="1">IFERROR(SUM(IF($A60=INDIRECT($B$131),IF(I$2&lt;=INDIRECT($A$131),IF(J$2&gt;=INDIRECT($A$131),INDIRECT($C$131)*I$95,""),""),"")),0)</f>
        <v>0</v>
      </c>
      <c r="J60" s="56">
        <f ca="1">IFERROR((I$60/I$30)/12,0)</f>
        <v>0</v>
      </c>
      <c r="K60" s="57">
        <f ca="1">IFERROR(I60/I$68,0)</f>
        <v>0</v>
      </c>
      <c r="L60" s="25"/>
      <c r="M60" s="134">
        <f t="array" aca="1" ref="M60" ca="1">IFERROR(SUM(IF($A60=INDIRECT($B$132),IF(M$2&lt;=INDIRECT($A$132),IF(J$2&gt;=INDIRECT($A$132),INDIRECT($C$132)*M$95,""),""),"")),0)</f>
        <v>0</v>
      </c>
      <c r="N60" s="56">
        <f ca="1">IFERROR((I$60/I$30)/12,0)</f>
        <v>0</v>
      </c>
      <c r="O60" s="57">
        <f ca="1">IFERROR(I60/I$68,0)</f>
        <v>0</v>
      </c>
      <c r="P60" s="58"/>
      <c r="Q60" s="135"/>
      <c r="R60" s="60"/>
      <c r="S60" s="61"/>
      <c r="T60" s="58"/>
      <c r="U60" s="135">
        <f t="array" aca="1" ref="U60" ca="1">IFERROR(SUM(IF($A60=INDIRECT($B$131),IF(U$2&lt;=INDIRECT($A$131),IF(V$2&gt;=INDIRECT($A$131),INDIRECT($C$131)*U$95,""),""),"")),0)</f>
        <v>0</v>
      </c>
      <c r="V60" s="60">
        <f ca="1">IFERROR((U$60/U$30)/12,0)</f>
        <v>0</v>
      </c>
      <c r="W60" s="62">
        <f ca="1">IFERROR(U60/U$68,0)</f>
        <v>0</v>
      </c>
      <c r="X60" s="58"/>
      <c r="Y60" s="135">
        <f t="array" aca="1" ref="Y60" ca="1">IFERROR(SUM(IF($A60=INDIRECT($B$131),IF(Y$2&lt;=INDIRECT($A$131),IF(Z$2&gt;=INDIRECT($A$131),INDIRECT($C$131)*Y$95,""),""),"")),0)</f>
        <v>0</v>
      </c>
      <c r="Z60" s="60">
        <f ca="1">IFERROR((Y$60/Y$30)/12,0)</f>
        <v>0</v>
      </c>
      <c r="AA60" s="61">
        <f ca="1">IFERROR(Y60/Y$68,0)</f>
        <v>0</v>
      </c>
      <c r="AB60" s="160"/>
      <c r="AC60" s="160"/>
    </row>
    <row r="61" spans="1:29" ht="18.75" hidden="1" customHeight="1">
      <c r="A61" s="132">
        <v>212</v>
      </c>
      <c r="B61" s="5"/>
      <c r="C61" s="51" t="s">
        <v>54</v>
      </c>
      <c r="D61" s="25"/>
      <c r="E61" s="133">
        <f t="array" aca="1" ref="E61" ca="1">IFERROR(SUM(IF($A61=INDIRECT($B$131),IF(E$2&lt;=INDIRECT($A$131),IF(F$2&gt;=INDIRECT($A$131),INDIRECT($C$131)*E$95,""),""),"")),0)</f>
        <v>0</v>
      </c>
      <c r="F61" s="53">
        <f ca="1">IFERROR((E$61/E$32)/12,0)</f>
        <v>0</v>
      </c>
      <c r="G61" s="54">
        <f ca="1">IFERROR(E61/E$68,0)</f>
        <v>0</v>
      </c>
      <c r="H61" s="25"/>
      <c r="I61" s="134">
        <f t="array" aca="1" ref="I61" ca="1">IFERROR(SUM(IF($A61=INDIRECT($B$131),IF(I$2&lt;=INDIRECT($A$131),IF(J$2&gt;=INDIRECT($A$131),INDIRECT($C$131)*I$95,""),""),"")),0)</f>
        <v>0</v>
      </c>
      <c r="J61" s="56">
        <f ca="1">IFERROR((I$61/I$32)/12,0)</f>
        <v>0</v>
      </c>
      <c r="K61" s="57">
        <f ca="1">IFERROR(I61/I$68,0)</f>
        <v>0</v>
      </c>
      <c r="L61" s="25"/>
      <c r="M61" s="134">
        <f t="array" aca="1" ref="M61" ca="1">IFERROR(SUM(IF($A61=INDIRECT($B$132),IF(M$2&lt;=INDIRECT($A$132),IF(J$2&gt;=INDIRECT($A$132),INDIRECT($C$132)*M$95,""),""),"")),0)</f>
        <v>0</v>
      </c>
      <c r="N61" s="56">
        <f ca="1">IFERROR((I$61/I$32)/12,0)</f>
        <v>0</v>
      </c>
      <c r="O61" s="57">
        <f ca="1">IFERROR(I61/I$68,0)</f>
        <v>0</v>
      </c>
      <c r="P61" s="58"/>
      <c r="Q61" s="135"/>
      <c r="R61" s="60"/>
      <c r="S61" s="61"/>
      <c r="T61" s="58"/>
      <c r="U61" s="135">
        <f t="array" aca="1" ref="U61" ca="1">IFERROR(SUM(IF($A61=INDIRECT($B$131),IF(U$2&lt;=INDIRECT($A$131),IF(V$2&gt;=INDIRECT($A$131),INDIRECT($C$131)*U$95,""),""),"")),0)</f>
        <v>0</v>
      </c>
      <c r="V61" s="60">
        <f ca="1">IFERROR((U$61/U$32)/12,0)</f>
        <v>0</v>
      </c>
      <c r="W61" s="62">
        <f ca="1">IFERROR(U61/U$68,0)</f>
        <v>0</v>
      </c>
      <c r="X61" s="58"/>
      <c r="Y61" s="135">
        <f t="array" aca="1" ref="Y61" ca="1">IFERROR(SUM(IF($A61=INDIRECT($B$131),IF(Y$2&lt;=INDIRECT($A$131),IF(Z$2&gt;=INDIRECT($A$131),INDIRECT($C$131)*Y$95,""),""),"")),0)</f>
        <v>0</v>
      </c>
      <c r="Z61" s="60">
        <f ca="1">IFERROR((Y$61/Y$32)/12,0)</f>
        <v>0</v>
      </c>
      <c r="AA61" s="61">
        <f ca="1">IFERROR(Y61/Y$68,0)</f>
        <v>0</v>
      </c>
      <c r="AB61" s="156"/>
      <c r="AC61" s="156"/>
    </row>
    <row r="62" spans="1:29" ht="18.75" customHeight="1">
      <c r="A62" s="132">
        <v>213</v>
      </c>
      <c r="B62" s="5"/>
      <c r="C62" s="51" t="s">
        <v>55</v>
      </c>
      <c r="D62" s="25"/>
      <c r="E62" s="133">
        <f t="array" aca="1" ref="E62" ca="1">IFERROR(SUM(IF($A62=INDIRECT($B$131),IF(E$2&lt;=INDIRECT($A$131),IF(F$2&gt;=INDIRECT($A$131),INDIRECT($C$131)*E$95,""),""),"")),0)</f>
        <v>0</v>
      </c>
      <c r="F62" s="53">
        <f ca="1">IFERROR((E$61/E$32)/12,0)</f>
        <v>0</v>
      </c>
      <c r="G62" s="54">
        <f ca="1">IFERROR(E62/E$68,0)</f>
        <v>0</v>
      </c>
      <c r="H62" s="25"/>
      <c r="I62" s="134">
        <f t="array" aca="1" ref="I62" ca="1">IFERROR(SUM(IF($A62=INDIRECT($B$131),IF(I$2&lt;=INDIRECT($A$131),IF(J$2&gt;=INDIRECT($A$131),INDIRECT($C$131)*I$95,""),""),"")),0)</f>
        <v>0</v>
      </c>
      <c r="J62" s="56">
        <f ca="1">IFERROR((I$61/I$32)/12,0)</f>
        <v>0</v>
      </c>
      <c r="K62" s="57">
        <f ca="1">IFERROR(I62/I$68,0)</f>
        <v>0</v>
      </c>
      <c r="L62" s="25"/>
      <c r="M62" s="134">
        <f t="array" aca="1" ref="M62" ca="1">IFERROR(SUM(IF($A62=INDIRECT($B$132),IF(M$2&lt;=INDIRECT($A$132),IF(J$2&gt;=INDIRECT($A$132),INDIRECT($C$132)*M$95,""),""),"")),0)</f>
        <v>0</v>
      </c>
      <c r="N62" s="56">
        <f ca="1">IFERROR((I$61/I$32)/12,0)</f>
        <v>0</v>
      </c>
      <c r="O62" s="57">
        <f ca="1">IFERROR(I62/I$68,0)</f>
        <v>0</v>
      </c>
      <c r="P62" s="58"/>
      <c r="Q62" s="135"/>
      <c r="R62" s="60"/>
      <c r="S62" s="61"/>
      <c r="T62" s="58"/>
      <c r="U62" s="135">
        <f t="array" aca="1" ref="U62" ca="1">IFERROR(SUM(IF($A62=INDIRECT($B$131),IF(U$2&lt;=INDIRECT($A$131),IF(V$2&gt;=INDIRECT($A$131),INDIRECT($C$131)*U$95,""),""),"")),0)</f>
        <v>0</v>
      </c>
      <c r="V62" s="60">
        <f ca="1">IFERROR((U$61/U$32)/12,0)</f>
        <v>0</v>
      </c>
      <c r="W62" s="62">
        <f ca="1">IFERROR(U62/U$68,0)</f>
        <v>0</v>
      </c>
      <c r="X62" s="58"/>
      <c r="Y62" s="135">
        <f t="array" aca="1" ref="Y62" ca="1">IFERROR(SUM(IF($A62=INDIRECT($B$131),IF(Y$2&lt;=INDIRECT($A$131),IF(Z$2&gt;=INDIRECT($A$131),INDIRECT($C$131)*Y$95,""),""),"")),0)</f>
        <v>0</v>
      </c>
      <c r="Z62" s="60">
        <f ca="1">IFERROR((Y$61/Y$32)/12,0)</f>
        <v>0</v>
      </c>
      <c r="AA62" s="61">
        <f ca="1">IFERROR(Y62/Y$68,0)</f>
        <v>0</v>
      </c>
    </row>
    <row r="63" spans="1:29" ht="18.75" customHeight="1">
      <c r="A63" s="132"/>
      <c r="B63" s="5"/>
      <c r="C63" s="63" t="s">
        <v>56</v>
      </c>
      <c r="D63" s="25"/>
      <c r="E63" s="157">
        <f ca="1">SUM(E59:E62)</f>
        <v>0</v>
      </c>
      <c r="F63" s="65">
        <f ca="1">IFERROR((E$63/E$32)/12,0)</f>
        <v>0</v>
      </c>
      <c r="G63" s="66">
        <f ca="1">IFERROR(E63/E$68,0)</f>
        <v>0</v>
      </c>
      <c r="H63" s="88"/>
      <c r="I63" s="158">
        <f ca="1">SUM(I59:I62)</f>
        <v>0</v>
      </c>
      <c r="J63" s="68">
        <f ca="1">IFERROR((I$63/I$32)/12,0)</f>
        <v>0</v>
      </c>
      <c r="K63" s="69">
        <f ca="1">IFERROR(I63/I$68,0)</f>
        <v>0</v>
      </c>
      <c r="L63" s="88"/>
      <c r="M63" s="158">
        <f ca="1">SUM(M59:M62)</f>
        <v>0</v>
      </c>
      <c r="N63" s="68">
        <f ca="1">IFERROR((I$63/I$32)/12,0)</f>
        <v>0</v>
      </c>
      <c r="O63" s="69">
        <f ca="1">IFERROR(I63/I$68,0)</f>
        <v>0</v>
      </c>
      <c r="P63" s="164"/>
      <c r="Q63" s="159"/>
      <c r="R63" s="71"/>
      <c r="S63" s="72"/>
      <c r="T63" s="58"/>
      <c r="U63" s="159">
        <f ca="1">SUM(U59:U62)</f>
        <v>0</v>
      </c>
      <c r="V63" s="71">
        <f ca="1">IFERROR((U$63/U$32)/12,0)</f>
        <v>0</v>
      </c>
      <c r="W63" s="73">
        <f ca="1">IFERROR(U63/U$68,0)</f>
        <v>0</v>
      </c>
      <c r="X63" s="58"/>
      <c r="Y63" s="159">
        <f ca="1">SUM(Y59:Y62)</f>
        <v>0</v>
      </c>
      <c r="Z63" s="71">
        <f ca="1">IFERROR((Y$63/Y$32)/12,0)</f>
        <v>0</v>
      </c>
      <c r="AA63" s="72">
        <f ca="1">IFERROR(Y63/Y$68,0)</f>
        <v>0</v>
      </c>
    </row>
    <row r="64" spans="1:29" ht="18.75" customHeight="1">
      <c r="A64" s="132"/>
      <c r="B64" s="5"/>
      <c r="C64" s="63"/>
      <c r="D64" s="25"/>
      <c r="E64" s="157"/>
      <c r="F64" s="65"/>
      <c r="G64" s="66"/>
      <c r="H64" s="88"/>
      <c r="I64" s="158"/>
      <c r="J64" s="68"/>
      <c r="K64" s="69"/>
      <c r="L64" s="88"/>
      <c r="M64" s="158"/>
      <c r="N64" s="68"/>
      <c r="O64" s="69"/>
      <c r="P64" s="164"/>
      <c r="Q64" s="159"/>
      <c r="R64" s="71"/>
      <c r="S64" s="72"/>
      <c r="T64" s="58"/>
      <c r="U64" s="159"/>
      <c r="V64" s="71"/>
      <c r="W64" s="73"/>
      <c r="X64" s="58"/>
      <c r="Y64" s="159"/>
      <c r="Z64" s="71"/>
      <c r="AA64" s="72"/>
    </row>
    <row r="65" spans="1:31" ht="18.75" customHeight="1">
      <c r="A65" s="132">
        <v>220</v>
      </c>
      <c r="B65" s="5"/>
      <c r="C65" s="51" t="s">
        <v>57</v>
      </c>
      <c r="D65" s="25"/>
      <c r="E65" s="133">
        <f t="array" aca="1" ref="E65" ca="1">IFERROR(SUM(IF($A65=INDIRECT($B$131),IF(E$2&lt;=INDIRECT($A$131),IF(F$2&gt;=INDIRECT($A$131),INDIRECT($C$131)*E$95,""),""),"")),0)</f>
        <v>0</v>
      </c>
      <c r="F65" s="53">
        <f ca="1">IFERROR((E$65/E$32)/12,0)</f>
        <v>0</v>
      </c>
      <c r="G65" s="54">
        <f ca="1">IFERROR(E65/E$68,0)</f>
        <v>0</v>
      </c>
      <c r="H65" s="25"/>
      <c r="I65" s="134">
        <f t="array" aca="1" ref="I65" ca="1">IFERROR(SUM(IF($A65=INDIRECT($B$131),IF(I$2&lt;=INDIRECT($A$131),IF(J$2&gt;=INDIRECT($A$131),INDIRECT($C$131)*I$95,""),""),"")),0)</f>
        <v>0</v>
      </c>
      <c r="J65" s="56">
        <f ca="1">IFERROR((I$65/I$32)/12,0)</f>
        <v>0</v>
      </c>
      <c r="K65" s="57">
        <f ca="1">IFERROR(I65/I$68,0)</f>
        <v>0</v>
      </c>
      <c r="L65" s="25"/>
      <c r="M65" s="134">
        <f t="array" aca="1" ref="M65" ca="1">IFERROR(SUM(IF($A65=INDIRECT($B$132),IF(M$2&lt;=INDIRECT($A$132),IF(J$2&gt;=INDIRECT($A$132),INDIRECT($C$132)*M$95,""),""),"")),0)</f>
        <v>0</v>
      </c>
      <c r="N65" s="56">
        <f ca="1">IFERROR((I$65/I$32)/12,0)</f>
        <v>0</v>
      </c>
      <c r="O65" s="57">
        <f ca="1">IFERROR(I65/I$68,0)</f>
        <v>0</v>
      </c>
      <c r="P65" s="58"/>
      <c r="Q65" s="135"/>
      <c r="R65" s="60"/>
      <c r="S65" s="61"/>
      <c r="T65" s="58"/>
      <c r="U65" s="135">
        <f t="array" aca="1" ref="U65" ca="1">IFERROR(SUM(IF($A65=INDIRECT($B$131),IF(U$2&lt;=INDIRECT($A$131),IF(V$2&gt;=INDIRECT($A$131),INDIRECT($C$131)*U$95,""),""),"")),0)</f>
        <v>0</v>
      </c>
      <c r="V65" s="60">
        <f ca="1">IFERROR((U$65/U$32)/12,0)</f>
        <v>0</v>
      </c>
      <c r="W65" s="62">
        <f ca="1">IFERROR(U65/U$68,0)</f>
        <v>0</v>
      </c>
      <c r="X65" s="58"/>
      <c r="Y65" s="135">
        <f t="array" aca="1" ref="Y65" ca="1">IFERROR(SUM(IF($A65=INDIRECT($B$131),IF(Y$2&lt;=INDIRECT($A$131),IF(Z$2&gt;=INDIRECT($A$131),INDIRECT($C$131)*Y$95,""),""),"")),0)</f>
        <v>0</v>
      </c>
      <c r="Z65" s="60">
        <f ca="1">IFERROR((Y$65/Y$32)/12,0)</f>
        <v>0</v>
      </c>
      <c r="AA65" s="61">
        <f ca="1">IFERROR(Y65/Y$68,0)</f>
        <v>0</v>
      </c>
    </row>
    <row r="66" spans="1:31" ht="18.75" customHeight="1">
      <c r="A66" s="132">
        <v>221</v>
      </c>
      <c r="B66" s="5"/>
      <c r="C66" s="51" t="s">
        <v>58</v>
      </c>
      <c r="D66" s="25"/>
      <c r="E66" s="133">
        <f t="array" aca="1" ref="E66" ca="1">IFERROR(SUM(IF($A66=INDIRECT($B$131),IF(E$2&lt;=INDIRECT($A$131),IF(F$2&gt;=INDIRECT($A$131),INDIRECT($C$131)*E$95,""),""),"")),0)</f>
        <v>0</v>
      </c>
      <c r="F66" s="53">
        <f ca="1">IFERROR((E$66/E$32)/12,0)</f>
        <v>0</v>
      </c>
      <c r="G66" s="54">
        <f ca="1">IFERROR(E66/E$68,0)</f>
        <v>0</v>
      </c>
      <c r="H66" s="25"/>
      <c r="I66" s="134">
        <f t="array" aca="1" ref="I66" ca="1">IFERROR(SUM(IF($A66=INDIRECT($B$131),IF(I$2&lt;=INDIRECT($A$131),IF(J$2&gt;=INDIRECT($A$131),INDIRECT($C$131)*I$95,""),""),"")),0)</f>
        <v>0</v>
      </c>
      <c r="J66" s="56">
        <f ca="1">IFERROR((I$66/I$32)/12,0)</f>
        <v>0</v>
      </c>
      <c r="K66" s="57">
        <f ca="1">IFERROR(I66/I$68,0)</f>
        <v>0</v>
      </c>
      <c r="L66" s="25"/>
      <c r="M66" s="134">
        <f t="array" aca="1" ref="M66" ca="1">IFERROR(SUM(IF($A66=INDIRECT($B$132),IF(M$2&lt;=INDIRECT($A$132),IF(J$2&gt;=INDIRECT($A$132),INDIRECT($C$132)*M$95,""),""),"")),0)</f>
        <v>0</v>
      </c>
      <c r="N66" s="56">
        <f ca="1">IFERROR((I$66/I$32)/12,0)</f>
        <v>0</v>
      </c>
      <c r="O66" s="57">
        <f ca="1">IFERROR(I66/I$68,0)</f>
        <v>0</v>
      </c>
      <c r="P66" s="58"/>
      <c r="Q66" s="135"/>
      <c r="R66" s="60"/>
      <c r="S66" s="61"/>
      <c r="T66" s="58"/>
      <c r="U66" s="135">
        <f t="array" aca="1" ref="U66" ca="1">IFERROR(SUM(IF($A66=INDIRECT($B$131),IF(U$2&lt;=INDIRECT($A$131),IF(V$2&gt;=INDIRECT($A$131),INDIRECT($C$131)*U$95,""),""),"")),0)</f>
        <v>0</v>
      </c>
      <c r="V66" s="60">
        <f ca="1">IFERROR((U$66/U$32)/12,0)</f>
        <v>0</v>
      </c>
      <c r="W66" s="62">
        <f ca="1">IFERROR(U66/U$68,0)</f>
        <v>0</v>
      </c>
      <c r="X66" s="58"/>
      <c r="Y66" s="135">
        <f t="array" aca="1" ref="Y66" ca="1">IFERROR(SUM(IF($A66=INDIRECT($B$131),IF(Y$2&lt;=INDIRECT($A$131),IF(Z$2&gt;=INDIRECT($A$131),INDIRECT($C$131)*Y$95,""),""),"")),0)</f>
        <v>0</v>
      </c>
      <c r="Z66" s="60">
        <f ca="1">IFERROR((Y$66/Y$32)/12,0)</f>
        <v>0</v>
      </c>
      <c r="AA66" s="61">
        <f ca="1">IFERROR(Y66/Y$68,0)</f>
        <v>0</v>
      </c>
    </row>
    <row r="67" spans="1:31" ht="20.25" hidden="1" customHeight="1">
      <c r="A67" s="165">
        <v>230</v>
      </c>
      <c r="B67" s="5"/>
      <c r="C67" s="166" t="s">
        <v>59</v>
      </c>
      <c r="D67" s="167"/>
      <c r="E67" s="168">
        <f t="array" aca="1" ref="E67" ca="1">IFERROR(SUM(IF($A67=INDIRECT($B$131),IF(E$2&lt;=INDIRECT($A$131),IF(F$2&gt;=INDIRECT($A$131),INDIRECT($C$131)*E$95,""),""),"")),0)</f>
        <v>0</v>
      </c>
      <c r="F67" s="169">
        <f ca="1">IFERROR((E67/$E$32)/12,0)</f>
        <v>0</v>
      </c>
      <c r="G67" s="170">
        <f ca="1">IFERROR(E67/E$68,0)</f>
        <v>0</v>
      </c>
      <c r="H67" s="167"/>
      <c r="I67" s="171">
        <f t="array" aca="1" ref="I67" ca="1">IFERROR(SUM(IF($A67=INDIRECT($B$131),IF(I$2&lt;=INDIRECT($A$131),IF(J$2&gt;=INDIRECT($A$131),INDIRECT($C$131)*I$95,""),""),"")),0)</f>
        <v>0</v>
      </c>
      <c r="J67" s="172">
        <f ca="1">IFERROR((I67/$E$32)/12,0)</f>
        <v>0</v>
      </c>
      <c r="K67" s="173">
        <f ca="1">IFERROR(I67/I$68,0)</f>
        <v>0</v>
      </c>
      <c r="L67" s="167"/>
      <c r="M67" s="171">
        <f t="array" aca="1" ref="M67" ca="1">IFERROR(SUM(IF($A67=INDIRECT($B$132),IF(M$2&lt;=INDIRECT($A$132),IF(J$2&gt;=INDIRECT($A$132),INDIRECT($C$132)*M$95,""),""),"")),0)</f>
        <v>0</v>
      </c>
      <c r="N67" s="172">
        <f ca="1">IFERROR((I67/$E$32)/12,0)</f>
        <v>0</v>
      </c>
      <c r="O67" s="173">
        <f ca="1">IFERROR(I67/I$68,0)</f>
        <v>0</v>
      </c>
      <c r="P67" s="174"/>
      <c r="Q67" s="175"/>
      <c r="R67" s="176"/>
      <c r="S67" s="177"/>
      <c r="T67" s="174"/>
      <c r="U67" s="175">
        <f t="array" aca="1" ref="U67" ca="1">IFERROR(SUM(IF($A67=INDIRECT($B$131),IF(U$2&lt;=INDIRECT($A$131),IF(V$2&gt;=INDIRECT($A$131),INDIRECT($C$131)*U$95,""),""),"")),0)</f>
        <v>0</v>
      </c>
      <c r="V67" s="176">
        <f ca="1">IFERROR((U67/U$32)/12,0)</f>
        <v>0</v>
      </c>
      <c r="W67" s="178">
        <f ca="1">IFERROR(U67/U$68,0)</f>
        <v>0</v>
      </c>
      <c r="X67" s="174"/>
      <c r="Y67" s="175">
        <f t="array" aca="1" ref="Y67" ca="1">IFERROR(SUM(IF($A67=INDIRECT($B$131),IF(Y$2&lt;=INDIRECT($A$131),IF(Z$2&gt;=INDIRECT($A$131),INDIRECT($C$131)*Y$95,""),""),"")),0)</f>
        <v>0</v>
      </c>
      <c r="Z67" s="176">
        <f ca="1">IFERROR((Y67/Y$32)/12,0)</f>
        <v>0</v>
      </c>
      <c r="AA67" s="177">
        <f ca="1">IFERROR(Y67/Y$68,0)</f>
        <v>0</v>
      </c>
    </row>
    <row r="68" spans="1:31" ht="18.75" customHeight="1" outlineLevel="1">
      <c r="A68" s="4"/>
      <c r="B68" s="5"/>
      <c r="C68" s="179" t="s">
        <v>60</v>
      </c>
      <c r="D68" s="180"/>
      <c r="E68" s="181">
        <f ca="1">SUM(E56,E63,E65:E66)</f>
        <v>0</v>
      </c>
      <c r="F68" s="181">
        <f ca="1">IFERROR(E68/(E$32*E$96*E$95),0)</f>
        <v>0</v>
      </c>
      <c r="G68" s="182">
        <f ca="1">IFERROR(E68/E$68,0)</f>
        <v>0</v>
      </c>
      <c r="H68" s="180"/>
      <c r="I68" s="181">
        <f ca="1">SUM(I56,I63,I65:I66)</f>
        <v>0</v>
      </c>
      <c r="J68" s="183">
        <f ca="1">IFERROR(I68/(I$32*I$96*I$95),0)</f>
        <v>0</v>
      </c>
      <c r="K68" s="184">
        <f ca="1">IFERROR(I68/I$68,0)</f>
        <v>0</v>
      </c>
      <c r="L68" s="180"/>
      <c r="M68" s="181">
        <f ca="1">SUM(M56,M63,M65:M66)</f>
        <v>0</v>
      </c>
      <c r="N68" s="183">
        <f ca="1">IFERROR(I68/(I$32*I$96*I$95),0)</f>
        <v>0</v>
      </c>
      <c r="O68" s="184">
        <f ca="1">IFERROR(I68/I$68,0)</f>
        <v>0</v>
      </c>
      <c r="P68" s="185"/>
      <c r="Q68" s="181"/>
      <c r="R68" s="186"/>
      <c r="S68" s="187"/>
      <c r="T68" s="188"/>
      <c r="U68" s="181">
        <f ca="1">SUM(U56,U63,U65:U66)</f>
        <v>0</v>
      </c>
      <c r="V68" s="186">
        <f ca="1">IFERROR(U68/(U$32*U$96*U$95),0)</f>
        <v>0</v>
      </c>
      <c r="W68" s="189">
        <f ca="1">IFERROR(U68/U$68,0)</f>
        <v>0</v>
      </c>
      <c r="X68" s="188"/>
      <c r="Y68" s="181">
        <f ca="1">SUM(Y56,Y63,Y65:Y66)</f>
        <v>0</v>
      </c>
      <c r="Z68" s="186">
        <f ca="1">IFERROR(Y68/(Y$32*Y$96*Y$95),0)</f>
        <v>0</v>
      </c>
      <c r="AA68" s="187">
        <f ca="1">IFERROR(Y68/Y$68,0)</f>
        <v>0</v>
      </c>
      <c r="AD68" s="190"/>
    </row>
    <row r="69" spans="1:31" ht="18.75" hidden="1" customHeight="1" outlineLevel="1">
      <c r="A69" s="4"/>
      <c r="B69" s="5"/>
      <c r="C69" s="14"/>
      <c r="D69" s="15"/>
      <c r="E69" s="16"/>
      <c r="F69" s="17">
        <f>F39</f>
        <v>2023</v>
      </c>
      <c r="G69" s="16"/>
      <c r="H69" s="15"/>
      <c r="I69" s="16"/>
      <c r="J69" s="17" t="str">
        <f>J39</f>
        <v>Trailing 12 Months</v>
      </c>
      <c r="K69" s="16"/>
      <c r="L69" s="15"/>
      <c r="M69" s="16"/>
      <c r="N69" s="17" t="str">
        <f>N39</f>
        <v>Trailing 12 Months</v>
      </c>
      <c r="O69" s="16"/>
      <c r="P69" s="15"/>
      <c r="Q69" s="16"/>
      <c r="R69" s="17"/>
      <c r="S69" s="18"/>
      <c r="T69" s="15"/>
      <c r="U69" s="16"/>
      <c r="V69" s="17" t="str">
        <f>V39</f>
        <v>Operator Proforma</v>
      </c>
      <c r="W69" s="16"/>
      <c r="X69" s="15"/>
      <c r="Y69" s="16"/>
      <c r="Z69" s="17" t="str">
        <f>Z39</f>
        <v>Helios Proforma</v>
      </c>
      <c r="AA69" s="18"/>
      <c r="AD69" s="190"/>
    </row>
    <row r="70" spans="1:31" ht="18.75" hidden="1" customHeight="1" outlineLevel="1">
      <c r="A70" s="4"/>
      <c r="B70" s="5"/>
      <c r="C70" s="19"/>
      <c r="D70" s="20"/>
      <c r="E70" s="21"/>
      <c r="F70" s="22" t="str">
        <f>F40</f>
        <v>(1/1/2022 - 12/31/2022)</v>
      </c>
      <c r="G70" s="21"/>
      <c r="H70" s="20"/>
      <c r="I70" s="21"/>
      <c r="J70" s="22" t="str">
        <f>J40</f>
        <v>(6/1/2023 - 5/31/2024)</v>
      </c>
      <c r="K70" s="21"/>
      <c r="L70" s="20"/>
      <c r="M70" s="21"/>
      <c r="N70" s="22" t="str">
        <f>N40</f>
        <v>(6/1/2023 - 5/31/2024)</v>
      </c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90"/>
    </row>
    <row r="71" spans="1:31" ht="18.75" customHeight="1" outlineLevel="1">
      <c r="A71" s="4"/>
      <c r="B71" s="5"/>
      <c r="C71" s="191" t="s">
        <v>61</v>
      </c>
      <c r="D71" s="180"/>
      <c r="E71" s="192">
        <f>G$2</f>
        <v>2023</v>
      </c>
      <c r="F71" s="192" t="s">
        <v>22</v>
      </c>
      <c r="G71" s="192" t="s">
        <v>40</v>
      </c>
      <c r="H71" s="5"/>
      <c r="I71" s="112" t="str">
        <f>K$2</f>
        <v>T12</v>
      </c>
      <c r="J71" s="112" t="s">
        <v>22</v>
      </c>
      <c r="K71" s="112" t="s">
        <v>40</v>
      </c>
      <c r="L71" s="5"/>
      <c r="M71" s="112" t="str">
        <f>K$2</f>
        <v>T12</v>
      </c>
      <c r="N71" s="112" t="s">
        <v>22</v>
      </c>
      <c r="O71" s="112" t="s">
        <v>40</v>
      </c>
      <c r="Q71" s="112"/>
      <c r="R71" s="112"/>
      <c r="S71" s="113"/>
      <c r="T71" s="193"/>
      <c r="U71" s="112" t="str">
        <f>W$2</f>
        <v>Op. Proforma</v>
      </c>
      <c r="V71" s="112" t="s">
        <v>22</v>
      </c>
      <c r="W71" s="112" t="s">
        <v>40</v>
      </c>
      <c r="X71" s="193"/>
      <c r="Y71" s="112" t="str">
        <f>AA$2</f>
        <v>Helios Proforma</v>
      </c>
      <c r="Z71" s="112" t="s">
        <v>22</v>
      </c>
      <c r="AA71" s="112" t="s">
        <v>40</v>
      </c>
      <c r="AD71" s="190"/>
    </row>
    <row r="72" spans="1:31" ht="18.75" hidden="1" customHeight="1">
      <c r="A72" s="194">
        <v>301</v>
      </c>
      <c r="B72" s="5"/>
      <c r="C72" s="195" t="s">
        <v>62</v>
      </c>
      <c r="D72" s="43"/>
      <c r="E72" s="152">
        <f t="array" aca="1" ref="E72" ca="1">IFERROR(SUM(IF($A72=INDIRECT($B$131),IF(E$2&lt;=INDIRECT($A$131),IF(F$2&gt;=INDIRECT($A$131),INDIRECT($C$131)*E$95,""),""),"")),0)</f>
        <v>0</v>
      </c>
      <c r="F72" s="45">
        <f t="shared" ref="F72:F87" ca="1" si="5">IFERROR((E72/E$32)/12,0)</f>
        <v>0</v>
      </c>
      <c r="G72" s="46">
        <f t="shared" ref="G72:G88" ca="1" si="6">IFERROR(E72/E$68,0)</f>
        <v>0</v>
      </c>
      <c r="H72" s="43"/>
      <c r="I72" s="153">
        <f t="array" aca="1" ref="I72" ca="1">IFERROR(SUM(IF($A72=INDIRECT($B$131),IF(I$2&lt;=INDIRECT($A$131),IF(J$2&gt;=INDIRECT($A$131),INDIRECT($C$131)*I$95,""),""),"")),0)</f>
        <v>0</v>
      </c>
      <c r="J72" s="45">
        <f t="shared" ref="J72:J87" ca="1" si="7">IFERROR((I72/I$32)/12,0)</f>
        <v>0</v>
      </c>
      <c r="K72" s="76">
        <f t="shared" ref="K72:K88" ca="1" si="8">IFERROR(I72/I$68,0)</f>
        <v>0</v>
      </c>
      <c r="L72" s="43"/>
      <c r="M72" s="153">
        <f t="array" aca="1" ref="M72" ca="1">IFERROR(SUM(IF($A72=INDIRECT($B$132),IF(M$2&lt;=INDIRECT($A$132),IF(J$2&gt;=INDIRECT($A$132),INDIRECT($C$132)*M$95,""),""),"")),0)</f>
        <v>0</v>
      </c>
      <c r="N72" s="45">
        <f t="shared" ref="N72:N87" ca="1" si="9">IFERROR((I72/I$32)/12,0)</f>
        <v>0</v>
      </c>
      <c r="O72" s="76">
        <f t="shared" ref="O72:O88" ca="1" si="10">IFERROR(I72/I$68,0)</f>
        <v>0</v>
      </c>
      <c r="P72" s="77"/>
      <c r="Q72" s="154"/>
      <c r="R72" s="45"/>
      <c r="S72" s="80"/>
      <c r="T72" s="196"/>
      <c r="U72" s="154">
        <f t="array" aca="1" ref="U72" ca="1">IFERROR(SUM(IF($A72=INDIRECT($B$131),IF(U$2&lt;=INDIRECT($A$131),IF(V$2&gt;=INDIRECT($A$131),INDIRECT($C$131)*U$95,""),""),"")),0)</f>
        <v>0</v>
      </c>
      <c r="V72" s="45">
        <f t="shared" ref="V72:V87" ca="1" si="11">IFERROR((U72/U$32)/12,0)</f>
        <v>0</v>
      </c>
      <c r="W72" s="81">
        <f t="shared" ref="W72:W88" ca="1" si="12">IFERROR(U72/U$68,0)</f>
        <v>0</v>
      </c>
      <c r="X72" s="196"/>
      <c r="Y72" s="154">
        <f t="array" aca="1" ref="Y72" ca="1">IFERROR(SUM(IF($A72=INDIRECT($B$131),IF(Y$2&lt;=INDIRECT($A$131),IF(Z$2&gt;=INDIRECT($A$131),INDIRECT($C$131)*Y$95,""),""),"")),0)</f>
        <v>0</v>
      </c>
      <c r="Z72" s="45">
        <f t="shared" ref="Z72:Z87" ca="1" si="13">IFERROR((Y72/Y$32)/12,0)</f>
        <v>0</v>
      </c>
      <c r="AA72" s="80">
        <f t="shared" ref="AA72:AA88" ca="1" si="14">IFERROR(Y72/Y$68,0)</f>
        <v>0</v>
      </c>
      <c r="AD72" s="190"/>
    </row>
    <row r="73" spans="1:31" ht="18.75" customHeight="1">
      <c r="A73" s="194">
        <v>302</v>
      </c>
      <c r="B73" s="5"/>
      <c r="C73" s="197" t="s">
        <v>63</v>
      </c>
      <c r="D73" s="25"/>
      <c r="E73" s="133">
        <f t="array" aca="1" ref="E73" ca="1">IFERROR(SUM(IF($A73=INDIRECT($B$131),IF(E$2&lt;=INDIRECT($A$131),IF(F$2&gt;=INDIRECT($A$131),INDIRECT($C$131)*E$95,""),""),"")),0)</f>
        <v>0</v>
      </c>
      <c r="F73" s="53">
        <f t="shared" ca="1" si="5"/>
        <v>0</v>
      </c>
      <c r="G73" s="54">
        <f t="shared" ca="1" si="6"/>
        <v>0</v>
      </c>
      <c r="H73" s="25"/>
      <c r="I73" s="134">
        <f t="array" aca="1" ref="I73" ca="1">IFERROR(SUM(IF($A73=INDIRECT($B$131),IF(I$2&lt;=INDIRECT($A$131),IF(J$2&gt;=INDIRECT($A$131),INDIRECT($C$131)*I$95,""),""),"")),0)</f>
        <v>0</v>
      </c>
      <c r="J73" s="53">
        <f t="shared" ca="1" si="7"/>
        <v>0</v>
      </c>
      <c r="K73" s="57">
        <f t="shared" ca="1" si="8"/>
        <v>0</v>
      </c>
      <c r="L73" s="25"/>
      <c r="M73" s="134">
        <f t="array" aca="1" ref="M73" ca="1">IFERROR(SUM(IF($A73=INDIRECT($B$132),IF(M$2&lt;=INDIRECT($A$132),IF(J$2&gt;=INDIRECT($A$132),INDIRECT($C$132)*M$95,""),""),"")),0)</f>
        <v>0</v>
      </c>
      <c r="N73" s="53">
        <f t="shared" ca="1" si="9"/>
        <v>0</v>
      </c>
      <c r="O73" s="57">
        <f t="shared" ca="1" si="10"/>
        <v>0</v>
      </c>
      <c r="P73" s="58"/>
      <c r="Q73" s="135"/>
      <c r="R73" s="53"/>
      <c r="S73" s="61"/>
      <c r="T73" s="198"/>
      <c r="U73" s="135">
        <f t="array" aca="1" ref="U73" ca="1">IFERROR(SUM(IF($A73=INDIRECT($B$131),IF(U$2&lt;=INDIRECT($A$131),IF(V$2&gt;=INDIRECT($A$131),INDIRECT($C$131)*U$95,""),""),"")),0)</f>
        <v>0</v>
      </c>
      <c r="V73" s="53">
        <f t="shared" ca="1" si="11"/>
        <v>0</v>
      </c>
      <c r="W73" s="62">
        <f t="shared" ca="1" si="12"/>
        <v>0</v>
      </c>
      <c r="X73" s="198"/>
      <c r="Y73" s="135">
        <f t="array" aca="1" ref="Y73" ca="1">IFERROR(SUM(IF($A73=INDIRECT($B$131),IF(Y$2&lt;=INDIRECT($A$131),IF(Z$2&gt;=INDIRECT($A$131),INDIRECT($C$131)*Y$95,""),""),"")),0)</f>
        <v>0</v>
      </c>
      <c r="Z73" s="53">
        <f t="shared" ca="1" si="13"/>
        <v>0</v>
      </c>
      <c r="AA73" s="61">
        <f t="shared" ca="1" si="14"/>
        <v>0</v>
      </c>
      <c r="AD73" s="190"/>
      <c r="AE73" s="199"/>
    </row>
    <row r="74" spans="1:31" ht="18.75" customHeight="1">
      <c r="A74" s="194">
        <v>303</v>
      </c>
      <c r="B74" s="5"/>
      <c r="C74" s="197" t="s">
        <v>64</v>
      </c>
      <c r="D74" s="25"/>
      <c r="E74" s="133">
        <f t="array" aca="1" ref="E74" ca="1">IFERROR(SUM(IF($A74=INDIRECT($B$131),IF(E$2&lt;=INDIRECT($A$131),IF(F$2&gt;=INDIRECT($A$131),INDIRECT($C$131)*E$95,""),""),"")),0)</f>
        <v>0</v>
      </c>
      <c r="F74" s="53">
        <f t="shared" ca="1" si="5"/>
        <v>0</v>
      </c>
      <c r="G74" s="54">
        <f t="shared" ca="1" si="6"/>
        <v>0</v>
      </c>
      <c r="H74" s="25"/>
      <c r="I74" s="134">
        <f t="array" aca="1" ref="I74" ca="1">IFERROR(SUM(IF($A74=INDIRECT($B$131),IF(I$2&lt;=INDIRECT($A$131),IF(J$2&gt;=INDIRECT($A$131),INDIRECT($C$131)*I$95,""),""),"")),0)</f>
        <v>0</v>
      </c>
      <c r="J74" s="53">
        <f t="shared" ca="1" si="7"/>
        <v>0</v>
      </c>
      <c r="K74" s="57">
        <f t="shared" ca="1" si="8"/>
        <v>0</v>
      </c>
      <c r="L74" s="25"/>
      <c r="M74" s="134">
        <f t="array" aca="1" ref="M74" ca="1">IFERROR(SUM(IF($A74=INDIRECT($B$132),IF(M$2&lt;=INDIRECT($A$132),IF(J$2&gt;=INDIRECT($A$132),INDIRECT($C$132)*M$95,""),""),"")),0)</f>
        <v>0</v>
      </c>
      <c r="N74" s="53">
        <f t="shared" ca="1" si="9"/>
        <v>0</v>
      </c>
      <c r="O74" s="57">
        <f t="shared" ca="1" si="10"/>
        <v>0</v>
      </c>
      <c r="P74" s="58"/>
      <c r="Q74" s="135"/>
      <c r="R74" s="53"/>
      <c r="S74" s="61"/>
      <c r="T74" s="198"/>
      <c r="U74" s="135">
        <f t="array" aca="1" ref="U74" ca="1">IFERROR(SUM(IF($A74=INDIRECT($B$131),IF(U$2&lt;=INDIRECT($A$131),IF(V$2&gt;=INDIRECT($A$131),INDIRECT($C$131)*U$95,""),""),"")),0)</f>
        <v>0</v>
      </c>
      <c r="V74" s="53">
        <f t="shared" ca="1" si="11"/>
        <v>0</v>
      </c>
      <c r="W74" s="62">
        <f t="shared" ca="1" si="12"/>
        <v>0</v>
      </c>
      <c r="X74" s="198"/>
      <c r="Y74" s="135">
        <f t="array" aca="1" ref="Y74" ca="1">IFERROR(SUM(IF($A74=INDIRECT($B$131),IF(Y$2&lt;=INDIRECT($A$131),IF(Z$2&gt;=INDIRECT($A$131),INDIRECT($C$131)*Y$95,""),""),"")),0)</f>
        <v>0</v>
      </c>
      <c r="Z74" s="53">
        <f t="shared" ca="1" si="13"/>
        <v>0</v>
      </c>
      <c r="AA74" s="61">
        <f t="shared" ca="1" si="14"/>
        <v>0</v>
      </c>
      <c r="AD74" s="190"/>
      <c r="AE74" s="199"/>
    </row>
    <row r="75" spans="1:31" ht="18.75" customHeight="1">
      <c r="A75" s="194">
        <v>304</v>
      </c>
      <c r="B75" s="5"/>
      <c r="C75" s="197" t="s">
        <v>65</v>
      </c>
      <c r="D75" s="25"/>
      <c r="E75" s="133">
        <f t="array" aca="1" ref="E75" ca="1">IFERROR(SUM(IF($A75=INDIRECT($B$131),IF(E$2&lt;=INDIRECT($A$131),IF(F$2&gt;=INDIRECT($A$131),INDIRECT($C$131)*E$95,""),""),"")),0)</f>
        <v>0</v>
      </c>
      <c r="F75" s="53">
        <f t="shared" ca="1" si="5"/>
        <v>0</v>
      </c>
      <c r="G75" s="54">
        <f t="shared" ca="1" si="6"/>
        <v>0</v>
      </c>
      <c r="H75" s="25"/>
      <c r="I75" s="134">
        <f t="array" aca="1" ref="I75" ca="1">IFERROR(SUM(IF($A75=INDIRECT($B$131),IF(I$2&lt;=INDIRECT($A$131),IF(J$2&gt;=INDIRECT($A$131),INDIRECT($C$131)*I$95,""),""),"")),0)</f>
        <v>0</v>
      </c>
      <c r="J75" s="53">
        <f t="shared" ca="1" si="7"/>
        <v>0</v>
      </c>
      <c r="K75" s="57">
        <f t="shared" ca="1" si="8"/>
        <v>0</v>
      </c>
      <c r="L75" s="25"/>
      <c r="M75" s="134">
        <f t="array" aca="1" ref="M75" ca="1">IFERROR(SUM(IF($A75=INDIRECT($B$132),IF(M$2&lt;=INDIRECT($A$132),IF(J$2&gt;=INDIRECT($A$132),INDIRECT($C$132)*M$95,""),""),"")),0)</f>
        <v>0</v>
      </c>
      <c r="N75" s="53">
        <f t="shared" ca="1" si="9"/>
        <v>0</v>
      </c>
      <c r="O75" s="57">
        <f t="shared" ca="1" si="10"/>
        <v>0</v>
      </c>
      <c r="P75" s="58"/>
      <c r="Q75" s="135"/>
      <c r="R75" s="53"/>
      <c r="S75" s="61"/>
      <c r="T75" s="198"/>
      <c r="U75" s="135">
        <f t="array" aca="1" ref="U75" ca="1">IFERROR(SUM(IF($A75=INDIRECT($B$131),IF(U$2&lt;=INDIRECT($A$131),IF(V$2&gt;=INDIRECT($A$131),INDIRECT($C$131)*U$95,""),""),"")),0)</f>
        <v>0</v>
      </c>
      <c r="V75" s="53">
        <f t="shared" ca="1" si="11"/>
        <v>0</v>
      </c>
      <c r="W75" s="62">
        <f t="shared" ca="1" si="12"/>
        <v>0</v>
      </c>
      <c r="X75" s="198"/>
      <c r="Y75" s="135">
        <f t="array" aca="1" ref="Y75" ca="1">IFERROR(SUM(IF($A75=INDIRECT($B$131),IF(Y$2&lt;=INDIRECT($A$131),IF(Z$2&gt;=INDIRECT($A$131),INDIRECT($C$131)*Y$95,""),""),"")),0)</f>
        <v>0</v>
      </c>
      <c r="Z75" s="53">
        <f t="shared" ca="1" si="13"/>
        <v>0</v>
      </c>
      <c r="AA75" s="61">
        <f t="shared" ca="1" si="14"/>
        <v>0</v>
      </c>
      <c r="AD75" s="190"/>
      <c r="AE75" s="199"/>
    </row>
    <row r="76" spans="1:31" ht="18.75" customHeight="1">
      <c r="A76" s="194">
        <v>305</v>
      </c>
      <c r="B76" s="5"/>
      <c r="C76" s="197" t="s">
        <v>66</v>
      </c>
      <c r="D76" s="25"/>
      <c r="E76" s="133">
        <f t="array" aca="1" ref="E76" ca="1">IFERROR(SUM(IF($A76=INDIRECT($B$131),IF(E$2&lt;=INDIRECT($A$131),IF(F$2&gt;=INDIRECT($A$131),INDIRECT($C$131)*E$95,""),""),"")),0)</f>
        <v>0</v>
      </c>
      <c r="F76" s="53">
        <f t="shared" ca="1" si="5"/>
        <v>0</v>
      </c>
      <c r="G76" s="54">
        <f t="shared" ca="1" si="6"/>
        <v>0</v>
      </c>
      <c r="H76" s="25"/>
      <c r="I76" s="134">
        <f t="array" aca="1" ref="I76" ca="1">IFERROR(SUM(IF($A76=INDIRECT($B$131),IF(I$2&lt;=INDIRECT($A$131),IF(J$2&gt;=INDIRECT($A$131),INDIRECT($C$131)*I$95,""),""),"")),0)</f>
        <v>0</v>
      </c>
      <c r="J76" s="53">
        <f t="shared" ca="1" si="7"/>
        <v>0</v>
      </c>
      <c r="K76" s="57">
        <f t="shared" ca="1" si="8"/>
        <v>0</v>
      </c>
      <c r="L76" s="25"/>
      <c r="M76" s="134">
        <f t="array" aca="1" ref="M76" ca="1">IFERROR(SUM(IF($A76=INDIRECT($B$132),IF(M$2&lt;=INDIRECT($A$132),IF(J$2&gt;=INDIRECT($A$132),INDIRECT($C$132)*M$95,""),""),"")),0)</f>
        <v>0</v>
      </c>
      <c r="N76" s="53">
        <f t="shared" ca="1" si="9"/>
        <v>0</v>
      </c>
      <c r="O76" s="57">
        <f t="shared" ca="1" si="10"/>
        <v>0</v>
      </c>
      <c r="P76" s="58"/>
      <c r="Q76" s="135"/>
      <c r="R76" s="53"/>
      <c r="S76" s="61"/>
      <c r="T76" s="198"/>
      <c r="U76" s="135">
        <f t="array" aca="1" ref="U76" ca="1">IFERROR(SUM(IF($A76=INDIRECT($B$131),IF(U$2&lt;=INDIRECT($A$131),IF(V$2&gt;=INDIRECT($A$131),INDIRECT($C$131)*U$95,""),""),"")),0)</f>
        <v>0</v>
      </c>
      <c r="V76" s="53">
        <f t="shared" ca="1" si="11"/>
        <v>0</v>
      </c>
      <c r="W76" s="62">
        <f t="shared" ca="1" si="12"/>
        <v>0</v>
      </c>
      <c r="X76" s="198"/>
      <c r="Y76" s="135">
        <f t="array" aca="1" ref="Y76" ca="1">IFERROR(SUM(IF($A76=INDIRECT($B$131),IF(Y$2&lt;=INDIRECT($A$131),IF(Z$2&gt;=INDIRECT($A$131),INDIRECT($C$131)*Y$95,""),""),"")),0)</f>
        <v>0</v>
      </c>
      <c r="Z76" s="53">
        <f t="shared" ca="1" si="13"/>
        <v>0</v>
      </c>
      <c r="AA76" s="61">
        <f t="shared" ca="1" si="14"/>
        <v>0</v>
      </c>
      <c r="AD76" s="190"/>
      <c r="AE76" s="199"/>
    </row>
    <row r="77" spans="1:31" ht="18.75" customHeight="1">
      <c r="A77" s="194">
        <v>306</v>
      </c>
      <c r="B77" s="5"/>
      <c r="C77" s="197" t="s">
        <v>67</v>
      </c>
      <c r="D77" s="25"/>
      <c r="E77" s="133">
        <f t="array" aca="1" ref="E77" ca="1">IFERROR(SUM(IF($A77=INDIRECT($B$131),IF(E$2&lt;=INDIRECT($A$131),IF(F$2&gt;=INDIRECT($A$131),INDIRECT($C$131)*E$95,""),""),"")),0)</f>
        <v>0</v>
      </c>
      <c r="F77" s="53">
        <f t="shared" ca="1" si="5"/>
        <v>0</v>
      </c>
      <c r="G77" s="54">
        <f t="shared" ca="1" si="6"/>
        <v>0</v>
      </c>
      <c r="H77" s="25"/>
      <c r="I77" s="134">
        <f t="array" aca="1" ref="I77" ca="1">IFERROR(SUM(IF($A77=INDIRECT($B$131),IF(I$2&lt;=INDIRECT($A$131),IF(J$2&gt;=INDIRECT($A$131),INDIRECT($C$131)*I$95,""),""),"")),0)</f>
        <v>0</v>
      </c>
      <c r="J77" s="53">
        <f t="shared" ca="1" si="7"/>
        <v>0</v>
      </c>
      <c r="K77" s="57">
        <f t="shared" ca="1" si="8"/>
        <v>0</v>
      </c>
      <c r="L77" s="25"/>
      <c r="M77" s="134">
        <f t="array" aca="1" ref="M77" ca="1">IFERROR(SUM(IF($A77=INDIRECT($B$132),IF(M$2&lt;=INDIRECT($A$132),IF(J$2&gt;=INDIRECT($A$132),INDIRECT($C$132)*M$95,""),""),"")),0)</f>
        <v>0</v>
      </c>
      <c r="N77" s="53">
        <f t="shared" ca="1" si="9"/>
        <v>0</v>
      </c>
      <c r="O77" s="57">
        <f t="shared" ca="1" si="10"/>
        <v>0</v>
      </c>
      <c r="P77" s="58"/>
      <c r="Q77" s="135"/>
      <c r="R77" s="53"/>
      <c r="S77" s="61"/>
      <c r="T77" s="198"/>
      <c r="U77" s="135">
        <f t="array" aca="1" ref="U77" ca="1">IFERROR(SUM(IF($A77=INDIRECT($B$131),IF(U$2&lt;=INDIRECT($A$131),IF(V$2&gt;=INDIRECT($A$131),INDIRECT($C$131)*U$95,""),""),"")),0)</f>
        <v>0</v>
      </c>
      <c r="V77" s="53">
        <f t="shared" ca="1" si="11"/>
        <v>0</v>
      </c>
      <c r="W77" s="62">
        <f t="shared" ca="1" si="12"/>
        <v>0</v>
      </c>
      <c r="X77" s="198"/>
      <c r="Y77" s="135">
        <f t="array" aca="1" ref="Y77" ca="1">IFERROR(SUM(IF($A77=INDIRECT($B$131),IF(Y$2&lt;=INDIRECT($A$131),IF(Z$2&gt;=INDIRECT($A$131),INDIRECT($C$131)*Y$95,""),""),"")),0)</f>
        <v>0</v>
      </c>
      <c r="Z77" s="53">
        <f t="shared" ca="1" si="13"/>
        <v>0</v>
      </c>
      <c r="AA77" s="61">
        <f t="shared" ca="1" si="14"/>
        <v>0</v>
      </c>
      <c r="AD77" s="190"/>
      <c r="AE77" s="199"/>
    </row>
    <row r="78" spans="1:31" ht="18.75" customHeight="1">
      <c r="A78" s="194">
        <v>307</v>
      </c>
      <c r="B78" s="5"/>
      <c r="C78" s="197" t="s">
        <v>68</v>
      </c>
      <c r="D78" s="25"/>
      <c r="E78" s="133">
        <f t="array" aca="1" ref="E78" ca="1">IFERROR(SUM(IF($A78=INDIRECT($B$131),IF(E$2&lt;=INDIRECT($A$131),IF(F$2&gt;=INDIRECT($A$131),INDIRECT($C$131)*E$95,""),""),"")),0)</f>
        <v>0</v>
      </c>
      <c r="F78" s="53">
        <f t="shared" ca="1" si="5"/>
        <v>0</v>
      </c>
      <c r="G78" s="54">
        <f t="shared" ca="1" si="6"/>
        <v>0</v>
      </c>
      <c r="H78" s="25"/>
      <c r="I78" s="134">
        <f t="array" aca="1" ref="I78" ca="1">IFERROR(SUM(IF($A78=INDIRECT($B$131),IF(I$2&lt;=INDIRECT($A$131),IF(J$2&gt;=INDIRECT($A$131),INDIRECT($C$131)*I$95,""),""),"")),0)</f>
        <v>0</v>
      </c>
      <c r="J78" s="53">
        <f t="shared" ca="1" si="7"/>
        <v>0</v>
      </c>
      <c r="K78" s="57">
        <f t="shared" ca="1" si="8"/>
        <v>0</v>
      </c>
      <c r="L78" s="25"/>
      <c r="M78" s="134">
        <f t="array" aca="1" ref="M78" ca="1">IFERROR(SUM(IF($A78=INDIRECT($B$132),IF(M$2&lt;=INDIRECT($A$132),IF(J$2&gt;=INDIRECT($A$132),INDIRECT($C$132)*M$95,""),""),"")),0)</f>
        <v>0</v>
      </c>
      <c r="N78" s="53">
        <f t="shared" ca="1" si="9"/>
        <v>0</v>
      </c>
      <c r="O78" s="57">
        <f t="shared" ca="1" si="10"/>
        <v>0</v>
      </c>
      <c r="P78" s="58"/>
      <c r="Q78" s="135"/>
      <c r="R78" s="53"/>
      <c r="S78" s="61"/>
      <c r="T78" s="198"/>
      <c r="U78" s="135">
        <f t="array" aca="1" ref="U78" ca="1">IFERROR(SUM(IF($A78=INDIRECT($B$131),IF(U$2&lt;=INDIRECT($A$131),IF(V$2&gt;=INDIRECT($A$131),INDIRECT($C$131)*U$95,""),""),"")),0)</f>
        <v>0</v>
      </c>
      <c r="V78" s="53">
        <f t="shared" ca="1" si="11"/>
        <v>0</v>
      </c>
      <c r="W78" s="62">
        <f t="shared" ca="1" si="12"/>
        <v>0</v>
      </c>
      <c r="X78" s="198"/>
      <c r="Y78" s="135">
        <f t="array" aca="1" ref="Y78" ca="1">IFERROR(SUM(IF($A78=INDIRECT($B$131),IF(Y$2&lt;=INDIRECT($A$131),IF(Z$2&gt;=INDIRECT($A$131),INDIRECT($C$131)*Y$95,""),""),"")),0)</f>
        <v>0</v>
      </c>
      <c r="Z78" s="53">
        <f t="shared" ca="1" si="13"/>
        <v>0</v>
      </c>
      <c r="AA78" s="61">
        <f t="shared" ca="1" si="14"/>
        <v>0</v>
      </c>
      <c r="AD78" s="190"/>
      <c r="AE78" s="199"/>
    </row>
    <row r="79" spans="1:31" ht="18.75" customHeight="1">
      <c r="A79" s="194">
        <v>308</v>
      </c>
      <c r="B79" s="5"/>
      <c r="C79" s="197" t="s">
        <v>69</v>
      </c>
      <c r="D79" s="25"/>
      <c r="E79" s="133">
        <f t="array" aca="1" ref="E79" ca="1">IFERROR(SUM(IF($A79=INDIRECT($B$131),IF(E$2&lt;=INDIRECT($A$131),IF(F$2&gt;=INDIRECT($A$131),INDIRECT($C$131)*E$95,""),""),"")),0)</f>
        <v>0</v>
      </c>
      <c r="F79" s="53">
        <f t="shared" ca="1" si="5"/>
        <v>0</v>
      </c>
      <c r="G79" s="54">
        <f t="shared" ca="1" si="6"/>
        <v>0</v>
      </c>
      <c r="H79" s="25"/>
      <c r="I79" s="134">
        <f t="array" aca="1" ref="I79" ca="1">IFERROR(SUM(IF($A79=INDIRECT($B$131),IF(I$2&lt;=INDIRECT($A$131),IF(J$2&gt;=INDIRECT($A$131),INDIRECT($C$131)*I$95,""),""),"")),0)</f>
        <v>0</v>
      </c>
      <c r="J79" s="53">
        <f t="shared" ca="1" si="7"/>
        <v>0</v>
      </c>
      <c r="K79" s="57">
        <f t="shared" ca="1" si="8"/>
        <v>0</v>
      </c>
      <c r="L79" s="25"/>
      <c r="M79" s="134">
        <f t="array" aca="1" ref="M79" ca="1">IFERROR(SUM(IF($A79=INDIRECT($B$132),IF(M$2&lt;=INDIRECT($A$132),IF(J$2&gt;=INDIRECT($A$132),INDIRECT($C$132)*M$95,""),""),"")),0)</f>
        <v>0</v>
      </c>
      <c r="N79" s="53">
        <f t="shared" ca="1" si="9"/>
        <v>0</v>
      </c>
      <c r="O79" s="57">
        <f t="shared" ca="1" si="10"/>
        <v>0</v>
      </c>
      <c r="P79" s="58"/>
      <c r="Q79" s="135"/>
      <c r="R79" s="53"/>
      <c r="S79" s="61"/>
      <c r="T79" s="198"/>
      <c r="U79" s="135">
        <f t="array" aca="1" ref="U79" ca="1">IFERROR(SUM(IF($A79=INDIRECT($B$131),IF(U$2&lt;=INDIRECT($A$131),IF(V$2&gt;=INDIRECT($A$131),INDIRECT($C$131)*U$95,""),""),"")),0)</f>
        <v>0</v>
      </c>
      <c r="V79" s="53">
        <f t="shared" ca="1" si="11"/>
        <v>0</v>
      </c>
      <c r="W79" s="62">
        <f t="shared" ca="1" si="12"/>
        <v>0</v>
      </c>
      <c r="X79" s="198"/>
      <c r="Y79" s="135">
        <f t="array" aca="1" ref="Y79" ca="1">IFERROR(SUM(IF($A79=INDIRECT($B$131),IF(Y$2&lt;=INDIRECT($A$131),IF(Z$2&gt;=INDIRECT($A$131),INDIRECT($C$131)*Y$95,""),""),"")),0)</f>
        <v>0</v>
      </c>
      <c r="Z79" s="53">
        <f t="shared" ca="1" si="13"/>
        <v>0</v>
      </c>
      <c r="AA79" s="61">
        <f t="shared" ca="1" si="14"/>
        <v>0</v>
      </c>
      <c r="AD79" s="190"/>
      <c r="AE79" s="199"/>
    </row>
    <row r="80" spans="1:31" ht="18.75" customHeight="1">
      <c r="A80" s="194">
        <v>309</v>
      </c>
      <c r="B80" s="5"/>
      <c r="C80" s="197" t="s">
        <v>70</v>
      </c>
      <c r="D80" s="25"/>
      <c r="E80" s="133">
        <f t="array" aca="1" ref="E80" ca="1">IFERROR(SUM(IF($A80=INDIRECT($B$131),IF(E$2&lt;=INDIRECT($A$131),IF(F$2&gt;=INDIRECT($A$131),INDIRECT($C$131)*E$95,""),""),"")),0)</f>
        <v>0</v>
      </c>
      <c r="F80" s="53">
        <f t="shared" ca="1" si="5"/>
        <v>0</v>
      </c>
      <c r="G80" s="54">
        <f t="shared" ca="1" si="6"/>
        <v>0</v>
      </c>
      <c r="H80" s="25"/>
      <c r="I80" s="134">
        <f t="array" aca="1" ref="I80" ca="1">IFERROR(SUM(IF($A80=INDIRECT($B$131),IF(I$2&lt;=INDIRECT($A$131),IF(J$2&gt;=INDIRECT($A$131),INDIRECT($C$131)*I$95,""),""),"")),0)</f>
        <v>0</v>
      </c>
      <c r="J80" s="53">
        <f t="shared" ca="1" si="7"/>
        <v>0</v>
      </c>
      <c r="K80" s="57">
        <f t="shared" ca="1" si="8"/>
        <v>0</v>
      </c>
      <c r="L80" s="25"/>
      <c r="M80" s="134">
        <f t="array" aca="1" ref="M80" ca="1">IFERROR(SUM(IF($A80=INDIRECT($B$132),IF(M$2&lt;=INDIRECT($A$132),IF(J$2&gt;=INDIRECT($A$132),INDIRECT($C$132)*M$95,""),""),"")),0)</f>
        <v>0</v>
      </c>
      <c r="N80" s="53">
        <f t="shared" ca="1" si="9"/>
        <v>0</v>
      </c>
      <c r="O80" s="57">
        <f t="shared" ca="1" si="10"/>
        <v>0</v>
      </c>
      <c r="P80" s="58"/>
      <c r="Q80" s="135"/>
      <c r="R80" s="53"/>
      <c r="S80" s="61"/>
      <c r="T80" s="198"/>
      <c r="U80" s="135">
        <f t="array" aca="1" ref="U80" ca="1">IFERROR(SUM(IF($A80=INDIRECT($B$131),IF(U$2&lt;=INDIRECT($A$131),IF(V$2&gt;=INDIRECT($A$131),INDIRECT($C$131)*U$95,""),""),"")),0)</f>
        <v>0</v>
      </c>
      <c r="V80" s="53">
        <f t="shared" ca="1" si="11"/>
        <v>0</v>
      </c>
      <c r="W80" s="62">
        <f t="shared" ca="1" si="12"/>
        <v>0</v>
      </c>
      <c r="X80" s="198"/>
      <c r="Y80" s="135">
        <f t="array" aca="1" ref="Y80" ca="1">IFERROR(SUM(IF($A80=INDIRECT($B$131),IF(Y$2&lt;=INDIRECT($A$131),IF(Z$2&gt;=INDIRECT($A$131),INDIRECT($C$131)*Y$95,""),""),"")),0)</f>
        <v>0</v>
      </c>
      <c r="Z80" s="53">
        <f t="shared" ca="1" si="13"/>
        <v>0</v>
      </c>
      <c r="AA80" s="61">
        <f t="shared" ca="1" si="14"/>
        <v>0</v>
      </c>
      <c r="AD80" s="190"/>
      <c r="AE80" s="199"/>
    </row>
    <row r="81" spans="1:32" ht="18.75" customHeight="1">
      <c r="A81" s="194">
        <v>310</v>
      </c>
      <c r="B81" s="5"/>
      <c r="C81" s="197" t="s">
        <v>71</v>
      </c>
      <c r="D81" s="25"/>
      <c r="E81" s="133">
        <f t="array" aca="1" ref="E81" ca="1">IFERROR(SUM(IF($A81=INDIRECT($B$131),IF(E$2&lt;=INDIRECT($A$131),IF(F$2&gt;=INDIRECT($A$131),INDIRECT($C$131)*E$95,""),""),"")),0)</f>
        <v>0</v>
      </c>
      <c r="F81" s="53">
        <f t="shared" ca="1" si="5"/>
        <v>0</v>
      </c>
      <c r="G81" s="54">
        <f t="shared" ca="1" si="6"/>
        <v>0</v>
      </c>
      <c r="H81" s="25"/>
      <c r="I81" s="134">
        <f t="array" aca="1" ref="I81" ca="1">IFERROR(SUM(IF($A81=INDIRECT($B$131),IF(I$2&lt;=INDIRECT($A$131),IF(J$2&gt;=INDIRECT($A$131),INDIRECT($C$131)*I$95,""),""),"")),0)</f>
        <v>0</v>
      </c>
      <c r="J81" s="53">
        <f t="shared" ca="1" si="7"/>
        <v>0</v>
      </c>
      <c r="K81" s="57">
        <f t="shared" ca="1" si="8"/>
        <v>0</v>
      </c>
      <c r="L81" s="25"/>
      <c r="M81" s="134">
        <f t="array" aca="1" ref="M81" ca="1">IFERROR(SUM(IF($A81=INDIRECT($B$132),IF(M$2&lt;=INDIRECT($A$132),IF(J$2&gt;=INDIRECT($A$132),INDIRECT($C$132)*M$95,""),""),"")),0)</f>
        <v>0</v>
      </c>
      <c r="N81" s="53">
        <f t="shared" ca="1" si="9"/>
        <v>0</v>
      </c>
      <c r="O81" s="57">
        <f t="shared" ca="1" si="10"/>
        <v>0</v>
      </c>
      <c r="P81" s="58"/>
      <c r="Q81" s="135"/>
      <c r="R81" s="53"/>
      <c r="S81" s="61"/>
      <c r="T81" s="198"/>
      <c r="U81" s="135">
        <f t="array" aca="1" ref="U81" ca="1">IFERROR(SUM(IF($A81=INDIRECT($B$131),IF(U$2&lt;=INDIRECT($A$131),IF(V$2&gt;=INDIRECT($A$131),INDIRECT($C$131)*U$95,""),""),"")),0)</f>
        <v>0</v>
      </c>
      <c r="V81" s="53">
        <f t="shared" ca="1" si="11"/>
        <v>0</v>
      </c>
      <c r="W81" s="62">
        <f t="shared" ca="1" si="12"/>
        <v>0</v>
      </c>
      <c r="X81" s="198"/>
      <c r="Y81" s="135">
        <f t="array" aca="1" ref="Y81" ca="1">IFERROR(SUM(IF($A81=INDIRECT($B$131),IF(Y$2&lt;=INDIRECT($A$131),IF(Z$2&gt;=INDIRECT($A$131),INDIRECT($C$131)*Y$95,""),""),"")),0)</f>
        <v>0</v>
      </c>
      <c r="Z81" s="53">
        <f t="shared" ca="1" si="13"/>
        <v>0</v>
      </c>
      <c r="AA81" s="61">
        <f t="shared" ca="1" si="14"/>
        <v>0</v>
      </c>
      <c r="AD81" s="190"/>
      <c r="AE81" s="199"/>
    </row>
    <row r="82" spans="1:32" ht="18.75" customHeight="1">
      <c r="A82" s="194">
        <v>311</v>
      </c>
      <c r="B82" s="5"/>
      <c r="C82" s="197" t="s">
        <v>72</v>
      </c>
      <c r="D82" s="25"/>
      <c r="E82" s="133">
        <f t="array" aca="1" ref="E82" ca="1">IFERROR(SUM(IF($A82=INDIRECT($B$131),IF(E$2&lt;=INDIRECT($A$131),IF(F$2&gt;=INDIRECT($A$131),INDIRECT($C$131)*E$95,""),""),"")),0)</f>
        <v>0</v>
      </c>
      <c r="F82" s="53">
        <f t="shared" ca="1" si="5"/>
        <v>0</v>
      </c>
      <c r="G82" s="54">
        <f t="shared" ca="1" si="6"/>
        <v>0</v>
      </c>
      <c r="H82" s="25"/>
      <c r="I82" s="134">
        <f t="array" aca="1" ref="I82" ca="1">IFERROR(SUM(IF($A82=INDIRECT($B$131),IF(I$2&lt;=INDIRECT($A$131),IF(J$2&gt;=INDIRECT($A$131),INDIRECT($C$131)*I$95,""),""),"")),0)</f>
        <v>0</v>
      </c>
      <c r="J82" s="53">
        <f t="shared" ca="1" si="7"/>
        <v>0</v>
      </c>
      <c r="K82" s="57">
        <f t="shared" ca="1" si="8"/>
        <v>0</v>
      </c>
      <c r="L82" s="25"/>
      <c r="M82" s="134">
        <f t="array" aca="1" ref="M82" ca="1">IFERROR(SUM(IF($A82=INDIRECT($B$132),IF(M$2&lt;=INDIRECT($A$132),IF(J$2&gt;=INDIRECT($A$132),INDIRECT($C$132)*M$95,""),""),"")),0)</f>
        <v>0</v>
      </c>
      <c r="N82" s="53">
        <f t="shared" ca="1" si="9"/>
        <v>0</v>
      </c>
      <c r="O82" s="57">
        <f t="shared" ca="1" si="10"/>
        <v>0</v>
      </c>
      <c r="P82" s="58"/>
      <c r="Q82" s="135"/>
      <c r="R82" s="53"/>
      <c r="S82" s="61"/>
      <c r="T82" s="198"/>
      <c r="U82" s="135">
        <f t="array" aca="1" ref="U82" ca="1">IFERROR(SUM(IF($A82=INDIRECT($B$131),IF(U$2&lt;=INDIRECT($A$131),IF(V$2&gt;=INDIRECT($A$131),INDIRECT($C$131)*U$95,""),""),"")),0)</f>
        <v>0</v>
      </c>
      <c r="V82" s="53">
        <f t="shared" ca="1" si="11"/>
        <v>0</v>
      </c>
      <c r="W82" s="62">
        <f t="shared" ca="1" si="12"/>
        <v>0</v>
      </c>
      <c r="X82" s="198"/>
      <c r="Y82" s="135">
        <f t="array" aca="1" ref="Y82" ca="1">IFERROR(SUM(IF($A82=INDIRECT($B$131),IF(Y$2&lt;=INDIRECT($A$131),IF(Z$2&gt;=INDIRECT($A$131),INDIRECT($C$131)*Y$95,""),""),"")),0)</f>
        <v>0</v>
      </c>
      <c r="Z82" s="53">
        <f t="shared" ca="1" si="13"/>
        <v>0</v>
      </c>
      <c r="AA82" s="61">
        <f t="shared" ca="1" si="14"/>
        <v>0</v>
      </c>
      <c r="AD82" s="190"/>
      <c r="AE82" s="199"/>
    </row>
    <row r="83" spans="1:32" ht="18.75" customHeight="1">
      <c r="A83" s="194">
        <v>312</v>
      </c>
      <c r="B83" s="5"/>
      <c r="C83" s="197" t="s">
        <v>73</v>
      </c>
      <c r="D83" s="25"/>
      <c r="E83" s="133">
        <f t="array" aca="1" ref="E83" ca="1">IFERROR(SUM(IF($A83=INDIRECT($B$131),IF(E$2&lt;=INDIRECT($A$131),IF(F$2&gt;=INDIRECT($A$131),INDIRECT($C$131)*E$95,""),""),"")),0)</f>
        <v>0</v>
      </c>
      <c r="F83" s="53">
        <f t="shared" ca="1" si="5"/>
        <v>0</v>
      </c>
      <c r="G83" s="54">
        <f t="shared" ca="1" si="6"/>
        <v>0</v>
      </c>
      <c r="H83" s="25"/>
      <c r="I83" s="134">
        <f t="array" aca="1" ref="I83" ca="1">IFERROR(SUM(IF($A83=INDIRECT($B$131),IF(I$2&lt;=INDIRECT($A$131),IF(J$2&gt;=INDIRECT($A$131),INDIRECT($C$131)*I$95,""),""),"")),0)</f>
        <v>0</v>
      </c>
      <c r="J83" s="53">
        <f t="shared" ca="1" si="7"/>
        <v>0</v>
      </c>
      <c r="K83" s="57">
        <f t="shared" ca="1" si="8"/>
        <v>0</v>
      </c>
      <c r="L83" s="25"/>
      <c r="M83" s="134">
        <f t="array" aca="1" ref="M83" ca="1">IFERROR(SUM(IF($A83=INDIRECT($B$132),IF(M$2&lt;=INDIRECT($A$132),IF(J$2&gt;=INDIRECT($A$132),INDIRECT($C$132)*M$95,""),""),"")),0)</f>
        <v>0</v>
      </c>
      <c r="N83" s="53">
        <f t="shared" ca="1" si="9"/>
        <v>0</v>
      </c>
      <c r="O83" s="57">
        <f t="shared" ca="1" si="10"/>
        <v>0</v>
      </c>
      <c r="P83" s="58"/>
      <c r="Q83" s="135"/>
      <c r="R83" s="53"/>
      <c r="S83" s="61"/>
      <c r="T83" s="198"/>
      <c r="U83" s="135">
        <f t="array" aca="1" ref="U83" ca="1">IFERROR(SUM(IF($A83=INDIRECT($B$131),IF(U$2&lt;=INDIRECT($A$131),IF(V$2&gt;=INDIRECT($A$131),INDIRECT($C$131)*U$95,""),""),"")),0)</f>
        <v>0</v>
      </c>
      <c r="V83" s="53">
        <f t="shared" ca="1" si="11"/>
        <v>0</v>
      </c>
      <c r="W83" s="62">
        <f t="shared" ca="1" si="12"/>
        <v>0</v>
      </c>
      <c r="X83" s="198"/>
      <c r="Y83" s="135">
        <f t="array" aca="1" ref="Y83" ca="1">IFERROR(SUM(IF($A83=INDIRECT($B$131),IF(Y$2&lt;=INDIRECT($A$131),IF(Z$2&gt;=INDIRECT($A$131),INDIRECT($C$131)*Y$95,""),""),"")),0)</f>
        <v>0</v>
      </c>
      <c r="Z83" s="53">
        <f t="shared" ca="1" si="13"/>
        <v>0</v>
      </c>
      <c r="AA83" s="61">
        <f t="shared" ca="1" si="14"/>
        <v>0</v>
      </c>
      <c r="AD83" s="190"/>
      <c r="AE83" s="199"/>
    </row>
    <row r="84" spans="1:32" ht="18.75" customHeight="1">
      <c r="A84" s="194">
        <v>313</v>
      </c>
      <c r="B84" s="5"/>
      <c r="C84" s="197" t="s">
        <v>74</v>
      </c>
      <c r="D84" s="25"/>
      <c r="E84" s="133">
        <f t="array" aca="1" ref="E84" ca="1">IFERROR(SUM(IF($A84=INDIRECT($B$131),IF(E$2&lt;=INDIRECT($A$131),IF(F$2&gt;=INDIRECT($A$131),INDIRECT($C$131)*E$95,""),""),"")),0)</f>
        <v>0</v>
      </c>
      <c r="F84" s="53">
        <f t="shared" ca="1" si="5"/>
        <v>0</v>
      </c>
      <c r="G84" s="54">
        <f t="shared" ca="1" si="6"/>
        <v>0</v>
      </c>
      <c r="H84" s="25"/>
      <c r="I84" s="134">
        <f t="array" aca="1" ref="I84" ca="1">IFERROR(SUM(IF($A84=INDIRECT($B$131),IF(I$2&lt;=INDIRECT($A$131),IF(J$2&gt;=INDIRECT($A$131),INDIRECT($C$131)*I$95,""),""),"")),0)</f>
        <v>0</v>
      </c>
      <c r="J84" s="53">
        <f t="shared" ca="1" si="7"/>
        <v>0</v>
      </c>
      <c r="K84" s="57">
        <f t="shared" ca="1" si="8"/>
        <v>0</v>
      </c>
      <c r="L84" s="25"/>
      <c r="M84" s="134">
        <f t="array" aca="1" ref="M84" ca="1">IFERROR(SUM(IF($A84=INDIRECT($B$132),IF(M$2&lt;=INDIRECT($A$132),IF(J$2&gt;=INDIRECT($A$132),INDIRECT($C$132)*M$95,""),""),"")),0)</f>
        <v>0</v>
      </c>
      <c r="N84" s="53">
        <f t="shared" ca="1" si="9"/>
        <v>0</v>
      </c>
      <c r="O84" s="57">
        <f t="shared" ca="1" si="10"/>
        <v>0</v>
      </c>
      <c r="P84" s="58"/>
      <c r="Q84" s="135"/>
      <c r="R84" s="53"/>
      <c r="S84" s="61"/>
      <c r="T84" s="198"/>
      <c r="U84" s="135">
        <f t="array" aca="1" ref="U84" ca="1">IFERROR(SUM(IF($A84=INDIRECT($B$131),IF(U$2&lt;=INDIRECT($A$131),IF(V$2&gt;=INDIRECT($A$131),INDIRECT($C$131)*U$95,""),""),"")),0)</f>
        <v>0</v>
      </c>
      <c r="V84" s="53">
        <f t="shared" ca="1" si="11"/>
        <v>0</v>
      </c>
      <c r="W84" s="62">
        <f t="shared" ca="1" si="12"/>
        <v>0</v>
      </c>
      <c r="X84" s="198"/>
      <c r="Y84" s="135">
        <f t="array" aca="1" ref="Y84" ca="1">IFERROR(SUM(IF($A84=INDIRECT($B$131),IF(Y$2&lt;=INDIRECT($A$131),IF(Z$2&gt;=INDIRECT($A$131),INDIRECT($C$131)*Y$95,""),""),"")),0)</f>
        <v>0</v>
      </c>
      <c r="Z84" s="53">
        <f t="shared" ca="1" si="13"/>
        <v>0</v>
      </c>
      <c r="AA84" s="61">
        <f t="shared" ca="1" si="14"/>
        <v>0</v>
      </c>
      <c r="AD84" s="190"/>
      <c r="AE84" s="199"/>
    </row>
    <row r="85" spans="1:32" ht="18.75" customHeight="1">
      <c r="A85" s="194">
        <v>314</v>
      </c>
      <c r="B85" s="5"/>
      <c r="C85" s="197" t="s">
        <v>75</v>
      </c>
      <c r="D85" s="25"/>
      <c r="E85" s="133">
        <f t="array" aca="1" ref="E85" ca="1">IFERROR(SUM(IF($A85=INDIRECT($B$131),IF(E$2&lt;=INDIRECT($A$131),IF(F$2&gt;=INDIRECT($A$131),INDIRECT($C$131)*E$95,""),""),"")),0)</f>
        <v>0</v>
      </c>
      <c r="F85" s="53">
        <f t="shared" ca="1" si="5"/>
        <v>0</v>
      </c>
      <c r="G85" s="54">
        <f t="shared" ca="1" si="6"/>
        <v>0</v>
      </c>
      <c r="H85" s="25"/>
      <c r="I85" s="134">
        <f t="array" aca="1" ref="I85" ca="1">IFERROR(SUM(IF($A85=INDIRECT($B$131),IF(I$2&lt;=INDIRECT($A$131),IF(J$2&gt;=INDIRECT($A$131),INDIRECT($C$131)*I$95,""),""),"")),0)</f>
        <v>0</v>
      </c>
      <c r="J85" s="53">
        <f t="shared" ca="1" si="7"/>
        <v>0</v>
      </c>
      <c r="K85" s="57">
        <f t="shared" ca="1" si="8"/>
        <v>0</v>
      </c>
      <c r="L85" s="25"/>
      <c r="M85" s="134">
        <f t="array" aca="1" ref="M85" ca="1">IFERROR(SUM(IF($A85=INDIRECT($B$132),IF(M$2&lt;=INDIRECT($A$132),IF(J$2&gt;=INDIRECT($A$132),INDIRECT($C$132)*M$95,""),""),"")),0)</f>
        <v>0</v>
      </c>
      <c r="N85" s="53">
        <f t="shared" ca="1" si="9"/>
        <v>0</v>
      </c>
      <c r="O85" s="57">
        <f t="shared" ca="1" si="10"/>
        <v>0</v>
      </c>
      <c r="P85" s="58"/>
      <c r="Q85" s="135"/>
      <c r="R85" s="53"/>
      <c r="S85" s="61"/>
      <c r="T85" s="198"/>
      <c r="U85" s="135">
        <f t="array" aca="1" ref="U85" ca="1">IFERROR(SUM(IF($A85=INDIRECT($B$131),IF(U$2&lt;=INDIRECT($A$131),IF(V$2&gt;=INDIRECT($A$131),INDIRECT($C$131)*U$95,""),""),"")),0)</f>
        <v>0</v>
      </c>
      <c r="V85" s="53">
        <f t="shared" ca="1" si="11"/>
        <v>0</v>
      </c>
      <c r="W85" s="62">
        <f t="shared" ca="1" si="12"/>
        <v>0</v>
      </c>
      <c r="X85" s="198"/>
      <c r="Y85" s="135">
        <f t="array" aca="1" ref="Y85" ca="1">IFERROR(SUM(IF($A85=INDIRECT($B$131),IF(Y$2&lt;=INDIRECT($A$131),IF(Z$2&gt;=INDIRECT($A$131),INDIRECT($C$131)*Y$95,""),""),"")),0)</f>
        <v>0</v>
      </c>
      <c r="Z85" s="53">
        <f t="shared" ca="1" si="13"/>
        <v>0</v>
      </c>
      <c r="AA85" s="61">
        <f t="shared" ca="1" si="14"/>
        <v>0</v>
      </c>
      <c r="AD85" s="190"/>
      <c r="AE85" s="199"/>
    </row>
    <row r="86" spans="1:32" ht="18.75" customHeight="1">
      <c r="A86" s="194">
        <v>315</v>
      </c>
      <c r="B86" s="5"/>
      <c r="C86" s="197" t="s">
        <v>76</v>
      </c>
      <c r="D86" s="25"/>
      <c r="E86" s="133">
        <f t="array" aca="1" ref="E86" ca="1">IFERROR(SUM(IF($A86=INDIRECT($B$131),IF(E$2&lt;=INDIRECT($A$131),IF(F$2&gt;=INDIRECT($A$131),INDIRECT($C$131)*E$95,""),""),"")),0)</f>
        <v>0</v>
      </c>
      <c r="F86" s="53">
        <f t="shared" ca="1" si="5"/>
        <v>0</v>
      </c>
      <c r="G86" s="54">
        <f t="shared" ca="1" si="6"/>
        <v>0</v>
      </c>
      <c r="H86" s="25"/>
      <c r="I86" s="134">
        <f t="array" aca="1" ref="I86" ca="1">IFERROR(SUM(IF($A86=INDIRECT($B$131),IF(I$2&lt;=INDIRECT($A$131),IF(J$2&gt;=INDIRECT($A$131),INDIRECT($C$131)*I$95,""),""),"")),0)</f>
        <v>0</v>
      </c>
      <c r="J86" s="53">
        <f t="shared" ca="1" si="7"/>
        <v>0</v>
      </c>
      <c r="K86" s="57">
        <f t="shared" ca="1" si="8"/>
        <v>0</v>
      </c>
      <c r="L86" s="25"/>
      <c r="M86" s="134">
        <f t="array" aca="1" ref="M86" ca="1">IFERROR(SUM(IF($A86=INDIRECT($B$132),IF(M$2&lt;=INDIRECT($A$132),IF(J$2&gt;=INDIRECT($A$132),INDIRECT($C$132)*M$95,""),""),"")),0)</f>
        <v>0</v>
      </c>
      <c r="N86" s="53">
        <f t="shared" ca="1" si="9"/>
        <v>0</v>
      </c>
      <c r="O86" s="57">
        <f t="shared" ca="1" si="10"/>
        <v>0</v>
      </c>
      <c r="P86" s="58"/>
      <c r="Q86" s="135"/>
      <c r="R86" s="53"/>
      <c r="S86" s="61"/>
      <c r="T86" s="198"/>
      <c r="U86" s="135">
        <f t="array" aca="1" ref="U86" ca="1">IFERROR(SUM(IF($A86=INDIRECT($B$131),IF(U$2&lt;=INDIRECT($A$131),IF(V$2&gt;=INDIRECT($A$131),INDIRECT($C$131)*U$95,""),""),"")),0)</f>
        <v>0</v>
      </c>
      <c r="V86" s="53">
        <f t="shared" ca="1" si="11"/>
        <v>0</v>
      </c>
      <c r="W86" s="62">
        <f t="shared" ca="1" si="12"/>
        <v>0</v>
      </c>
      <c r="X86" s="198"/>
      <c r="Y86" s="135">
        <f t="array" aca="1" ref="Y86" ca="1">IFERROR(SUM(IF($A86=INDIRECT($B$131),IF(Y$2&lt;=INDIRECT($A$131),IF(Z$2&gt;=INDIRECT($A$131),INDIRECT($C$131)*Y$95,""),""),"")),0)</f>
        <v>0</v>
      </c>
      <c r="Z86" s="53">
        <f t="shared" ca="1" si="13"/>
        <v>0</v>
      </c>
      <c r="AA86" s="61">
        <f t="shared" ca="1" si="14"/>
        <v>0</v>
      </c>
      <c r="AD86" s="190"/>
      <c r="AE86" s="199"/>
    </row>
    <row r="87" spans="1:32" ht="20.25" customHeight="1">
      <c r="A87" s="194">
        <v>320</v>
      </c>
      <c r="B87" s="5"/>
      <c r="C87" s="200" t="s">
        <v>77</v>
      </c>
      <c r="D87" s="201"/>
      <c r="E87" s="202">
        <f t="array" aca="1" ref="E87" ca="1">IFERROR(SUM(IF($A87=INDIRECT($B$131),IF(E$2&lt;=INDIRECT($A$131),IF(F$2&gt;=INDIRECT($A$131),INDIRECT($C$131)*E$95,""),""),"")),0)</f>
        <v>0</v>
      </c>
      <c r="F87" s="203">
        <f t="shared" ca="1" si="5"/>
        <v>0</v>
      </c>
      <c r="G87" s="204">
        <f t="shared" ca="1" si="6"/>
        <v>0</v>
      </c>
      <c r="H87" s="167"/>
      <c r="I87" s="171">
        <f t="array" aca="1" ref="I87" ca="1">IFERROR(SUM(IF($A87=INDIRECT($B$131),IF(I$2&lt;=INDIRECT($A$131),IF(J$2&gt;=INDIRECT($A$131),INDIRECT($C$131)*I$95,""),""),"")),0)</f>
        <v>0</v>
      </c>
      <c r="J87" s="203">
        <f t="shared" ca="1" si="7"/>
        <v>0</v>
      </c>
      <c r="K87" s="173">
        <f t="shared" ca="1" si="8"/>
        <v>0</v>
      </c>
      <c r="L87" s="167"/>
      <c r="M87" s="171">
        <f t="array" aca="1" ref="M87" ca="1">IFERROR(SUM(IF($A87=INDIRECT($B$132),IF(M$2&lt;=INDIRECT($A$132),IF(J$2&gt;=INDIRECT($A$132),INDIRECT($C$132)*M$95,""),""),"")),0)</f>
        <v>0</v>
      </c>
      <c r="N87" s="203">
        <f t="shared" ca="1" si="9"/>
        <v>0</v>
      </c>
      <c r="O87" s="173">
        <f t="shared" ca="1" si="10"/>
        <v>0</v>
      </c>
      <c r="P87" s="174"/>
      <c r="Q87" s="175"/>
      <c r="R87" s="203"/>
      <c r="S87" s="177"/>
      <c r="T87" s="205"/>
      <c r="U87" s="175">
        <f t="array" aca="1" ref="U87" ca="1">IFERROR(SUM(IF($A87=INDIRECT($B$131),IF(U$2&lt;=INDIRECT($A$131),IF(V$2&gt;=INDIRECT($A$131),INDIRECT($C$131)*U$95,""),""),"")),0)</f>
        <v>0</v>
      </c>
      <c r="V87" s="203">
        <f t="shared" ca="1" si="11"/>
        <v>0</v>
      </c>
      <c r="W87" s="178">
        <f t="shared" ca="1" si="12"/>
        <v>0</v>
      </c>
      <c r="X87" s="205"/>
      <c r="Y87" s="175">
        <f t="array" aca="1" ref="Y87" ca="1">IFERROR(SUM(IF($A87=INDIRECT($B$131),IF(Y$2&lt;=INDIRECT($A$131),IF(Z$2&gt;=INDIRECT($A$131),INDIRECT($C$131)*Y$95,""),""),"")),0)</f>
        <v>0</v>
      </c>
      <c r="Z87" s="203">
        <f t="shared" ca="1" si="13"/>
        <v>0</v>
      </c>
      <c r="AA87" s="177">
        <f t="shared" ca="1" si="14"/>
        <v>0</v>
      </c>
      <c r="AD87" s="190"/>
      <c r="AE87" s="199"/>
    </row>
    <row r="88" spans="1:32" ht="18.75" customHeight="1">
      <c r="A88" s="4"/>
      <c r="B88" s="5"/>
      <c r="C88" s="206" t="s">
        <v>78</v>
      </c>
      <c r="D88" s="20"/>
      <c r="E88" s="207">
        <f ca="1">SUM(E72:E86)</f>
        <v>0</v>
      </c>
      <c r="F88" s="207">
        <f ca="1">IFERROR(E88/(E$32*E$96*E$95),0)</f>
        <v>0</v>
      </c>
      <c r="G88" s="208">
        <f t="shared" ca="1" si="6"/>
        <v>0</v>
      </c>
      <c r="H88" s="180"/>
      <c r="I88" s="183">
        <f ca="1">SUM(I72:I86)</f>
        <v>0</v>
      </c>
      <c r="J88" s="183">
        <f ca="1">IFERROR(I88/(I$32*I$96*I$95),0)</f>
        <v>0</v>
      </c>
      <c r="K88" s="184">
        <f t="shared" ca="1" si="8"/>
        <v>0</v>
      </c>
      <c r="L88" s="180"/>
      <c r="M88" s="183">
        <f ca="1">SUM(M72:M86)</f>
        <v>0</v>
      </c>
      <c r="N88" s="183">
        <f ca="1">IFERROR(I88/(I$32*I$96*I$95),0)</f>
        <v>0</v>
      </c>
      <c r="O88" s="184">
        <f t="shared" ca="1" si="10"/>
        <v>0</v>
      </c>
      <c r="P88" s="185"/>
      <c r="Q88" s="186"/>
      <c r="R88" s="186"/>
      <c r="S88" s="187"/>
      <c r="T88" s="209"/>
      <c r="U88" s="186">
        <f ca="1">SUM(U72:U86)</f>
        <v>0</v>
      </c>
      <c r="V88" s="186">
        <f ca="1">IFERROR(U88/(U$32*U$96*U$95),0)</f>
        <v>0</v>
      </c>
      <c r="W88" s="189">
        <f t="shared" ca="1" si="12"/>
        <v>0</v>
      </c>
      <c r="X88" s="209"/>
      <c r="Y88" s="186">
        <f ca="1">SUM(Y72:Y86)</f>
        <v>0</v>
      </c>
      <c r="Z88" s="186">
        <f ca="1">IFERROR(Y88/(Y$32*Y$96*Y$95),0)</f>
        <v>0</v>
      </c>
      <c r="AA88" s="187">
        <f t="shared" ca="1" si="14"/>
        <v>0</v>
      </c>
      <c r="AD88" s="190"/>
      <c r="AE88" s="199"/>
    </row>
    <row r="89" spans="1:32" ht="18.75" hidden="1" customHeight="1">
      <c r="A89" s="4"/>
      <c r="B89" s="5"/>
      <c r="C89" s="210"/>
      <c r="D89" s="5"/>
      <c r="E89" s="211"/>
      <c r="F89" s="211"/>
      <c r="G89" s="212"/>
      <c r="H89" s="5"/>
      <c r="I89" s="213"/>
      <c r="J89" s="213"/>
      <c r="K89" s="214"/>
      <c r="L89" s="5"/>
      <c r="M89" s="213"/>
      <c r="N89" s="213"/>
      <c r="O89" s="214"/>
      <c r="Q89" s="215"/>
      <c r="R89" s="215"/>
      <c r="S89" s="216"/>
      <c r="T89" s="193"/>
      <c r="U89" s="215"/>
      <c r="V89" s="215"/>
      <c r="W89" s="217"/>
      <c r="X89" s="193"/>
      <c r="Y89" s="215"/>
      <c r="Z89" s="215"/>
      <c r="AA89" s="216"/>
      <c r="AD89" s="190"/>
      <c r="AE89" s="199"/>
    </row>
    <row r="90" spans="1:32" ht="18.75" hidden="1" customHeight="1">
      <c r="A90" s="4"/>
      <c r="B90" s="5"/>
      <c r="C90" s="218" t="s">
        <v>79</v>
      </c>
      <c r="D90" s="180"/>
      <c r="E90" s="181">
        <f ca="1">E68-E88</f>
        <v>0</v>
      </c>
      <c r="F90" s="181">
        <f ca="1">IFERROR(E90/(E$32*E$96*E$95),0)</f>
        <v>0</v>
      </c>
      <c r="G90" s="182">
        <f ca="1">IFERROR(E90/E$68,0)</f>
        <v>0</v>
      </c>
      <c r="H90" s="180"/>
      <c r="I90" s="181">
        <f ca="1">I68-I88</f>
        <v>0</v>
      </c>
      <c r="J90" s="183">
        <f ca="1">IFERROR(I90/(I$32*I$96*I$95),0)</f>
        <v>0</v>
      </c>
      <c r="K90" s="184">
        <f ca="1">IFERROR(I90/I$68,0)</f>
        <v>0</v>
      </c>
      <c r="L90" s="180"/>
      <c r="M90" s="181">
        <f ca="1">M68-M88</f>
        <v>0</v>
      </c>
      <c r="N90" s="183">
        <f ca="1">IFERROR(I90/(I$32*I$96*I$95),0)</f>
        <v>0</v>
      </c>
      <c r="O90" s="184">
        <f ca="1">IFERROR(I90/I$68,0)</f>
        <v>0</v>
      </c>
      <c r="P90" s="185"/>
      <c r="Q90" s="181"/>
      <c r="R90" s="186"/>
      <c r="S90" s="187"/>
      <c r="T90" s="209"/>
      <c r="U90" s="181">
        <f ca="1">U68-U88</f>
        <v>0</v>
      </c>
      <c r="V90" s="186">
        <f ca="1">IFERROR(U90/(U$32*U$96*U$95),0)</f>
        <v>0</v>
      </c>
      <c r="W90" s="189">
        <f ca="1">IFERROR(U90/U$68,0)</f>
        <v>0</v>
      </c>
      <c r="X90" s="209"/>
      <c r="Y90" s="181">
        <f ca="1">Y68-Y88</f>
        <v>0</v>
      </c>
      <c r="Z90" s="186">
        <f ca="1">IFERROR(Y90/(Y$32*Y$96*Y$95),0)</f>
        <v>0</v>
      </c>
      <c r="AA90" s="187">
        <f ca="1">IFERROR(Y90/Y$68,0)</f>
        <v>0</v>
      </c>
      <c r="AD90" s="190"/>
    </row>
    <row r="91" spans="1:32" ht="20.25" customHeight="1">
      <c r="A91" s="4"/>
      <c r="B91" s="5"/>
      <c r="C91" s="197" t="s">
        <v>80</v>
      </c>
      <c r="D91" s="25"/>
      <c r="E91" s="53" t="e">
        <f ca="1">#REF!*'Detailed Model'!E68</f>
        <v>#REF!</v>
      </c>
      <c r="F91" s="53">
        <f ca="1">IFERROR((E91/$E$32)/12,0)</f>
        <v>0</v>
      </c>
      <c r="G91" s="54">
        <f ca="1">IFERROR(E91/E$68,0)</f>
        <v>0</v>
      </c>
      <c r="H91" s="25"/>
      <c r="I91" s="53">
        <f ca="1">0.05*'Detailed Model'!I68</f>
        <v>0</v>
      </c>
      <c r="J91" s="56">
        <f ca="1">IFERROR((I91/$I$32)/12,0)</f>
        <v>0</v>
      </c>
      <c r="K91" s="57">
        <f ca="1">IFERROR(I91/I$68,0)</f>
        <v>0</v>
      </c>
      <c r="L91" s="25"/>
      <c r="M91" s="53">
        <f ca="1">0.05*'Detailed Model'!M68</f>
        <v>0</v>
      </c>
      <c r="N91" s="56">
        <f ca="1">IFERROR((I91/$I$32)/12,0)</f>
        <v>0</v>
      </c>
      <c r="O91" s="57">
        <f ca="1">IFERROR(I91/I$68,0)</f>
        <v>0</v>
      </c>
      <c r="P91" s="58"/>
      <c r="Q91" s="53"/>
      <c r="R91" s="60"/>
      <c r="S91" s="61"/>
      <c r="T91" s="198"/>
      <c r="U91" s="53" t="e">
        <f ca="1">#REF!*'Detailed Model'!U68</f>
        <v>#REF!</v>
      </c>
      <c r="V91" s="60">
        <f ca="1">IFERROR((U91/$U$32)/12,0)</f>
        <v>0</v>
      </c>
      <c r="W91" s="62">
        <f ca="1">IFERROR(U91/U$68,0)</f>
        <v>0</v>
      </c>
      <c r="X91" s="198"/>
      <c r="Y91" s="53" t="e">
        <f ca="1">#REF!*'Detailed Model'!Y68</f>
        <v>#REF!</v>
      </c>
      <c r="Z91" s="60">
        <f ca="1">IFERROR((Y91/$Y$32)/12,0)</f>
        <v>0</v>
      </c>
      <c r="AA91" s="61">
        <f ca="1">IFERROR(Y91/Y$68,0)</f>
        <v>0</v>
      </c>
      <c r="AD91" s="5"/>
      <c r="AE91" s="5"/>
    </row>
    <row r="92" spans="1:32" ht="18.75" customHeight="1">
      <c r="A92" s="5"/>
      <c r="B92" s="5"/>
      <c r="C92" s="179" t="s">
        <v>81</v>
      </c>
      <c r="D92" s="180"/>
      <c r="E92" s="181" t="e">
        <f ca="1">E90-E91</f>
        <v>#REF!</v>
      </c>
      <c r="F92" s="181">
        <f ca="1">IFERROR(E92/(E$32*E$96*E$95),0)</f>
        <v>0</v>
      </c>
      <c r="G92" s="182">
        <f ca="1">IFERROR(E92/E$68,0)</f>
        <v>0</v>
      </c>
      <c r="H92" s="180"/>
      <c r="I92" s="181">
        <f ca="1">I90-I91</f>
        <v>0</v>
      </c>
      <c r="J92" s="183">
        <f ca="1">IFERROR(I92/(I$32*I$96*I$95),0)</f>
        <v>0</v>
      </c>
      <c r="K92" s="184">
        <f ca="1">IFERROR(I92/I$68,0)</f>
        <v>0</v>
      </c>
      <c r="L92" s="180"/>
      <c r="M92" s="181">
        <f ca="1">M90-M91</f>
        <v>0</v>
      </c>
      <c r="N92" s="183">
        <f ca="1">IFERROR(I92/(I$32*I$96*I$95),0)</f>
        <v>0</v>
      </c>
      <c r="O92" s="184">
        <f ca="1">IFERROR(I92/I$68,0)</f>
        <v>0</v>
      </c>
      <c r="P92" s="185"/>
      <c r="Q92" s="181"/>
      <c r="R92" s="186"/>
      <c r="S92" s="187"/>
      <c r="T92" s="209"/>
      <c r="U92" s="181" t="e">
        <f ca="1">U90-U91</f>
        <v>#REF!</v>
      </c>
      <c r="V92" s="186">
        <f ca="1">IFERROR(U92/(U$32*U$96*U$95),0)</f>
        <v>0</v>
      </c>
      <c r="W92" s="189">
        <f ca="1">IFERROR(U92/U$68,0)</f>
        <v>0</v>
      </c>
      <c r="X92" s="209"/>
      <c r="Y92" s="181" t="e">
        <f ca="1">Y90-Y91</f>
        <v>#REF!</v>
      </c>
      <c r="Z92" s="186">
        <f ca="1">IFERROR(Y92/(Y$32*Y$96*Y$95),0)</f>
        <v>0</v>
      </c>
      <c r="AA92" s="187">
        <f ca="1">IFERROR(Y92/Y$68,0)</f>
        <v>0</v>
      </c>
      <c r="AD92" s="5"/>
      <c r="AE92" s="5"/>
      <c r="AF92" s="5"/>
    </row>
    <row r="93" spans="1:32" ht="18.75" customHeight="1">
      <c r="A93" s="4"/>
      <c r="B93" s="5"/>
      <c r="C93" s="219"/>
      <c r="D93" s="5"/>
      <c r="E93" s="219"/>
      <c r="F93" s="220"/>
      <c r="G93" s="219"/>
      <c r="H93" s="5"/>
      <c r="I93" s="221"/>
      <c r="J93" s="222"/>
      <c r="K93" s="221"/>
      <c r="L93" s="5"/>
      <c r="M93" s="221"/>
      <c r="N93" s="222"/>
      <c r="O93" s="221"/>
      <c r="Q93" s="221"/>
      <c r="R93" s="222"/>
      <c r="S93" s="221"/>
      <c r="U93" s="221"/>
      <c r="V93" s="222"/>
      <c r="W93" s="221"/>
      <c r="Y93" s="221"/>
      <c r="Z93" s="222"/>
      <c r="AA93" s="221"/>
      <c r="AD93" s="5"/>
      <c r="AE93" s="5"/>
      <c r="AF93" s="5"/>
    </row>
    <row r="94" spans="1:32" ht="18.75" customHeight="1">
      <c r="A94" s="219"/>
      <c r="B94" s="5"/>
      <c r="C94" s="223" t="s">
        <v>82</v>
      </c>
      <c r="D94" s="5"/>
      <c r="E94" s="224">
        <f>F$2-E$2+1</f>
        <v>365</v>
      </c>
      <c r="F94" s="219"/>
      <c r="G94" s="219"/>
      <c r="H94" s="5"/>
      <c r="I94" s="225">
        <f>J$2-I$2+1</f>
        <v>366</v>
      </c>
      <c r="J94" s="221"/>
      <c r="K94" s="221"/>
      <c r="L94" s="5"/>
      <c r="M94" s="225" t="e">
        <f>J$2-M$2+1</f>
        <v>#VALUE!</v>
      </c>
      <c r="N94" s="221"/>
      <c r="O94" s="221"/>
      <c r="Q94" s="225"/>
      <c r="R94" s="226"/>
      <c r="S94" s="221"/>
      <c r="U94" s="225">
        <f>V$2-U$2+1</f>
        <v>365</v>
      </c>
      <c r="V94" s="226"/>
      <c r="W94" s="221"/>
      <c r="Y94" s="225">
        <f>Z$2-Y$2+1</f>
        <v>365</v>
      </c>
      <c r="Z94" s="226"/>
      <c r="AA94" s="221"/>
      <c r="AD94" s="5"/>
      <c r="AE94" s="5"/>
      <c r="AF94" s="5"/>
    </row>
    <row r="95" spans="1:32" ht="18.75" customHeight="1">
      <c r="A95" s="219"/>
      <c r="B95" s="5"/>
      <c r="C95" s="223" t="s">
        <v>83</v>
      </c>
      <c r="D95" s="5"/>
      <c r="E95" s="227">
        <f>365/E94</f>
        <v>1</v>
      </c>
      <c r="F95" s="219"/>
      <c r="G95" s="219"/>
      <c r="H95" s="5"/>
      <c r="I95" s="227">
        <f>365/I94</f>
        <v>0.99726775956284153</v>
      </c>
      <c r="J95" s="221"/>
      <c r="K95" s="221"/>
      <c r="L95" s="5"/>
      <c r="M95" s="227" t="e">
        <f>365/M94</f>
        <v>#VALUE!</v>
      </c>
      <c r="N95" s="221"/>
      <c r="O95" s="221"/>
      <c r="Q95" s="227"/>
      <c r="R95" s="228"/>
      <c r="S95" s="228"/>
      <c r="U95" s="227">
        <f>365/U94</f>
        <v>1</v>
      </c>
      <c r="V95" s="228"/>
      <c r="W95" s="228"/>
      <c r="Y95" s="227">
        <f>365/Y94</f>
        <v>1</v>
      </c>
      <c r="Z95" s="228"/>
      <c r="AA95" s="228"/>
      <c r="AD95" s="5"/>
      <c r="AE95" s="5"/>
      <c r="AF95" s="5"/>
    </row>
    <row r="96" spans="1:32" ht="18.75" customHeight="1">
      <c r="A96" s="219"/>
      <c r="B96" s="5"/>
      <c r="C96" s="223" t="s">
        <v>84</v>
      </c>
      <c r="D96" s="5"/>
      <c r="E96" s="224">
        <f>ROUND((F$2-E$2+15)/30.5,0)</f>
        <v>12</v>
      </c>
      <c r="F96" s="219"/>
      <c r="G96" s="219"/>
      <c r="H96" s="5"/>
      <c r="I96" s="225">
        <f>ROUND((J$2-I$2+15)/30.5,0)</f>
        <v>12</v>
      </c>
      <c r="J96" s="221"/>
      <c r="K96" s="221"/>
      <c r="L96" s="5"/>
      <c r="M96" s="225" t="e">
        <f>ROUND((J$2-M$2+15)/30.5,0)</f>
        <v>#VALUE!</v>
      </c>
      <c r="N96" s="221"/>
      <c r="O96" s="221"/>
      <c r="Q96" s="225"/>
      <c r="R96" s="221"/>
      <c r="S96" s="221"/>
      <c r="U96" s="225">
        <f>ROUND((V$2-U$2+15)/30.5,0)</f>
        <v>12</v>
      </c>
      <c r="V96" s="221"/>
      <c r="W96" s="221"/>
      <c r="Y96" s="225">
        <f>ROUND((Z$2-Y$2+15)/30.5,0)</f>
        <v>12</v>
      </c>
      <c r="Z96" s="221"/>
      <c r="AA96" s="221"/>
      <c r="AD96" s="5"/>
      <c r="AE96" s="5"/>
      <c r="AF96" s="5"/>
    </row>
    <row r="97" spans="1:32">
      <c r="A97" s="219"/>
      <c r="B97" s="5"/>
      <c r="C97" s="5"/>
      <c r="D97" s="5"/>
      <c r="E97" s="5"/>
      <c r="F97" s="219"/>
      <c r="G97" s="219"/>
      <c r="H97" s="5"/>
      <c r="J97" s="221"/>
      <c r="K97" s="221"/>
      <c r="L97" s="5"/>
      <c r="N97" s="221"/>
      <c r="O97" s="221"/>
      <c r="R97" s="221"/>
      <c r="S97" s="221"/>
      <c r="V97" s="221"/>
      <c r="W97" s="221"/>
      <c r="Z97" s="221"/>
      <c r="AA97" s="221"/>
      <c r="AB97" s="13"/>
      <c r="AC97" s="5"/>
      <c r="AD97" s="5"/>
      <c r="AE97" s="5"/>
      <c r="AF97" s="5"/>
    </row>
    <row r="98" spans="1:32" ht="18.75" hidden="1" customHeight="1">
      <c r="C98" s="229" t="s">
        <v>85</v>
      </c>
      <c r="E98" s="229" t="s">
        <v>86</v>
      </c>
      <c r="I98" s="229"/>
      <c r="M98" s="229"/>
      <c r="Q98" s="229"/>
      <c r="U98" s="229"/>
      <c r="Y98" s="229"/>
      <c r="AB98" s="13"/>
      <c r="AC98" s="5"/>
      <c r="AD98" s="5"/>
      <c r="AE98" s="5"/>
      <c r="AF98" s="5"/>
    </row>
    <row r="99" spans="1:32" ht="18.75" hidden="1" customHeight="1">
      <c r="C99" s="2" t="s">
        <v>87</v>
      </c>
      <c r="E99" s="230" t="s">
        <v>88</v>
      </c>
      <c r="F99" s="185" t="s">
        <v>89</v>
      </c>
      <c r="G99" s="185" t="s">
        <v>90</v>
      </c>
      <c r="H99" s="185"/>
      <c r="I99" s="185" t="s">
        <v>88</v>
      </c>
      <c r="J99" s="185" t="s">
        <v>89</v>
      </c>
      <c r="K99" s="185" t="s">
        <v>90</v>
      </c>
      <c r="L99" s="185"/>
      <c r="M99" s="185" t="s">
        <v>88</v>
      </c>
      <c r="N99" s="185" t="s">
        <v>89</v>
      </c>
      <c r="O99" s="185" t="s">
        <v>90</v>
      </c>
      <c r="P99" s="185"/>
      <c r="Q99" s="185"/>
      <c r="R99" s="185"/>
      <c r="S99" s="185"/>
      <c r="T99" s="185"/>
      <c r="U99" s="185" t="s">
        <v>88</v>
      </c>
      <c r="V99" s="185" t="s">
        <v>89</v>
      </c>
      <c r="W99" s="185" t="s">
        <v>90</v>
      </c>
      <c r="X99" s="185"/>
      <c r="Y99" s="185" t="s">
        <v>88</v>
      </c>
      <c r="Z99" s="185" t="s">
        <v>89</v>
      </c>
      <c r="AA99" s="231" t="s">
        <v>90</v>
      </c>
      <c r="AB99" s="13"/>
      <c r="AC99" s="5"/>
      <c r="AD99" s="5"/>
      <c r="AE99" s="5"/>
      <c r="AF99" s="5"/>
    </row>
    <row r="100" spans="1:32" ht="18.75" hidden="1" customHeight="1">
      <c r="A100" s="232"/>
      <c r="B100" s="232"/>
      <c r="C100" s="2" t="s">
        <v>91</v>
      </c>
      <c r="E100" s="233">
        <v>9.5000000000000001E-2</v>
      </c>
      <c r="F100" s="234" t="e">
        <f t="shared" ref="F100:F107" ca="1" si="15">$E$92/E100</f>
        <v>#REF!</v>
      </c>
      <c r="G100" s="234">
        <f t="shared" ref="G100:G107" ca="1" si="16">IFERROR($F100/F$7,0)</f>
        <v>0</v>
      </c>
      <c r="H100" s="235"/>
      <c r="I100" s="233">
        <v>9.5000000000000001E-2</v>
      </c>
      <c r="J100" s="234">
        <f t="shared" ref="J100:J107" ca="1" si="17">$I$92/I100</f>
        <v>0</v>
      </c>
      <c r="K100" s="234">
        <f t="shared" ref="K100:K107" ca="1" si="18">IFERROR($J100/J$7,0)</f>
        <v>0</v>
      </c>
      <c r="L100" s="235"/>
      <c r="M100" s="233">
        <v>9.5000000000000001E-2</v>
      </c>
      <c r="N100" s="234">
        <f t="shared" ref="N100:N107" ca="1" si="19">$I$92/I100</f>
        <v>0</v>
      </c>
      <c r="O100" s="234">
        <f t="shared" ref="O100:O107" ca="1" si="20">IFERROR($J100/J$7,0)</f>
        <v>0</v>
      </c>
      <c r="P100" s="235"/>
      <c r="Q100" s="233"/>
      <c r="R100" s="234"/>
      <c r="S100" s="234"/>
      <c r="T100" s="235"/>
      <c r="U100" s="233">
        <v>9.5000000000000001E-2</v>
      </c>
      <c r="V100" s="234" t="e">
        <f t="shared" ref="V100:V107" ca="1" si="21">$U$92/U100</f>
        <v>#REF!</v>
      </c>
      <c r="W100" s="234">
        <f t="shared" ref="W100:W107" ca="1" si="22">IFERROR($V100/V$7,0)</f>
        <v>0</v>
      </c>
      <c r="X100" s="235"/>
      <c r="Y100" s="233">
        <v>9.5000000000000001E-2</v>
      </c>
      <c r="Z100" s="234" t="e">
        <f t="shared" ref="Z100:Z107" ca="1" si="23">$U$92/Y100</f>
        <v>#REF!</v>
      </c>
      <c r="AA100" s="236">
        <f t="shared" ref="AA100:AA107" ca="1" si="24">IFERROR($V100/Z$7,0)</f>
        <v>0</v>
      </c>
      <c r="AB100" s="13"/>
      <c r="AC100" s="5"/>
      <c r="AF100" s="5"/>
    </row>
    <row r="101" spans="1:32" ht="18.75" hidden="1" customHeight="1">
      <c r="A101" s="232"/>
      <c r="B101" s="232"/>
      <c r="C101" s="237" t="s">
        <v>92</v>
      </c>
      <c r="E101" s="238">
        <v>0.09</v>
      </c>
      <c r="F101" s="239" t="e">
        <f t="shared" ca="1" si="15"/>
        <v>#REF!</v>
      </c>
      <c r="G101" s="239">
        <f t="shared" ca="1" si="16"/>
        <v>0</v>
      </c>
      <c r="H101" s="240"/>
      <c r="I101" s="238">
        <v>0.09</v>
      </c>
      <c r="J101" s="239">
        <f t="shared" ca="1" si="17"/>
        <v>0</v>
      </c>
      <c r="K101" s="239">
        <f t="shared" ca="1" si="18"/>
        <v>0</v>
      </c>
      <c r="L101" s="240"/>
      <c r="M101" s="238">
        <v>0.09</v>
      </c>
      <c r="N101" s="239">
        <f t="shared" ca="1" si="19"/>
        <v>0</v>
      </c>
      <c r="O101" s="239">
        <f t="shared" ca="1" si="20"/>
        <v>0</v>
      </c>
      <c r="P101" s="240"/>
      <c r="Q101" s="238"/>
      <c r="R101" s="239"/>
      <c r="S101" s="239"/>
      <c r="T101" s="240"/>
      <c r="U101" s="238">
        <v>0.09</v>
      </c>
      <c r="V101" s="239" t="e">
        <f t="shared" ca="1" si="21"/>
        <v>#REF!</v>
      </c>
      <c r="W101" s="239">
        <f t="shared" ca="1" si="22"/>
        <v>0</v>
      </c>
      <c r="X101" s="240"/>
      <c r="Y101" s="238">
        <v>0.09</v>
      </c>
      <c r="Z101" s="239" t="e">
        <f t="shared" ca="1" si="23"/>
        <v>#REF!</v>
      </c>
      <c r="AA101" s="241">
        <f t="shared" ca="1" si="24"/>
        <v>0</v>
      </c>
      <c r="AD101" s="232"/>
      <c r="AE101" s="232"/>
    </row>
    <row r="102" spans="1:32" s="232" customFormat="1" ht="18.75" hidden="1" customHeight="1">
      <c r="C102" s="237" t="s">
        <v>93</v>
      </c>
      <c r="D102" s="2"/>
      <c r="E102" s="242">
        <v>8.5000000000000006E-2</v>
      </c>
      <c r="F102" s="234" t="e">
        <f t="shared" ca="1" si="15"/>
        <v>#REF!</v>
      </c>
      <c r="G102" s="234">
        <f t="shared" ca="1" si="16"/>
        <v>0</v>
      </c>
      <c r="H102" s="235"/>
      <c r="I102" s="242">
        <v>8.5000000000000006E-2</v>
      </c>
      <c r="J102" s="234">
        <f t="shared" ca="1" si="17"/>
        <v>0</v>
      </c>
      <c r="K102" s="234">
        <f t="shared" ca="1" si="18"/>
        <v>0</v>
      </c>
      <c r="L102" s="235"/>
      <c r="M102" s="242">
        <v>8.5000000000000006E-2</v>
      </c>
      <c r="N102" s="234">
        <f t="shared" ca="1" si="19"/>
        <v>0</v>
      </c>
      <c r="O102" s="234">
        <f t="shared" ca="1" si="20"/>
        <v>0</v>
      </c>
      <c r="P102" s="235"/>
      <c r="Q102" s="242"/>
      <c r="R102" s="234"/>
      <c r="S102" s="234"/>
      <c r="T102" s="235"/>
      <c r="U102" s="242">
        <v>8.5000000000000006E-2</v>
      </c>
      <c r="V102" s="234" t="e">
        <f t="shared" ca="1" si="21"/>
        <v>#REF!</v>
      </c>
      <c r="W102" s="234">
        <f t="shared" ca="1" si="22"/>
        <v>0</v>
      </c>
      <c r="X102" s="235"/>
      <c r="Y102" s="242">
        <v>8.5000000000000006E-2</v>
      </c>
      <c r="Z102" s="234" t="e">
        <f t="shared" ca="1" si="23"/>
        <v>#REF!</v>
      </c>
      <c r="AA102" s="236">
        <f t="shared" ca="1" si="24"/>
        <v>0</v>
      </c>
      <c r="AB102" s="243"/>
    </row>
    <row r="103" spans="1:32" s="232" customFormat="1" ht="18.75" hidden="1" customHeight="1">
      <c r="C103" s="2" t="s">
        <v>94</v>
      </c>
      <c r="D103" s="2"/>
      <c r="E103" s="244">
        <v>0.08</v>
      </c>
      <c r="F103" s="239" t="e">
        <f t="shared" ca="1" si="15"/>
        <v>#REF!</v>
      </c>
      <c r="G103" s="239">
        <f t="shared" ca="1" si="16"/>
        <v>0</v>
      </c>
      <c r="H103" s="58"/>
      <c r="I103" s="244">
        <v>0.08</v>
      </c>
      <c r="J103" s="239">
        <f t="shared" ca="1" si="17"/>
        <v>0</v>
      </c>
      <c r="K103" s="239">
        <f t="shared" ca="1" si="18"/>
        <v>0</v>
      </c>
      <c r="L103" s="58"/>
      <c r="M103" s="244">
        <v>0.08</v>
      </c>
      <c r="N103" s="239">
        <f t="shared" ca="1" si="19"/>
        <v>0</v>
      </c>
      <c r="O103" s="239">
        <f t="shared" ca="1" si="20"/>
        <v>0</v>
      </c>
      <c r="P103" s="58"/>
      <c r="Q103" s="244"/>
      <c r="R103" s="239"/>
      <c r="S103" s="239"/>
      <c r="T103" s="58"/>
      <c r="U103" s="244">
        <v>0.08</v>
      </c>
      <c r="V103" s="239" t="e">
        <f t="shared" ca="1" si="21"/>
        <v>#REF!</v>
      </c>
      <c r="W103" s="239">
        <f t="shared" ca="1" si="22"/>
        <v>0</v>
      </c>
      <c r="X103" s="58"/>
      <c r="Y103" s="244">
        <v>0.08</v>
      </c>
      <c r="Z103" s="239" t="e">
        <f t="shared" ca="1" si="23"/>
        <v>#REF!</v>
      </c>
      <c r="AA103" s="241">
        <f t="shared" ca="1" si="24"/>
        <v>0</v>
      </c>
      <c r="AB103" s="243"/>
    </row>
    <row r="104" spans="1:32" s="232" customFormat="1" ht="18.75" hidden="1" customHeight="1">
      <c r="C104" s="2"/>
      <c r="D104" s="2"/>
      <c r="E104" s="242">
        <v>7.4999999999999997E-2</v>
      </c>
      <c r="F104" s="234" t="e">
        <f t="shared" ca="1" si="15"/>
        <v>#REF!</v>
      </c>
      <c r="G104" s="234">
        <f t="shared" ca="1" si="16"/>
        <v>0</v>
      </c>
      <c r="H104" s="174"/>
      <c r="I104" s="242">
        <v>7.4999999999999997E-2</v>
      </c>
      <c r="J104" s="234">
        <f t="shared" ca="1" si="17"/>
        <v>0</v>
      </c>
      <c r="K104" s="234">
        <f t="shared" ca="1" si="18"/>
        <v>0</v>
      </c>
      <c r="L104" s="174"/>
      <c r="M104" s="242">
        <v>7.4999999999999997E-2</v>
      </c>
      <c r="N104" s="234">
        <f t="shared" ca="1" si="19"/>
        <v>0</v>
      </c>
      <c r="O104" s="234">
        <f t="shared" ca="1" si="20"/>
        <v>0</v>
      </c>
      <c r="P104" s="174"/>
      <c r="Q104" s="242"/>
      <c r="R104" s="234"/>
      <c r="S104" s="234"/>
      <c r="T104" s="174"/>
      <c r="U104" s="242">
        <v>7.4999999999999997E-2</v>
      </c>
      <c r="V104" s="234" t="e">
        <f t="shared" ca="1" si="21"/>
        <v>#REF!</v>
      </c>
      <c r="W104" s="234">
        <f t="shared" ca="1" si="22"/>
        <v>0</v>
      </c>
      <c r="X104" s="174"/>
      <c r="Y104" s="242">
        <v>7.4999999999999997E-2</v>
      </c>
      <c r="Z104" s="234" t="e">
        <f t="shared" ca="1" si="23"/>
        <v>#REF!</v>
      </c>
      <c r="AA104" s="236">
        <f t="shared" ca="1" si="24"/>
        <v>0</v>
      </c>
      <c r="AB104" s="243"/>
    </row>
    <row r="105" spans="1:32" s="232" customFormat="1" ht="18.75" hidden="1" customHeight="1">
      <c r="C105" s="2"/>
      <c r="D105" s="2"/>
      <c r="E105" s="244">
        <v>7.0000000000000007E-2</v>
      </c>
      <c r="F105" s="239" t="e">
        <f t="shared" ca="1" si="15"/>
        <v>#REF!</v>
      </c>
      <c r="G105" s="239">
        <f t="shared" ca="1" si="16"/>
        <v>0</v>
      </c>
      <c r="H105" s="58"/>
      <c r="I105" s="244">
        <v>7.0000000000000007E-2</v>
      </c>
      <c r="J105" s="239">
        <f t="shared" ca="1" si="17"/>
        <v>0</v>
      </c>
      <c r="K105" s="239">
        <f t="shared" ca="1" si="18"/>
        <v>0</v>
      </c>
      <c r="L105" s="58"/>
      <c r="M105" s="244">
        <v>7.0000000000000007E-2</v>
      </c>
      <c r="N105" s="239">
        <f t="shared" ca="1" si="19"/>
        <v>0</v>
      </c>
      <c r="O105" s="239">
        <f t="shared" ca="1" si="20"/>
        <v>0</v>
      </c>
      <c r="P105" s="58"/>
      <c r="Q105" s="244"/>
      <c r="R105" s="239"/>
      <c r="S105" s="239"/>
      <c r="T105" s="58"/>
      <c r="U105" s="244">
        <v>7.0000000000000007E-2</v>
      </c>
      <c r="V105" s="239" t="e">
        <f t="shared" ca="1" si="21"/>
        <v>#REF!</v>
      </c>
      <c r="W105" s="239">
        <f t="shared" ca="1" si="22"/>
        <v>0</v>
      </c>
      <c r="X105" s="58"/>
      <c r="Y105" s="244">
        <v>7.0000000000000007E-2</v>
      </c>
      <c r="Z105" s="239" t="e">
        <f t="shared" ca="1" si="23"/>
        <v>#REF!</v>
      </c>
      <c r="AA105" s="241">
        <f t="shared" ca="1" si="24"/>
        <v>0</v>
      </c>
      <c r="AB105" s="243"/>
    </row>
    <row r="106" spans="1:32" s="232" customFormat="1" ht="18.75" hidden="1" customHeight="1">
      <c r="C106" s="2"/>
      <c r="D106" s="2"/>
      <c r="E106" s="242">
        <v>6.5000000000000002E-2</v>
      </c>
      <c r="F106" s="234" t="e">
        <f t="shared" ca="1" si="15"/>
        <v>#REF!</v>
      </c>
      <c r="G106" s="234">
        <f t="shared" ca="1" si="16"/>
        <v>0</v>
      </c>
      <c r="H106" s="174"/>
      <c r="I106" s="242">
        <v>6.5000000000000002E-2</v>
      </c>
      <c r="J106" s="234">
        <f t="shared" ca="1" si="17"/>
        <v>0</v>
      </c>
      <c r="K106" s="234">
        <f t="shared" ca="1" si="18"/>
        <v>0</v>
      </c>
      <c r="L106" s="174"/>
      <c r="M106" s="242">
        <v>6.5000000000000002E-2</v>
      </c>
      <c r="N106" s="234">
        <f t="shared" ca="1" si="19"/>
        <v>0</v>
      </c>
      <c r="O106" s="234">
        <f t="shared" ca="1" si="20"/>
        <v>0</v>
      </c>
      <c r="P106" s="174"/>
      <c r="Q106" s="242"/>
      <c r="R106" s="234"/>
      <c r="S106" s="234"/>
      <c r="T106" s="174"/>
      <c r="U106" s="242">
        <v>6.5000000000000002E-2</v>
      </c>
      <c r="V106" s="234" t="e">
        <f t="shared" ca="1" si="21"/>
        <v>#REF!</v>
      </c>
      <c r="W106" s="234">
        <f t="shared" ca="1" si="22"/>
        <v>0</v>
      </c>
      <c r="X106" s="174"/>
      <c r="Y106" s="242">
        <v>6.5000000000000002E-2</v>
      </c>
      <c r="Z106" s="234" t="e">
        <f t="shared" ca="1" si="23"/>
        <v>#REF!</v>
      </c>
      <c r="AA106" s="236">
        <f t="shared" ca="1" si="24"/>
        <v>0</v>
      </c>
      <c r="AB106" s="243"/>
    </row>
    <row r="107" spans="1:32" s="232" customFormat="1" ht="18.75" hidden="1" customHeight="1">
      <c r="C107" s="2"/>
      <c r="D107" s="2"/>
      <c r="E107" s="245">
        <v>0.06</v>
      </c>
      <c r="F107" s="246" t="e">
        <f t="shared" ca="1" si="15"/>
        <v>#REF!</v>
      </c>
      <c r="G107" s="246">
        <f t="shared" ca="1" si="16"/>
        <v>0</v>
      </c>
      <c r="H107" s="107"/>
      <c r="I107" s="245">
        <v>0.06</v>
      </c>
      <c r="J107" s="246">
        <f t="shared" ca="1" si="17"/>
        <v>0</v>
      </c>
      <c r="K107" s="246">
        <f t="shared" ca="1" si="18"/>
        <v>0</v>
      </c>
      <c r="L107" s="107"/>
      <c r="M107" s="245">
        <v>0.06</v>
      </c>
      <c r="N107" s="246">
        <f t="shared" ca="1" si="19"/>
        <v>0</v>
      </c>
      <c r="O107" s="246">
        <f t="shared" ca="1" si="20"/>
        <v>0</v>
      </c>
      <c r="P107" s="107"/>
      <c r="Q107" s="245"/>
      <c r="R107" s="246"/>
      <c r="S107" s="246"/>
      <c r="T107" s="107"/>
      <c r="U107" s="245">
        <v>0.06</v>
      </c>
      <c r="V107" s="246" t="e">
        <f t="shared" ca="1" si="21"/>
        <v>#REF!</v>
      </c>
      <c r="W107" s="246">
        <f t="shared" ca="1" si="22"/>
        <v>0</v>
      </c>
      <c r="X107" s="107"/>
      <c r="Y107" s="245">
        <v>0.06</v>
      </c>
      <c r="Z107" s="246" t="e">
        <f t="shared" ca="1" si="23"/>
        <v>#REF!</v>
      </c>
      <c r="AA107" s="247">
        <f t="shared" ca="1" si="24"/>
        <v>0</v>
      </c>
      <c r="AB107" s="243"/>
    </row>
    <row r="108" spans="1:32" s="232" customFormat="1" ht="15" hidden="1" customHeight="1">
      <c r="AB108" s="243"/>
    </row>
    <row r="109" spans="1:32" s="232" customFormat="1" ht="18" hidden="1" customHeight="1">
      <c r="E109" s="229" t="s">
        <v>95</v>
      </c>
      <c r="AB109" s="243"/>
    </row>
    <row r="110" spans="1:32" hidden="1">
      <c r="E110" s="248" t="s">
        <v>96</v>
      </c>
      <c r="F110" s="188" t="s">
        <v>97</v>
      </c>
      <c r="G110" s="249" t="s">
        <v>98</v>
      </c>
      <c r="I110" s="248" t="s">
        <v>96</v>
      </c>
      <c r="J110" s="188" t="s">
        <v>97</v>
      </c>
      <c r="K110" s="249" t="s">
        <v>98</v>
      </c>
      <c r="M110" s="248" t="s">
        <v>96</v>
      </c>
      <c r="N110" s="188" t="s">
        <v>97</v>
      </c>
      <c r="O110" s="249" t="s">
        <v>98</v>
      </c>
      <c r="Q110" s="248"/>
      <c r="R110" s="188"/>
      <c r="S110" s="249"/>
      <c r="U110" s="248" t="s">
        <v>96</v>
      </c>
      <c r="V110" s="188" t="s">
        <v>97</v>
      </c>
      <c r="W110" s="249" t="s">
        <v>98</v>
      </c>
    </row>
    <row r="111" spans="1:32" hidden="1">
      <c r="E111" s="250">
        <f ca="1">E68+E67</f>
        <v>0</v>
      </c>
      <c r="G111" s="251">
        <f ca="1">E111-F111</f>
        <v>0</v>
      </c>
      <c r="I111" s="250">
        <f ca="1">I68+I67</f>
        <v>0</v>
      </c>
      <c r="K111" s="251">
        <f ca="1">I111-J111</f>
        <v>0</v>
      </c>
      <c r="M111" s="250">
        <f ca="1">M68+M67</f>
        <v>0</v>
      </c>
      <c r="O111" s="251">
        <f ca="1">I111-J111</f>
        <v>0</v>
      </c>
      <c r="Q111" s="250"/>
      <c r="S111" s="251"/>
      <c r="U111" s="250">
        <f ca="1">U68+U67</f>
        <v>0</v>
      </c>
      <c r="W111" s="251">
        <f ca="1">U111-V111</f>
        <v>0</v>
      </c>
    </row>
    <row r="112" spans="1:32" hidden="1">
      <c r="E112" s="252"/>
      <c r="F112" s="253" t="s">
        <v>99</v>
      </c>
      <c r="G112" s="254">
        <f ca="1">IFERROR(G111/E111,0)</f>
        <v>0</v>
      </c>
      <c r="I112" s="252"/>
      <c r="J112" s="253" t="s">
        <v>99</v>
      </c>
      <c r="K112" s="254">
        <f ca="1">IFERROR(K111/I111,0)</f>
        <v>0</v>
      </c>
      <c r="M112" s="252"/>
      <c r="N112" s="253" t="s">
        <v>99</v>
      </c>
      <c r="O112" s="254">
        <f ca="1">IFERROR(O111/I111,0)</f>
        <v>0</v>
      </c>
      <c r="Q112" s="252"/>
      <c r="R112" s="253"/>
      <c r="S112" s="254"/>
      <c r="U112" s="252"/>
      <c r="V112" s="253" t="s">
        <v>99</v>
      </c>
      <c r="W112" s="254">
        <f ca="1">IFERROR(W111/U111,0)</f>
        <v>0</v>
      </c>
    </row>
    <row r="113" spans="1:23" hidden="1">
      <c r="E113" s="248" t="s">
        <v>100</v>
      </c>
      <c r="F113" s="188" t="s">
        <v>101</v>
      </c>
      <c r="G113" s="249" t="s">
        <v>98</v>
      </c>
      <c r="I113" s="248" t="s">
        <v>100</v>
      </c>
      <c r="J113" s="188" t="s">
        <v>101</v>
      </c>
      <c r="K113" s="249" t="s">
        <v>98</v>
      </c>
      <c r="M113" s="248" t="s">
        <v>100</v>
      </c>
      <c r="N113" s="188" t="s">
        <v>101</v>
      </c>
      <c r="O113" s="249" t="s">
        <v>98</v>
      </c>
      <c r="Q113" s="248"/>
      <c r="R113" s="188"/>
      <c r="S113" s="249"/>
      <c r="U113" s="248" t="s">
        <v>100</v>
      </c>
      <c r="V113" s="188" t="s">
        <v>101</v>
      </c>
      <c r="W113" s="249" t="s">
        <v>98</v>
      </c>
    </row>
    <row r="114" spans="1:23" hidden="1">
      <c r="E114" s="250">
        <f ca="1">E88+E87</f>
        <v>0</v>
      </c>
      <c r="G114" s="251">
        <f ca="1">E114-F114</f>
        <v>0</v>
      </c>
      <c r="I114" s="250">
        <f ca="1">I88+I87</f>
        <v>0</v>
      </c>
      <c r="K114" s="251">
        <f ca="1">I114-J114</f>
        <v>0</v>
      </c>
      <c r="M114" s="250">
        <f ca="1">M88+M87</f>
        <v>0</v>
      </c>
      <c r="O114" s="251">
        <f ca="1">I114-J114</f>
        <v>0</v>
      </c>
      <c r="Q114" s="250"/>
      <c r="S114" s="251"/>
      <c r="U114" s="250">
        <f ca="1">U88+U87</f>
        <v>0</v>
      </c>
      <c r="W114" s="251">
        <f ca="1">U114-V114</f>
        <v>0</v>
      </c>
    </row>
    <row r="115" spans="1:23" hidden="1">
      <c r="E115" s="255"/>
      <c r="F115" s="256" t="s">
        <v>99</v>
      </c>
      <c r="G115" s="257">
        <f ca="1">IFERROR(G114/E114,0)</f>
        <v>0</v>
      </c>
      <c r="I115" s="255"/>
      <c r="J115" s="256" t="s">
        <v>99</v>
      </c>
      <c r="K115" s="257">
        <f ca="1">IFERROR(K114/I114,0)</f>
        <v>0</v>
      </c>
      <c r="M115" s="255"/>
      <c r="N115" s="256" t="s">
        <v>99</v>
      </c>
      <c r="O115" s="257">
        <f ca="1">IFERROR(O114/I114,0)</f>
        <v>0</v>
      </c>
      <c r="Q115" s="255"/>
      <c r="R115" s="256"/>
      <c r="S115" s="257"/>
      <c r="U115" s="255"/>
      <c r="V115" s="256" t="s">
        <v>99</v>
      </c>
      <c r="W115" s="257">
        <f ca="1">IFERROR(W114/U114,0)</f>
        <v>0</v>
      </c>
    </row>
    <row r="124" spans="1:23">
      <c r="A124" s="258" t="s">
        <v>102</v>
      </c>
      <c r="B124" s="258" t="s">
        <v>14</v>
      </c>
    </row>
    <row r="125" spans="1:23">
      <c r="A125" s="259" t="s">
        <v>103</v>
      </c>
      <c r="B125" s="259">
        <f>N6</f>
        <v>79</v>
      </c>
    </row>
    <row r="126" spans="1:23">
      <c r="A126" s="258" t="s">
        <v>104</v>
      </c>
      <c r="B126" s="258" t="s">
        <v>105</v>
      </c>
      <c r="C126" s="258" t="s">
        <v>106</v>
      </c>
    </row>
    <row r="127" spans="1:23">
      <c r="A127" s="259" t="s">
        <v>107</v>
      </c>
      <c r="B127" s="259" t="s">
        <v>108</v>
      </c>
      <c r="C127" s="259" t="s">
        <v>109</v>
      </c>
    </row>
    <row r="128" spans="1:23">
      <c r="A128" s="258" t="s">
        <v>110</v>
      </c>
      <c r="B128" s="258" t="s">
        <v>111</v>
      </c>
      <c r="C128" s="258" t="s">
        <v>112</v>
      </c>
    </row>
    <row r="129" spans="1:3">
      <c r="A129" s="258"/>
      <c r="B129" s="258"/>
      <c r="C129" s="258"/>
    </row>
    <row r="130" spans="1:3">
      <c r="A130" s="258"/>
      <c r="B130" s="258"/>
      <c r="C130" s="258"/>
    </row>
    <row r="131" spans="1:3">
      <c r="A131" s="315" t="s">
        <v>364</v>
      </c>
      <c r="B131" s="258" t="str">
        <f ca="1">INDEX(Sheet1!$B$2:$B$500, 1)</f>
        <v/>
      </c>
      <c r="C131" s="258">
        <f>Sheet1!$H$1</f>
        <v>44562</v>
      </c>
    </row>
    <row r="132" spans="1:3">
      <c r="A132" s="316" t="s">
        <v>365</v>
      </c>
      <c r="B132" s="260" t="str">
        <f ca="1">INDEX(Sheet2!$B$2:$B$500, 1)</f>
        <v/>
      </c>
      <c r="C132" s="260" t="str">
        <f ca="1">INDEX(Sheet2!$B$2:$B$500, 1)</f>
        <v/>
      </c>
    </row>
    <row r="134" spans="1:3" ht="18.75" customHeight="1">
      <c r="A134" s="2" t="s">
        <v>363</v>
      </c>
    </row>
  </sheetData>
  <conditionalFormatting sqref="G112 K112 O112 S112 W112 G115 K115 O115 S115 W115">
    <cfRule type="cellIs" dxfId="7" priority="2" operator="lessThan">
      <formula>0.01</formula>
    </cfRule>
    <cfRule type="cellIs" dxfId="6" priority="3" operator="between">
      <formula>0.01</formula>
      <formula>0.02</formula>
    </cfRule>
    <cfRule type="cellIs" dxfId="5" priority="4" operator="greaterThan">
      <formula>0.02</formula>
    </cfRule>
  </conditionalFormatting>
  <pageMargins left="0.1" right="0.1" top="0.5" bottom="0.1" header="0.511811023622047" footer="0.511811023622047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3" sqref="D23"/>
    </sheetView>
  </sheetViews>
  <sheetFormatPr defaultRowHeight="15"/>
  <cols>
    <col min="1" max="1" width="16.5703125" bestFit="1" customWidth="1"/>
  </cols>
  <sheetData>
    <row r="1" spans="1:2">
      <c r="A1" s="317" t="str">
        <f>CONCATENATE("'","Asset Codes","'","!","$A$1:$A$10")</f>
        <v>'Asset Codes'!$A$1:$A$10</v>
      </c>
    </row>
    <row r="2" spans="1:2">
      <c r="B2">
        <v>15</v>
      </c>
    </row>
    <row r="3" spans="1:2">
      <c r="A3" t="str">
        <f t="array" aca="1" ref="A3" ca="1">INDIRECT(A1)</f>
        <v>TABLE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="90" zoomScaleNormal="90" workbookViewId="0">
      <pane xSplit="7" ySplit="1" topLeftCell="Y2" activePane="bottomRight" state="frozen"/>
      <selection pane="topRight" activeCell="Y1" sqref="Y1"/>
      <selection pane="bottomLeft" activeCell="A2" sqref="A2"/>
      <selection pane="bottomRight" activeCell="G21" sqref="G21"/>
    </sheetView>
  </sheetViews>
  <sheetFormatPr defaultColWidth="7.28515625" defaultRowHeight="18" customHeight="1" outlineLevelCol="1"/>
  <cols>
    <col min="1" max="1" width="17.140625" style="261" customWidth="1"/>
    <col min="2" max="2" width="7.7109375" style="261" customWidth="1"/>
    <col min="3" max="3" width="78.85546875" style="261" hidden="1" customWidth="1"/>
    <col min="4" max="4" width="27" style="261" customWidth="1" outlineLevel="1"/>
    <col min="5" max="5" width="2.28515625" style="261" customWidth="1"/>
    <col min="6" max="6" width="42" style="261" hidden="1" customWidth="1"/>
    <col min="7" max="7" width="56" style="261" customWidth="1"/>
    <col min="8" max="9" width="14.85546875" style="262" hidden="1" customWidth="1"/>
    <col min="10" max="12" width="13" style="262" hidden="1" customWidth="1"/>
    <col min="13" max="13" width="11.7109375" style="262" hidden="1" customWidth="1"/>
    <col min="14" max="14" width="11.28515625" style="262" hidden="1" customWidth="1"/>
    <col min="15" max="15" width="11.85546875" style="262" hidden="1" customWidth="1"/>
    <col min="16" max="17" width="11.28515625" style="262" hidden="1" customWidth="1"/>
    <col min="18" max="18" width="11.85546875" style="262" hidden="1" customWidth="1"/>
    <col min="19" max="19" width="11.7109375" style="262" hidden="1" customWidth="1"/>
    <col min="20" max="20" width="10.85546875" style="262" hidden="1" customWidth="1"/>
    <col min="21" max="21" width="11.28515625" style="262" hidden="1" customWidth="1"/>
    <col min="22" max="22" width="11.85546875" style="262" hidden="1" customWidth="1"/>
    <col min="23" max="24" width="11.28515625" style="262" hidden="1" customWidth="1"/>
    <col min="25" max="25" width="12" style="262" customWidth="1"/>
    <col min="26" max="26" width="11.140625" style="262" customWidth="1"/>
    <col min="27" max="27" width="10.140625" style="262" customWidth="1"/>
    <col min="28" max="28" width="11.7109375" style="262" customWidth="1"/>
    <col min="29" max="30" width="11.28515625" style="262" customWidth="1"/>
    <col min="31" max="31" width="11.85546875" style="262" customWidth="1"/>
    <col min="32" max="32" width="11.7109375" style="262" customWidth="1"/>
    <col min="33" max="33" width="10.85546875" style="262" customWidth="1"/>
    <col min="34" max="34" width="11.28515625" style="262" customWidth="1"/>
    <col min="35" max="35" width="11.85546875" style="262" customWidth="1"/>
    <col min="36" max="36" width="11.28515625" style="262" customWidth="1"/>
    <col min="37" max="37" width="12" style="262" customWidth="1"/>
    <col min="38" max="38" width="11.140625" style="262" customWidth="1"/>
    <col min="39" max="39" width="10.140625" style="262" customWidth="1"/>
    <col min="40" max="40" width="11.7109375" style="262" customWidth="1"/>
    <col min="41" max="42" width="11.28515625" style="262" customWidth="1"/>
    <col min="43" max="43" width="11.85546875" style="262" customWidth="1"/>
    <col min="44" max="16384" width="7.28515625" style="262"/>
  </cols>
  <sheetData>
    <row r="1" spans="1:43" s="261" customFormat="1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>
        <v>44562</v>
      </c>
      <c r="I1" s="263">
        <v>44593</v>
      </c>
      <c r="J1" s="263">
        <v>44621</v>
      </c>
      <c r="K1" s="263">
        <v>44652</v>
      </c>
      <c r="L1" s="263">
        <v>44682</v>
      </c>
      <c r="M1" s="263">
        <v>44713</v>
      </c>
      <c r="N1" s="263">
        <v>44743</v>
      </c>
      <c r="O1" s="263">
        <v>44774</v>
      </c>
      <c r="P1" s="263">
        <v>44805</v>
      </c>
      <c r="Q1" s="263">
        <v>44835</v>
      </c>
      <c r="R1" s="263">
        <v>44866</v>
      </c>
      <c r="S1" s="263">
        <v>44896</v>
      </c>
      <c r="T1" s="263">
        <v>44927</v>
      </c>
      <c r="U1" s="263">
        <v>44958</v>
      </c>
      <c r="V1" s="263">
        <v>44986</v>
      </c>
      <c r="W1" s="263">
        <v>45017</v>
      </c>
      <c r="X1" s="263">
        <v>45047</v>
      </c>
      <c r="Y1" s="263">
        <v>45078</v>
      </c>
      <c r="Z1" s="263">
        <v>45108</v>
      </c>
      <c r="AA1" s="263">
        <v>45139</v>
      </c>
      <c r="AB1" s="263">
        <v>45170</v>
      </c>
      <c r="AC1" s="263">
        <v>45200</v>
      </c>
      <c r="AD1" s="263">
        <v>45231</v>
      </c>
      <c r="AE1" s="263">
        <v>45261</v>
      </c>
      <c r="AF1" s="263">
        <v>45292</v>
      </c>
      <c r="AG1" s="263">
        <v>45323</v>
      </c>
      <c r="AH1" s="263">
        <v>45352</v>
      </c>
      <c r="AI1" s="263">
        <v>45383</v>
      </c>
      <c r="AJ1" s="263">
        <v>45413</v>
      </c>
      <c r="AK1" s="263">
        <v>45444</v>
      </c>
      <c r="AL1" s="263">
        <v>45474</v>
      </c>
      <c r="AM1" s="263">
        <v>45505</v>
      </c>
      <c r="AN1" s="263">
        <v>45536</v>
      </c>
      <c r="AO1" s="263">
        <v>45566</v>
      </c>
      <c r="AP1" s="263">
        <v>45597</v>
      </c>
      <c r="AQ1" s="263">
        <v>45627</v>
      </c>
    </row>
    <row r="2" spans="1:43">
      <c r="A2" s="265" t="str">
        <f>IFERROR(TRIM(VLOOKUP(UPPER(D2),table_lookups,2,FALSE())),IF(ROW()&gt;2,A1,""))</f>
        <v/>
      </c>
      <c r="B2" s="266" t="str">
        <f ca="1">IF(LEN(C2)&lt;1,"",IFERROR(VLOOKUP(C2,INDIRECT("CODING_"&amp;A2),2,FALSE()),""))</f>
        <v/>
      </c>
      <c r="C2" s="267" t="str">
        <f>IF(AND(LEN(D2)&gt;0,LEN(A2)&gt;0,COUNT(#REF!)&gt;0),IF(LEN(#REF!)&gt;0,#REF!&amp;" - ","")&amp;D2,"")</f>
        <v/>
      </c>
      <c r="D2" s="267" t="str">
        <f>UPPER(TRIM(G2))</f>
        <v/>
      </c>
      <c r="E2" s="268"/>
    </row>
    <row r="3" spans="1:43">
      <c r="A3" s="265" t="s">
        <v>120</v>
      </c>
      <c r="B3" s="266"/>
      <c r="C3" s="267" t="str">
        <f>IF(AND(LEN(D3)&gt;0,LEN(A3)&gt;0,COUNT(#REF!)&gt;0),IF(LEN(#REF!)&gt;0,#REF!&amp;" - ","")&amp;D3,"")</f>
        <v/>
      </c>
      <c r="D3" s="267"/>
      <c r="E3" s="268"/>
      <c r="G3" s="269" t="s">
        <v>121</v>
      </c>
    </row>
    <row r="4" spans="1:43" ht="18.75" customHeight="1">
      <c r="A4" s="265" t="s">
        <v>120</v>
      </c>
      <c r="B4" s="266"/>
      <c r="C4" s="267"/>
      <c r="D4" s="270" t="str">
        <f>IFERROR(VLOOKUP(B4,'Detailed Model'!$A$6:$C$92,3,FALSE()),"NOT CODED/ERROR")</f>
        <v>NOT CODED/ERROR</v>
      </c>
      <c r="E4" s="268"/>
      <c r="F4" s="261" t="e">
        <f>VLOOKUP(B4,'Detailed Model'!A6:C87,3,FALSE())</f>
        <v>#N/A</v>
      </c>
    </row>
    <row r="5" spans="1:43" ht="18.75" customHeight="1">
      <c r="A5" s="265" t="s">
        <v>120</v>
      </c>
      <c r="B5" s="266"/>
      <c r="C5" s="267"/>
      <c r="D5" s="270" t="str">
        <f>IFERROR(VLOOKUP(B5,'Detailed Model'!$A$6:$C$92,3,FALSE()),"NOT CODED/ERROR")</f>
        <v>NOT CODED/ERROR</v>
      </c>
      <c r="E5" s="268"/>
      <c r="F5" s="261" t="e">
        <f>VLOOKUP(B5,'Detailed Model'!A7:C88,3,FALSE())</f>
        <v>#N/A</v>
      </c>
      <c r="G5" s="261" t="s">
        <v>122</v>
      </c>
      <c r="Y5" s="262">
        <v>76</v>
      </c>
      <c r="Z5" s="262">
        <v>76</v>
      </c>
      <c r="AA5" s="262">
        <v>80</v>
      </c>
      <c r="AB5" s="262">
        <v>80</v>
      </c>
      <c r="AC5" s="262">
        <v>80</v>
      </c>
      <c r="AD5" s="262">
        <v>80</v>
      </c>
      <c r="AE5" s="262">
        <v>80</v>
      </c>
      <c r="AF5" s="262">
        <v>80</v>
      </c>
      <c r="AG5" s="262">
        <v>80</v>
      </c>
      <c r="AH5" s="262">
        <v>80</v>
      </c>
      <c r="AI5" s="262">
        <v>80</v>
      </c>
      <c r="AJ5" s="262">
        <v>80</v>
      </c>
    </row>
    <row r="6" spans="1:43" ht="18.75" customHeight="1">
      <c r="A6" s="265" t="s">
        <v>120</v>
      </c>
      <c r="B6" s="266"/>
      <c r="C6" s="267"/>
      <c r="D6" s="270" t="str">
        <f>IFERROR(VLOOKUP(B6,'Detailed Model'!$A$6:$C$92,3,FALSE()),"NOT CODED/ERROR")</f>
        <v>NOT CODED/ERROR</v>
      </c>
      <c r="E6" s="268"/>
      <c r="F6" s="261" t="e">
        <f>VLOOKUP(B6,'Detailed Model'!A8:C89,3,FALSE())</f>
        <v>#N/A</v>
      </c>
      <c r="G6" s="261" t="s">
        <v>123</v>
      </c>
      <c r="Y6" s="262">
        <v>66.33</v>
      </c>
      <c r="Z6" s="262">
        <v>62.52</v>
      </c>
      <c r="AA6" s="262">
        <v>68.349999999999994</v>
      </c>
      <c r="AB6" s="262">
        <v>69.2</v>
      </c>
      <c r="AC6" s="262">
        <v>71.09</v>
      </c>
      <c r="AD6" s="262">
        <v>73.06</v>
      </c>
      <c r="AE6" s="262">
        <v>72.709999999999994</v>
      </c>
      <c r="AF6" s="262">
        <v>71.55</v>
      </c>
      <c r="AG6" s="262">
        <v>72.41</v>
      </c>
      <c r="AH6" s="262">
        <v>73.540000000000006</v>
      </c>
      <c r="AI6" s="262">
        <v>75.599999999999994</v>
      </c>
      <c r="AJ6" s="262">
        <v>75.06</v>
      </c>
    </row>
    <row r="7" spans="1:43" ht="18.75" customHeight="1">
      <c r="A7" s="265" t="s">
        <v>120</v>
      </c>
      <c r="B7" s="266"/>
      <c r="C7" s="267"/>
      <c r="D7" s="270" t="str">
        <f>IFERROR(VLOOKUP(B7,'Detailed Model'!$A$6:$C$92,3,FALSE()),"NOT CODED/ERROR")</f>
        <v>NOT CODED/ERROR</v>
      </c>
      <c r="E7" s="268"/>
      <c r="F7" s="261" t="e">
        <f>VLOOKUP(B7,'Detailed Model'!A9:C90,3,FALSE())</f>
        <v>#N/A</v>
      </c>
      <c r="G7" s="261" t="s">
        <v>124</v>
      </c>
      <c r="Y7" s="262">
        <v>0.873</v>
      </c>
      <c r="Z7" s="262">
        <v>0.82299999999999995</v>
      </c>
      <c r="AA7" s="262">
        <v>0.85399999999999998</v>
      </c>
      <c r="AB7" s="262">
        <v>0.86499999999999999</v>
      </c>
      <c r="AC7" s="262">
        <v>0.88900000000000001</v>
      </c>
      <c r="AD7" s="262">
        <v>0.91300000000000003</v>
      </c>
      <c r="AE7" s="262">
        <v>0.90900000000000003</v>
      </c>
      <c r="AF7" s="262">
        <v>0.89400000000000002</v>
      </c>
      <c r="AG7" s="262">
        <v>0.90500000000000003</v>
      </c>
      <c r="AH7" s="262">
        <v>0.91900000000000004</v>
      </c>
      <c r="AI7" s="262">
        <v>0.94499999999999995</v>
      </c>
      <c r="AJ7" s="262">
        <v>0.93799999999999994</v>
      </c>
    </row>
    <row r="8" spans="1:43" ht="18.75" customHeight="1">
      <c r="A8" s="265" t="s">
        <v>120</v>
      </c>
      <c r="B8" s="266"/>
      <c r="C8" s="267"/>
      <c r="D8" s="270" t="str">
        <f>IFERROR(VLOOKUP(B8,'Detailed Model'!$A$6:$C$92,3,FALSE()),"NOT CODED/ERROR")</f>
        <v>NOT CODED/ERROR</v>
      </c>
      <c r="E8" s="268"/>
      <c r="F8" s="261" t="e">
        <f>VLOOKUP(B8,'Detailed Model'!A10:C91,3,FALSE())</f>
        <v>#N/A</v>
      </c>
    </row>
    <row r="9" spans="1:43" ht="18.75" customHeight="1">
      <c r="A9" s="265" t="s">
        <v>120</v>
      </c>
      <c r="B9" s="266"/>
      <c r="C9" s="267"/>
      <c r="D9" s="270" t="str">
        <f>IFERROR(VLOOKUP(B9,'Detailed Model'!$A$6:$C$92,3,FALSE()),"NOT CODED/ERROR")</f>
        <v>NOT CODED/ERROR</v>
      </c>
      <c r="E9" s="268"/>
      <c r="F9" s="261" t="e">
        <f>VLOOKUP(B9,'Detailed Model'!A11:C92,3,FALSE())</f>
        <v>#N/A</v>
      </c>
      <c r="G9" s="261" t="s">
        <v>125</v>
      </c>
      <c r="Y9" s="262">
        <v>75.33</v>
      </c>
      <c r="Z9" s="262">
        <v>70.290000000000006</v>
      </c>
      <c r="AA9" s="262">
        <v>72.8</v>
      </c>
      <c r="AB9" s="262">
        <v>72.400000000000006</v>
      </c>
      <c r="AC9" s="262">
        <v>74.77</v>
      </c>
      <c r="AD9" s="262">
        <v>76.06</v>
      </c>
      <c r="AE9" s="262">
        <v>75.709999999999994</v>
      </c>
      <c r="AF9" s="262">
        <v>74.55</v>
      </c>
      <c r="AG9" s="262">
        <v>75.650000000000006</v>
      </c>
      <c r="AH9" s="262">
        <v>77.06</v>
      </c>
      <c r="AI9" s="262">
        <v>79.099999999999994</v>
      </c>
      <c r="AJ9" s="262">
        <v>79.06</v>
      </c>
    </row>
    <row r="10" spans="1:43" ht="18.75" customHeight="1">
      <c r="A10" s="265" t="s">
        <v>120</v>
      </c>
      <c r="B10" s="266">
        <v>102</v>
      </c>
      <c r="C10" s="267"/>
      <c r="D10" s="270" t="str">
        <f>IFERROR(VLOOKUP(B10,'Detailed Model'!$A$6:$C$92,3,FALSE()),"NOT CODED/ERROR")</f>
        <v>Private Pay</v>
      </c>
      <c r="E10" s="268"/>
      <c r="F10" s="261" t="str">
        <f>VLOOKUP(B10,'Detailed Model'!A12:C92,3,FALSE())</f>
        <v>Private Pay</v>
      </c>
      <c r="G10" s="261" t="s">
        <v>126</v>
      </c>
      <c r="Y10" s="262">
        <v>2259.9</v>
      </c>
      <c r="Z10" s="262">
        <v>2178.9899999999998</v>
      </c>
      <c r="AA10" s="262">
        <v>2256.8000000000002</v>
      </c>
      <c r="AB10" s="262">
        <v>2172</v>
      </c>
      <c r="AC10" s="262">
        <v>2317.87</v>
      </c>
      <c r="AD10" s="262">
        <v>2281.8000000000002</v>
      </c>
      <c r="AE10" s="262">
        <v>2347.0100000000002</v>
      </c>
      <c r="AF10" s="262">
        <v>2311.0500000000002</v>
      </c>
      <c r="AG10" s="262">
        <v>2193.85</v>
      </c>
      <c r="AH10" s="262">
        <v>2388.86</v>
      </c>
      <c r="AI10" s="262">
        <v>2373</v>
      </c>
      <c r="AJ10" s="262">
        <v>2357.14</v>
      </c>
    </row>
    <row r="11" spans="1:43" ht="18.75" customHeight="1">
      <c r="A11" s="265" t="s">
        <v>120</v>
      </c>
      <c r="B11" s="266"/>
      <c r="C11" s="267"/>
      <c r="D11" s="270" t="str">
        <f>IFERROR(VLOOKUP(B11,'Detailed Model'!$A$6:$C$92,3,FALSE()),"NOT CODED/ERROR")</f>
        <v>NOT CODED/ERROR</v>
      </c>
      <c r="E11" s="268"/>
      <c r="F11" s="261" t="e">
        <f>VLOOKUP(B11,'Detailed Model'!A13:C92,3,FALSE())</f>
        <v>#N/A</v>
      </c>
    </row>
    <row r="12" spans="1:43" ht="18.75" customHeight="1">
      <c r="A12" s="265" t="s">
        <v>120</v>
      </c>
      <c r="B12" s="266"/>
      <c r="C12" s="267"/>
      <c r="D12" s="270" t="str">
        <f>IFERROR(VLOOKUP(B12,'Detailed Model'!$A$6:$C$92,3,FALSE()),"NOT CODED/ERROR")</f>
        <v>NOT CODED/ERROR</v>
      </c>
      <c r="E12" s="268"/>
      <c r="F12" s="261" t="e">
        <f>VLOOKUP(B12,'Detailed Model'!A14:C93,3,FALSE())</f>
        <v>#N/A</v>
      </c>
    </row>
    <row r="13" spans="1:43" ht="18.75" customHeight="1">
      <c r="A13" s="265" t="s">
        <v>120</v>
      </c>
      <c r="B13" s="266"/>
      <c r="C13" s="267"/>
      <c r="D13" s="270" t="str">
        <f>IFERROR(VLOOKUP(B13,'Detailed Model'!$A$6:$C$92,3,FALSE()),"NOT CODED/ERROR")</f>
        <v>NOT CODED/ERROR</v>
      </c>
      <c r="E13" s="268"/>
      <c r="F13" s="261" t="e">
        <f>VLOOKUP(B13,'Detailed Model'!A15:C94,3,FALSE())</f>
        <v>#N/A</v>
      </c>
    </row>
    <row r="14" spans="1:43" ht="18.75" customHeight="1">
      <c r="A14" s="265" t="s">
        <v>120</v>
      </c>
      <c r="B14" s="266"/>
      <c r="C14" s="267"/>
      <c r="D14" s="270" t="str">
        <f>IFERROR(VLOOKUP(B14,'Detailed Model'!$A$6:$C$92,3,FALSE()),"NOT CODED/ERROR")</f>
        <v>NOT CODED/ERROR</v>
      </c>
      <c r="E14" s="268"/>
      <c r="F14" s="261" t="e">
        <f>VLOOKUP(B14,'Detailed Model'!A16:C95,3,FALSE())</f>
        <v>#N/A</v>
      </c>
    </row>
    <row r="15" spans="1:43" ht="18.75" customHeight="1">
      <c r="A15" s="265" t="s">
        <v>120</v>
      </c>
      <c r="B15" s="266"/>
      <c r="C15" s="267"/>
      <c r="D15" s="270" t="str">
        <f>IFERROR(VLOOKUP(B15,'Detailed Model'!$A$6:$C$92,3,FALSE()),"NOT CODED/ERROR")</f>
        <v>NOT CODED/ERROR</v>
      </c>
      <c r="E15" s="268"/>
      <c r="F15" s="261" t="e">
        <f>VLOOKUP(B15,'Detailed Model'!A17:C96,3,FALSE())</f>
        <v>#N/A</v>
      </c>
    </row>
    <row r="16" spans="1:43" ht="18.75" customHeight="1">
      <c r="A16" s="265" t="s">
        <v>120</v>
      </c>
      <c r="B16" s="266"/>
      <c r="C16" s="267"/>
      <c r="D16" s="270" t="str">
        <f>IFERROR(VLOOKUP(B16,'Detailed Model'!$A$6:$C$92,3,FALSE()),"NOT CODED/ERROR")</f>
        <v>NOT CODED/ERROR</v>
      </c>
      <c r="E16" s="268"/>
      <c r="F16" s="261" t="e">
        <f>VLOOKUP(B16,'Detailed Model'!A18:C97,3,FALSE())</f>
        <v>#N/A</v>
      </c>
    </row>
    <row r="17" spans="1:36" ht="18.75" customHeight="1">
      <c r="A17" s="265" t="s">
        <v>120</v>
      </c>
      <c r="B17" s="266"/>
      <c r="C17" s="267"/>
      <c r="D17" s="270" t="str">
        <f>IFERROR(VLOOKUP(B17,'Detailed Model'!$A$6:$C$92,3,FALSE()),"NOT CODED/ERROR")</f>
        <v>NOT CODED/ERROR</v>
      </c>
      <c r="E17" s="268"/>
      <c r="F17" s="261" t="e">
        <f>VLOOKUP(B17,'Detailed Model'!A19:C98,3,FALSE())</f>
        <v>#N/A</v>
      </c>
    </row>
    <row r="18" spans="1:36" ht="18.75" customHeight="1">
      <c r="A18" s="265" t="s">
        <v>120</v>
      </c>
      <c r="B18" s="266"/>
      <c r="C18" s="267"/>
      <c r="D18" s="270" t="str">
        <f>IFERROR(VLOOKUP(B18,'Detailed Model'!$A$6:$C$92,3,FALSE()),"NOT CODED/ERROR")</f>
        <v>NOT CODED/ERROR</v>
      </c>
      <c r="E18" s="268"/>
      <c r="F18" s="261" t="e">
        <f>VLOOKUP(B18,'Detailed Model'!A20:C99,3,FALSE())</f>
        <v>#N/A</v>
      </c>
    </row>
    <row r="19" spans="1:36" ht="18.75" customHeight="1">
      <c r="A19" s="265" t="s">
        <v>120</v>
      </c>
      <c r="B19" s="266"/>
      <c r="C19" s="267"/>
      <c r="D19" s="270" t="str">
        <f>IFERROR(VLOOKUP(B19,'Detailed Model'!$A$6:$C$92,3,FALSE()),"NOT CODED/ERROR")</f>
        <v>NOT CODED/ERROR</v>
      </c>
      <c r="E19" s="268"/>
      <c r="F19" s="261" t="e">
        <f>VLOOKUP(B19,'Detailed Model'!A21:C100,3,FALSE())</f>
        <v>#N/A</v>
      </c>
    </row>
    <row r="20" spans="1:36" ht="18.75" customHeight="1">
      <c r="A20" s="265" t="s">
        <v>120</v>
      </c>
      <c r="B20" s="266"/>
      <c r="C20" s="267"/>
      <c r="D20" s="270" t="str">
        <f>IFERROR(VLOOKUP(B20,'Detailed Model'!$A$6:$C$92,3,FALSE()),"NOT CODED/ERROR")</f>
        <v>NOT CODED/ERROR</v>
      </c>
      <c r="E20" s="271"/>
      <c r="F20" s="261" t="e">
        <f>VLOOKUP(B20,'Detailed Model'!A22:C101,3,FALSE())</f>
        <v>#N/A</v>
      </c>
    </row>
    <row r="21" spans="1:36" ht="18.75" customHeight="1">
      <c r="A21" s="265"/>
      <c r="B21" s="266"/>
      <c r="C21" s="267"/>
      <c r="D21" s="270"/>
      <c r="E21" s="271"/>
    </row>
    <row r="22" spans="1:36" ht="18.75" customHeight="1">
      <c r="A22" s="265"/>
      <c r="B22" s="266"/>
      <c r="C22" s="267"/>
      <c r="D22" s="270"/>
      <c r="E22" s="271"/>
    </row>
    <row r="23" spans="1:36" ht="18.75" customHeight="1">
      <c r="A23" s="272"/>
      <c r="B23" s="266"/>
      <c r="C23" s="273"/>
      <c r="D23" s="270"/>
      <c r="E23" s="271"/>
      <c r="F23" s="261" t="e">
        <f>VLOOKUP(B23,'Detailed Model'!A23:C102,3,FALSE())</f>
        <v>#N/A</v>
      </c>
    </row>
    <row r="24" spans="1:36" ht="18.75" customHeight="1">
      <c r="A24" s="272"/>
      <c r="B24" s="266"/>
      <c r="C24" s="267"/>
      <c r="D24" s="270"/>
      <c r="E24" s="271"/>
      <c r="F24" s="261" t="e">
        <f>VLOOKUP(B24,'Detailed Model'!A24:C103,3,FALSE())</f>
        <v>#N/A</v>
      </c>
      <c r="G24" s="269" t="s">
        <v>127</v>
      </c>
    </row>
    <row r="25" spans="1:36" ht="18.75" customHeight="1">
      <c r="A25" s="272" t="s">
        <v>127</v>
      </c>
      <c r="B25" s="266"/>
      <c r="C25" s="267"/>
      <c r="D25" s="270" t="str">
        <f>IFERROR(VLOOKUP(B25,'Detailed Model'!$A$6:$C$92,3,FALSE()),"NOT CODED/ERROR")</f>
        <v>NOT CODED/ERROR</v>
      </c>
      <c r="E25" s="271"/>
      <c r="F25" s="261" t="e">
        <f>VLOOKUP(B25,'Detailed Model'!A25:C104,3,FALSE())</f>
        <v>#N/A</v>
      </c>
    </row>
    <row r="26" spans="1:36" ht="18.75" customHeight="1">
      <c r="A26" s="272" t="str">
        <f>IFERROR(TRIM(VLOOKUP(UPPER(D24),table_lookups,2,FALSE())),IF(ROW()&gt;2,A25,""))</f>
        <v>REVENUE</v>
      </c>
      <c r="B26" s="266">
        <v>202</v>
      </c>
      <c r="C26" s="267"/>
      <c r="D26" s="270" t="str">
        <f>IFERROR(VLOOKUP(B26,'Detailed Model'!$A$6:$C$92,3,FALSE()),"NOT CODED/ERROR")</f>
        <v>Private Pay</v>
      </c>
      <c r="E26" s="271"/>
      <c r="F26" s="261" t="str">
        <f>VLOOKUP(B26,'Detailed Model'!A26:C105,3,FALSE())</f>
        <v>Private Pay</v>
      </c>
      <c r="G26" s="261" t="s">
        <v>128</v>
      </c>
      <c r="Y26" s="274">
        <v>168650.68</v>
      </c>
      <c r="Z26" s="274">
        <v>164687.18</v>
      </c>
      <c r="AA26" s="274">
        <v>178169.44</v>
      </c>
      <c r="AB26" s="274">
        <v>180106.56</v>
      </c>
      <c r="AC26" s="274">
        <v>182943.09</v>
      </c>
      <c r="AD26" s="274">
        <v>189442.48</v>
      </c>
      <c r="AE26" s="274">
        <v>190036.16</v>
      </c>
      <c r="AF26" s="274">
        <v>185718.09</v>
      </c>
      <c r="AG26" s="274">
        <v>187842.26</v>
      </c>
      <c r="AH26" s="274">
        <v>193014.25</v>
      </c>
      <c r="AI26" s="274">
        <v>200524.72</v>
      </c>
      <c r="AJ26" s="274">
        <v>192277.25</v>
      </c>
    </row>
    <row r="27" spans="1:36" ht="18.75" customHeight="1">
      <c r="A27" s="272" t="str">
        <f>IFERROR(TRIM(VLOOKUP(UPPER(D25),table_lookups,2,FALSE())),IF(ROW()&gt;2,A26,""))</f>
        <v>REVENUE</v>
      </c>
      <c r="B27" s="266"/>
      <c r="C27" s="267"/>
      <c r="D27" s="270" t="str">
        <f>IFERROR(VLOOKUP(B27,'Detailed Model'!$A$6:$C$92,3,FALSE()),"NOT CODED/ERROR")</f>
        <v>NOT CODED/ERROR</v>
      </c>
      <c r="E27" s="271"/>
      <c r="F27" s="261" t="e">
        <f>VLOOKUP(B27,'Detailed Model'!A27:C106,3,FALSE())</f>
        <v>#N/A</v>
      </c>
      <c r="G27" s="261" t="s">
        <v>129</v>
      </c>
      <c r="Y27" s="274">
        <v>168650.68</v>
      </c>
      <c r="Z27" s="274">
        <v>164687.18</v>
      </c>
      <c r="AA27" s="274">
        <v>178169.44</v>
      </c>
      <c r="AB27" s="274">
        <v>180106.56</v>
      </c>
      <c r="AC27" s="274">
        <v>182943.09</v>
      </c>
      <c r="AD27" s="274">
        <v>189442.48</v>
      </c>
      <c r="AE27" s="274">
        <v>190036.16</v>
      </c>
      <c r="AF27" s="274">
        <v>185718.09</v>
      </c>
      <c r="AG27" s="274">
        <v>187842.26</v>
      </c>
      <c r="AH27" s="274">
        <v>193014.25</v>
      </c>
      <c r="AI27" s="274">
        <v>200524.72</v>
      </c>
      <c r="AJ27" s="274">
        <v>192277.25</v>
      </c>
    </row>
    <row r="28" spans="1:36" ht="18.75" customHeight="1">
      <c r="A28" s="272" t="str">
        <f>IFERROR(TRIM(VLOOKUP(UPPER(D26),table_lookups,2,FALSE())),IF(ROW()&gt;2,A27,""))</f>
        <v>REVENUE</v>
      </c>
      <c r="B28" s="266"/>
      <c r="C28" s="267"/>
      <c r="D28" s="270" t="str">
        <f>IFERROR(VLOOKUP(B28,'Detailed Model'!$A$6:$C$92,3,FALSE()),"NOT CODED/ERROR")</f>
        <v>NOT CODED/ERROR</v>
      </c>
      <c r="E28" s="271"/>
      <c r="F28" s="261" t="e">
        <f>VLOOKUP(B28,'Detailed Model'!A28:C107,3,FALSE())</f>
        <v>#N/A</v>
      </c>
      <c r="G28" s="261" t="s">
        <v>130</v>
      </c>
    </row>
    <row r="29" spans="1:36" ht="18.75" customHeight="1">
      <c r="A29" s="272" t="str">
        <f>IFERROR(TRIM(VLOOKUP(UPPER(D27),table_lookups,2,FALSE())),IF(ROW()&gt;2,A28,""))</f>
        <v>REVENUE</v>
      </c>
      <c r="B29" s="266">
        <v>204</v>
      </c>
      <c r="C29" s="267"/>
      <c r="D29" s="270" t="str">
        <f>IFERROR(VLOOKUP(B29,'Detailed Model'!$A$6:$C$92,3,FALSE()),"NOT CODED/ERROR")</f>
        <v>Private Pay</v>
      </c>
      <c r="E29" s="271"/>
      <c r="F29" s="261" t="str">
        <f>VLOOKUP(B29,'Detailed Model'!A29:C108,3,FALSE())</f>
        <v>Private Pay</v>
      </c>
      <c r="G29" s="261" t="s">
        <v>131</v>
      </c>
      <c r="Y29" s="274">
        <v>184595.96</v>
      </c>
      <c r="Z29" s="274">
        <v>184636.52</v>
      </c>
      <c r="AA29" s="274">
        <v>186109.37</v>
      </c>
      <c r="AB29" s="274">
        <v>178357.06</v>
      </c>
      <c r="AC29" s="274">
        <v>184025.8</v>
      </c>
      <c r="AD29" s="274">
        <v>183168.96</v>
      </c>
      <c r="AE29" s="274">
        <v>181745.72</v>
      </c>
      <c r="AF29" s="274">
        <v>180124.49</v>
      </c>
      <c r="AG29" s="274">
        <v>193637.16</v>
      </c>
      <c r="AH29" s="274">
        <v>180352.4</v>
      </c>
      <c r="AI29" s="274">
        <v>204322.61</v>
      </c>
      <c r="AJ29" s="274">
        <v>197692.79999999999</v>
      </c>
    </row>
    <row r="30" spans="1:36" ht="18.75" customHeight="1">
      <c r="A30" s="272" t="str">
        <f>IFERROR(TRIM(VLOOKUP(UPPER(D28),table_lookups,2,FALSE())),IF(ROW()&gt;2,A29,""))</f>
        <v>REVENUE</v>
      </c>
      <c r="B30" s="266"/>
      <c r="C30" s="267"/>
      <c r="D30" s="270" t="str">
        <f>IFERROR(VLOOKUP(B30,'Detailed Model'!$A$6:$C$92,3,FALSE()),"NOT CODED/ERROR")</f>
        <v>NOT CODED/ERROR</v>
      </c>
      <c r="E30" s="271"/>
      <c r="F30" s="261" t="e">
        <f>VLOOKUP(B30,'Detailed Model'!A30:C109,3,FALSE())</f>
        <v>#N/A</v>
      </c>
      <c r="G30" s="261" t="s">
        <v>132</v>
      </c>
      <c r="Y30" s="274">
        <v>184595.96</v>
      </c>
      <c r="Z30" s="274">
        <v>184636.52</v>
      </c>
      <c r="AA30" s="274">
        <v>186109.37</v>
      </c>
      <c r="AB30" s="274">
        <v>178357.06</v>
      </c>
      <c r="AC30" s="274">
        <v>184025.8</v>
      </c>
      <c r="AD30" s="274">
        <v>183168.96</v>
      </c>
      <c r="AE30" s="274">
        <v>181745.72</v>
      </c>
      <c r="AF30" s="274">
        <v>180124.49</v>
      </c>
      <c r="AG30" s="274">
        <v>193637.16</v>
      </c>
      <c r="AH30" s="274">
        <v>180352.4</v>
      </c>
      <c r="AI30" s="274">
        <v>204322.61</v>
      </c>
      <c r="AJ30" s="274">
        <v>197692.79999999999</v>
      </c>
    </row>
    <row r="31" spans="1:36" ht="18.75" customHeight="1">
      <c r="A31" s="272" t="str">
        <f>IFERROR(TRIM(VLOOKUP(UPPER(D29),table_lookups,2,FALSE())),IF(ROW()&gt;2,A30,""))</f>
        <v>REVENUE</v>
      </c>
      <c r="B31" s="266"/>
      <c r="C31" s="267"/>
      <c r="D31" s="270" t="str">
        <f>IFERROR(VLOOKUP(B31,'Detailed Model'!$A$6:$C$92,3,FALSE()),"NOT CODED/ERROR")</f>
        <v>NOT CODED/ERROR</v>
      </c>
      <c r="E31" s="271"/>
      <c r="F31" s="261" t="e">
        <f>VLOOKUP(B31,'Detailed Model'!A31:C109,3,FALSE())</f>
        <v>#N/A</v>
      </c>
      <c r="G31" s="261" t="s">
        <v>130</v>
      </c>
    </row>
    <row r="32" spans="1:36" ht="18.75" customHeight="1">
      <c r="A32" s="272" t="str">
        <f>IFERROR(TRIM(VLOOKUP(UPPER(D30),table_lookups,2,FALSE())),IF(ROW()&gt;2,A31,""))</f>
        <v>REVENUE</v>
      </c>
      <c r="B32" s="266"/>
      <c r="C32" s="267"/>
      <c r="D32" s="270" t="str">
        <f>IFERROR(VLOOKUP(B32,'Detailed Model'!$A$6:$C$92,3,FALSE()),"NOT CODED/ERROR")</f>
        <v>NOT CODED/ERROR</v>
      </c>
      <c r="E32" s="271"/>
      <c r="F32" s="261" t="e">
        <f>VLOOKUP(B32,'Detailed Model'!A32:C109,3,FALSE())</f>
        <v>#N/A</v>
      </c>
      <c r="G32" s="261" t="s">
        <v>133</v>
      </c>
      <c r="Y32" s="274">
        <v>353246.64</v>
      </c>
      <c r="Z32" s="274">
        <v>349323.7</v>
      </c>
      <c r="AA32" s="274">
        <v>364278.81</v>
      </c>
      <c r="AB32" s="274">
        <v>358463.62</v>
      </c>
      <c r="AC32" s="274">
        <v>366968.89</v>
      </c>
      <c r="AD32" s="274">
        <v>372611.44</v>
      </c>
      <c r="AE32" s="274">
        <v>371781.88</v>
      </c>
      <c r="AF32" s="274">
        <v>365842.58</v>
      </c>
      <c r="AG32" s="274">
        <v>381479.42</v>
      </c>
      <c r="AH32" s="274">
        <v>373366.65</v>
      </c>
      <c r="AI32" s="274">
        <v>404847.33</v>
      </c>
      <c r="AJ32" s="274">
        <v>389970.05</v>
      </c>
    </row>
    <row r="33" spans="1:36" ht="18.75" customHeight="1">
      <c r="A33" s="272" t="str">
        <f>IFERROR(TRIM(VLOOKUP(UPPER(D31),table_lookups,2,FALSE())),IF(ROW()&gt;2,A32,""))</f>
        <v>REVENUE</v>
      </c>
      <c r="B33" s="266"/>
      <c r="C33" s="273"/>
      <c r="D33" s="270" t="str">
        <f>IFERROR(VLOOKUP(B33,'Detailed Model'!$A$6:$C$92,3,FALSE()),"NOT CODED/ERROR")</f>
        <v>NOT CODED/ERROR</v>
      </c>
      <c r="E33" s="271"/>
      <c r="F33" s="261" t="e">
        <f>VLOOKUP(B33,'Detailed Model'!A33:C109,3,FALSE())</f>
        <v>#N/A</v>
      </c>
      <c r="G33" s="261" t="s">
        <v>130</v>
      </c>
    </row>
    <row r="34" spans="1:36" ht="18.75" customHeight="1">
      <c r="A34" s="272" t="str">
        <f>IFERROR(TRIM(VLOOKUP(UPPER(D32),table_lookups,2,FALSE())),IF(ROW()&gt;2,A33,""))</f>
        <v>REVENUE</v>
      </c>
      <c r="B34" s="266"/>
      <c r="C34" s="267"/>
      <c r="D34" s="270" t="str">
        <f>IFERROR(VLOOKUP(B34,'Detailed Model'!$A$6:$C$92,3,FALSE()),"NOT CODED/ERROR")</f>
        <v>NOT CODED/ERROR</v>
      </c>
      <c r="E34" s="271"/>
      <c r="F34" s="261" t="e">
        <f>VLOOKUP(B34,'Detailed Model'!A34:C109,3,FALSE())</f>
        <v>#N/A</v>
      </c>
      <c r="G34" s="261" t="s">
        <v>134</v>
      </c>
      <c r="Y34" s="262" t="s">
        <v>135</v>
      </c>
      <c r="Z34" s="262" t="s">
        <v>135</v>
      </c>
      <c r="AA34" s="262" t="s">
        <v>135</v>
      </c>
      <c r="AB34" s="262" t="s">
        <v>135</v>
      </c>
      <c r="AC34" s="262" t="s">
        <v>135</v>
      </c>
      <c r="AD34" s="262" t="s">
        <v>135</v>
      </c>
      <c r="AE34" s="262" t="s">
        <v>135</v>
      </c>
      <c r="AF34" s="262" t="s">
        <v>135</v>
      </c>
      <c r="AG34" s="262" t="s">
        <v>135</v>
      </c>
      <c r="AH34" s="262" t="s">
        <v>135</v>
      </c>
      <c r="AI34" s="262" t="s">
        <v>135</v>
      </c>
      <c r="AJ34" s="262" t="s">
        <v>135</v>
      </c>
    </row>
    <row r="35" spans="1:36" ht="18.75" customHeight="1">
      <c r="A35" s="272" t="str">
        <f>IFERROR(TRIM(VLOOKUP(UPPER(D33),table_lookups,2,FALSE())),IF(ROW()&gt;2,A34,""))</f>
        <v>REVENUE</v>
      </c>
      <c r="B35" s="266">
        <v>210</v>
      </c>
      <c r="C35" s="267"/>
      <c r="D35" s="270" t="str">
        <f>IFERROR(VLOOKUP(B35,'Detailed Model'!$A$6:$C$92,3,FALSE()),"NOT CODED/ERROR")</f>
        <v>Levels of Care - Assisted Living</v>
      </c>
      <c r="E35" s="271"/>
      <c r="F35" s="261" t="str">
        <f>VLOOKUP(B35,'Detailed Model'!A35:C109,3,FALSE())</f>
        <v>Levels of Care - Assisted Living</v>
      </c>
      <c r="G35" s="261" t="s">
        <v>136</v>
      </c>
      <c r="Y35" s="274">
        <v>144379.51</v>
      </c>
      <c r="Z35" s="274">
        <v>39946.339999999997</v>
      </c>
      <c r="AA35" s="274">
        <v>77453.61</v>
      </c>
      <c r="AB35" s="274">
        <v>79055.37</v>
      </c>
      <c r="AC35" s="274">
        <v>74248.11</v>
      </c>
      <c r="AD35" s="274">
        <v>79361.08</v>
      </c>
      <c r="AE35" s="274">
        <v>72123.98</v>
      </c>
      <c r="AF35" s="274">
        <v>74334.539999999994</v>
      </c>
      <c r="AG35" s="274">
        <v>62914.879999999997</v>
      </c>
      <c r="AH35" s="274">
        <v>63146.93</v>
      </c>
      <c r="AI35" s="274">
        <v>67047.399999999994</v>
      </c>
      <c r="AJ35" s="274">
        <v>52223.39</v>
      </c>
    </row>
    <row r="36" spans="1:36" ht="18.75" customHeight="1">
      <c r="A36" s="272" t="str">
        <f>IFERROR(TRIM(VLOOKUP(UPPER(D34),table_lookups,2,FALSE())),IF(ROW()&gt;2,A35,""))</f>
        <v>REVENUE</v>
      </c>
      <c r="B36" s="266"/>
      <c r="C36" s="267"/>
      <c r="D36" s="270" t="str">
        <f>IFERROR(VLOOKUP(B36,'Detailed Model'!$A$6:$C$92,3,FALSE()),"NOT CODED/ERROR")</f>
        <v>NOT CODED/ERROR</v>
      </c>
      <c r="E36" s="271"/>
      <c r="F36" s="261" t="e">
        <f>VLOOKUP(B36,'Detailed Model'!A36:C109,3,FALSE())</f>
        <v>#N/A</v>
      </c>
      <c r="G36" s="261" t="s">
        <v>137</v>
      </c>
      <c r="Y36" s="274">
        <v>144379.51</v>
      </c>
      <c r="Z36" s="274">
        <v>39946.339999999997</v>
      </c>
      <c r="AA36" s="274">
        <v>77453.61</v>
      </c>
      <c r="AB36" s="274">
        <v>79055.37</v>
      </c>
      <c r="AC36" s="274">
        <v>74248.11</v>
      </c>
      <c r="AD36" s="274">
        <v>79361.08</v>
      </c>
      <c r="AE36" s="274">
        <v>72123.98</v>
      </c>
      <c r="AF36" s="274">
        <v>74334.539999999994</v>
      </c>
      <c r="AG36" s="274">
        <v>62914.879999999997</v>
      </c>
      <c r="AH36" s="274">
        <v>63146.93</v>
      </c>
      <c r="AI36" s="274">
        <v>67047.399999999994</v>
      </c>
      <c r="AJ36" s="274">
        <v>52223.39</v>
      </c>
    </row>
    <row r="37" spans="1:36" ht="18.75" customHeight="1">
      <c r="A37" s="272" t="str">
        <f>IFERROR(TRIM(VLOOKUP(UPPER(D35),table_lookups,2,FALSE())),IF(ROW()&gt;2,A36,""))</f>
        <v>REVENUE</v>
      </c>
      <c r="B37" s="266"/>
      <c r="C37" s="267"/>
      <c r="D37" s="270" t="str">
        <f>IFERROR(VLOOKUP(B37,'Detailed Model'!$A$6:$C$92,3,FALSE()),"NOT CODED/ERROR")</f>
        <v>NOT CODED/ERROR</v>
      </c>
      <c r="E37" s="271"/>
      <c r="F37" s="261" t="e">
        <f>VLOOKUP(B37,'Detailed Model'!A37:C109,3,FALSE())</f>
        <v>#N/A</v>
      </c>
      <c r="G37" s="261" t="s">
        <v>130</v>
      </c>
    </row>
    <row r="38" spans="1:36" ht="18.75" customHeight="1">
      <c r="A38" s="272" t="str">
        <f>IFERROR(TRIM(VLOOKUP(UPPER(D36),table_lookups,2,FALSE())),IF(ROW()&gt;2,A37,""))</f>
        <v>REVENUE</v>
      </c>
      <c r="B38" s="266"/>
      <c r="C38" s="267"/>
      <c r="D38" s="270" t="str">
        <f>IFERROR(VLOOKUP(B38,'Detailed Model'!$A$6:$C$92,3,FALSE()),"NOT CODED/ERROR")</f>
        <v>NOT CODED/ERROR</v>
      </c>
      <c r="E38" s="271"/>
      <c r="F38" s="261" t="e">
        <f>VLOOKUP(B38,'Detailed Model'!A38:C109,3,FALSE())</f>
        <v>#N/A</v>
      </c>
      <c r="G38" s="261" t="s">
        <v>138</v>
      </c>
      <c r="Y38" s="262" t="s">
        <v>135</v>
      </c>
      <c r="Z38" s="262" t="s">
        <v>135</v>
      </c>
      <c r="AA38" s="262" t="s">
        <v>135</v>
      </c>
      <c r="AB38" s="262" t="s">
        <v>135</v>
      </c>
      <c r="AC38" s="262" t="s">
        <v>135</v>
      </c>
      <c r="AD38" s="262" t="s">
        <v>135</v>
      </c>
      <c r="AE38" s="262" t="s">
        <v>135</v>
      </c>
      <c r="AF38" s="262" t="s">
        <v>135</v>
      </c>
      <c r="AG38" s="262" t="s">
        <v>135</v>
      </c>
      <c r="AH38" s="262" t="s">
        <v>135</v>
      </c>
      <c r="AI38" s="262" t="s">
        <v>135</v>
      </c>
      <c r="AJ38" s="262" t="s">
        <v>135</v>
      </c>
    </row>
    <row r="39" spans="1:36" ht="18.75" customHeight="1">
      <c r="A39" s="272" t="str">
        <f>IFERROR(TRIM(VLOOKUP(UPPER(D37),table_lookups,2,FALSE())),IF(ROW()&gt;2,A38,""))</f>
        <v>REVENUE</v>
      </c>
      <c r="B39" s="266">
        <v>211</v>
      </c>
      <c r="C39" s="267"/>
      <c r="D39" s="270" t="str">
        <f>IFERROR(VLOOKUP(B39,'Detailed Model'!$A$6:$C$92,3,FALSE()),"NOT CODED/ERROR")</f>
        <v>Levels of Care - Memory Care</v>
      </c>
      <c r="E39" s="271"/>
      <c r="F39" s="261" t="str">
        <f>VLOOKUP(B39,'Detailed Model'!A41:C109,3,FALSE())</f>
        <v>Levels of Care - Memory Care</v>
      </c>
      <c r="G39" s="261" t="s">
        <v>139</v>
      </c>
      <c r="Y39" s="274">
        <v>102653.38</v>
      </c>
      <c r="Z39" s="274">
        <v>92432.5</v>
      </c>
      <c r="AA39" s="274">
        <v>102464.63</v>
      </c>
      <c r="AB39" s="274">
        <v>101234.35</v>
      </c>
      <c r="AC39" s="274">
        <v>102376.89</v>
      </c>
      <c r="AD39" s="274">
        <v>109082.24000000001</v>
      </c>
      <c r="AE39" s="274">
        <v>109393.2</v>
      </c>
      <c r="AF39" s="274">
        <v>110800.81</v>
      </c>
      <c r="AG39" s="274">
        <v>121301.31</v>
      </c>
      <c r="AH39" s="274">
        <v>111979</v>
      </c>
      <c r="AI39" s="274">
        <v>125298.74</v>
      </c>
      <c r="AJ39" s="274">
        <v>125632.29</v>
      </c>
    </row>
    <row r="40" spans="1:36" ht="18.75" customHeight="1">
      <c r="A40" s="272" t="str">
        <f>IFERROR(TRIM(VLOOKUP(UPPER(D38),table_lookups,2,FALSE())),IF(ROW()&gt;2,A39,""))</f>
        <v>REVENUE</v>
      </c>
      <c r="B40" s="266"/>
      <c r="C40" s="267"/>
      <c r="D40" s="270" t="str">
        <f>IFERROR(VLOOKUP(B40,'Detailed Model'!$A$6:$C$92,3,FALSE()),"NOT CODED/ERROR")</f>
        <v>NOT CODED/ERROR</v>
      </c>
      <c r="E40" s="271"/>
      <c r="F40" s="261" t="e">
        <f>VLOOKUP(B40,'Detailed Model'!A42:C109,3,FALSE())</f>
        <v>#N/A</v>
      </c>
      <c r="G40" s="261" t="s">
        <v>140</v>
      </c>
      <c r="Y40" s="274">
        <v>102653.38</v>
      </c>
      <c r="Z40" s="274">
        <v>92432.5</v>
      </c>
      <c r="AA40" s="274">
        <v>102464.63</v>
      </c>
      <c r="AB40" s="274">
        <v>101234.35</v>
      </c>
      <c r="AC40" s="274">
        <v>102376.89</v>
      </c>
      <c r="AD40" s="274">
        <v>109082.24000000001</v>
      </c>
      <c r="AE40" s="274">
        <v>109393.2</v>
      </c>
      <c r="AF40" s="274">
        <v>110800.81</v>
      </c>
      <c r="AG40" s="274">
        <v>121301.31</v>
      </c>
      <c r="AH40" s="274">
        <v>111979</v>
      </c>
      <c r="AI40" s="274">
        <v>125298.74</v>
      </c>
      <c r="AJ40" s="274">
        <v>125632.29</v>
      </c>
    </row>
    <row r="41" spans="1:36" ht="18.75" customHeight="1">
      <c r="A41" s="272" t="str">
        <f>IFERROR(TRIM(VLOOKUP(UPPER(D39),table_lookups,2,FALSE())),IF(ROW()&gt;2,A40,""))</f>
        <v>REVENUE</v>
      </c>
      <c r="B41" s="266"/>
      <c r="C41" s="267"/>
      <c r="D41" s="270" t="str">
        <f>IFERROR(VLOOKUP(B41,'Detailed Model'!$A$6:$C$92,3,FALSE()),"NOT CODED/ERROR")</f>
        <v>NOT CODED/ERROR</v>
      </c>
      <c r="E41" s="271"/>
      <c r="F41" s="261" t="e">
        <f>VLOOKUP(B41,'Detailed Model'!A43:C109,3,FALSE())</f>
        <v>#N/A</v>
      </c>
      <c r="G41" s="261" t="s">
        <v>130</v>
      </c>
    </row>
    <row r="42" spans="1:36" ht="18.75" customHeight="1">
      <c r="A42" s="272" t="str">
        <f>IFERROR(TRIM(VLOOKUP(UPPER(D40),table_lookups,2,FALSE())),IF(ROW()&gt;2,A41,""))</f>
        <v>REVENUE</v>
      </c>
      <c r="B42" s="266"/>
      <c r="C42" s="267"/>
      <c r="D42" s="270" t="str">
        <f>IFERROR(VLOOKUP(B42,'Detailed Model'!$A$6:$C$92,3,FALSE()),"NOT CODED/ERROR")</f>
        <v>NOT CODED/ERROR</v>
      </c>
      <c r="E42" s="271"/>
      <c r="F42" s="261" t="e">
        <f>VLOOKUP(B42,'Detailed Model'!A44:C109,3,FALSE())</f>
        <v>#N/A</v>
      </c>
      <c r="G42" s="261" t="s">
        <v>141</v>
      </c>
      <c r="Y42" s="262" t="s">
        <v>135</v>
      </c>
      <c r="Z42" s="262" t="s">
        <v>135</v>
      </c>
      <c r="AA42" s="262" t="s">
        <v>135</v>
      </c>
      <c r="AB42" s="262" t="s">
        <v>135</v>
      </c>
      <c r="AC42" s="262" t="s">
        <v>135</v>
      </c>
      <c r="AD42" s="262" t="s">
        <v>135</v>
      </c>
      <c r="AE42" s="262" t="s">
        <v>135</v>
      </c>
      <c r="AF42" s="262" t="s">
        <v>135</v>
      </c>
      <c r="AG42" s="262" t="s">
        <v>135</v>
      </c>
      <c r="AH42" s="262" t="s">
        <v>135</v>
      </c>
      <c r="AI42" s="262" t="s">
        <v>135</v>
      </c>
      <c r="AJ42" s="262" t="s">
        <v>135</v>
      </c>
    </row>
    <row r="43" spans="1:36" ht="18.75" customHeight="1">
      <c r="A43" s="272" t="str">
        <f>IFERROR(TRIM(VLOOKUP(UPPER(D41),table_lookups,2,FALSE())),IF(ROW()&gt;2,A42,""))</f>
        <v>REVENUE</v>
      </c>
      <c r="B43" s="266">
        <v>220</v>
      </c>
      <c r="C43" s="267"/>
      <c r="D43" s="270" t="str">
        <f>IFERROR(VLOOKUP(B43,'Detailed Model'!$A$6:$C$92,3,FALSE()),"NOT CODED/ERROR")</f>
        <v>Move-in/Community Fees</v>
      </c>
      <c r="E43" s="271"/>
      <c r="F43" s="261" t="str">
        <f>VLOOKUP(B43,'Detailed Model'!A45:C109,3,FALSE())</f>
        <v>Move-in/Community Fees</v>
      </c>
      <c r="G43" s="261" t="s">
        <v>142</v>
      </c>
      <c r="Y43" s="274">
        <v>11000</v>
      </c>
      <c r="Z43" s="274">
        <v>37500</v>
      </c>
      <c r="AA43" s="274">
        <v>18000</v>
      </c>
      <c r="AB43" s="274">
        <v>36000</v>
      </c>
      <c r="AC43" s="274">
        <v>23200</v>
      </c>
      <c r="AD43" s="274">
        <v>18000</v>
      </c>
      <c r="AE43" s="274">
        <v>6000</v>
      </c>
      <c r="AF43" s="274">
        <v>18000</v>
      </c>
      <c r="AG43" s="274">
        <v>26000</v>
      </c>
      <c r="AH43" s="274">
        <v>36000</v>
      </c>
      <c r="AI43" s="274">
        <v>15500</v>
      </c>
      <c r="AJ43" s="274">
        <v>23000</v>
      </c>
    </row>
    <row r="44" spans="1:36" ht="18.75" customHeight="1">
      <c r="A44" s="272" t="str">
        <f>IFERROR(TRIM(VLOOKUP(UPPER(D42),table_lookups,2,FALSE())),IF(ROW()&gt;2,A43,""))</f>
        <v>REVENUE</v>
      </c>
      <c r="B44" s="266">
        <v>221</v>
      </c>
      <c r="C44" s="267"/>
      <c r="D44" s="270" t="str">
        <f>IFERROR(VLOOKUP(B44,'Detailed Model'!$A$6:$C$92,3,FALSE()),"NOT CODED/ERROR")</f>
        <v>Miscellaneous</v>
      </c>
      <c r="E44" s="271"/>
      <c r="F44" s="261" t="str">
        <f>VLOOKUP(B44,'Detailed Model'!A46:C109,3,FALSE())</f>
        <v>Miscellaneous</v>
      </c>
      <c r="G44" s="261" t="s">
        <v>143</v>
      </c>
      <c r="Y44" s="274">
        <v>0</v>
      </c>
      <c r="Z44" s="274">
        <v>0</v>
      </c>
      <c r="AA44" s="274">
        <v>0</v>
      </c>
      <c r="AB44" s="274">
        <v>0</v>
      </c>
      <c r="AC44" s="274">
        <v>0</v>
      </c>
      <c r="AD44" s="274">
        <v>0</v>
      </c>
      <c r="AE44" s="274">
        <v>0</v>
      </c>
      <c r="AF44" s="274">
        <v>0</v>
      </c>
      <c r="AG44" s="274">
        <v>0</v>
      </c>
      <c r="AH44" s="274">
        <v>-11000</v>
      </c>
      <c r="AI44" s="274">
        <v>0</v>
      </c>
      <c r="AJ44" s="274">
        <v>0</v>
      </c>
    </row>
    <row r="45" spans="1:36" ht="18.75" customHeight="1">
      <c r="A45" s="272" t="str">
        <f>IFERROR(TRIM(VLOOKUP(UPPER(D43),table_lookups,2,FALSE())),IF(ROW()&gt;2,A44,""))</f>
        <v>REVENUE</v>
      </c>
      <c r="B45" s="266"/>
      <c r="C45" s="267"/>
      <c r="D45" s="270" t="str">
        <f>IFERROR(VLOOKUP(B45,'Detailed Model'!$A$6:$C$92,3,FALSE()),"NOT CODED/ERROR")</f>
        <v>NOT CODED/ERROR</v>
      </c>
      <c r="E45" s="271"/>
      <c r="F45" s="261" t="e">
        <f>VLOOKUP(B45,'Detailed Model'!A47:C109,3,FALSE())</f>
        <v>#N/A</v>
      </c>
      <c r="G45" s="261" t="s">
        <v>144</v>
      </c>
      <c r="Y45" s="274">
        <v>11000</v>
      </c>
      <c r="Z45" s="274">
        <v>37500</v>
      </c>
      <c r="AA45" s="274">
        <v>18000</v>
      </c>
      <c r="AB45" s="274">
        <v>36000</v>
      </c>
      <c r="AC45" s="274">
        <v>23200</v>
      </c>
      <c r="AD45" s="274">
        <v>18000</v>
      </c>
      <c r="AE45" s="274">
        <v>6000</v>
      </c>
      <c r="AF45" s="274">
        <v>18000</v>
      </c>
      <c r="AG45" s="274">
        <v>26000</v>
      </c>
      <c r="AH45" s="274">
        <v>25000</v>
      </c>
      <c r="AI45" s="274">
        <v>15500</v>
      </c>
      <c r="AJ45" s="274">
        <v>23000</v>
      </c>
    </row>
    <row r="46" spans="1:36" ht="18.75" customHeight="1">
      <c r="A46" s="272" t="str">
        <f>IFERROR(TRIM(VLOOKUP(UPPER(D44),table_lookups,2,FALSE())),IF(ROW()&gt;2,A45,""))</f>
        <v>REVENUE</v>
      </c>
      <c r="B46" s="266"/>
      <c r="C46" s="267"/>
      <c r="D46" s="270" t="str">
        <f>IFERROR(VLOOKUP(B46,'Detailed Model'!$A$6:$C$92,3,FALSE()),"NOT CODED/ERROR")</f>
        <v>NOT CODED/ERROR</v>
      </c>
      <c r="E46" s="271"/>
      <c r="F46" s="261" t="e">
        <f>VLOOKUP(B46,'Detailed Model'!A48:C109,3,FALSE())</f>
        <v>#N/A</v>
      </c>
      <c r="G46" s="261" t="s">
        <v>130</v>
      </c>
    </row>
    <row r="47" spans="1:36" ht="18.75" customHeight="1">
      <c r="A47" s="272" t="str">
        <f>IFERROR(TRIM(VLOOKUP(UPPER(D45),table_lookups,2,FALSE())),IF(ROW()&gt;2,A46,""))</f>
        <v>REVENUE</v>
      </c>
      <c r="B47" s="266"/>
      <c r="C47" s="267"/>
      <c r="D47" s="270" t="str">
        <f>IFERROR(VLOOKUP(B47,'Detailed Model'!$A$6:$C$92,3,FALSE()),"NOT CODED/ERROR")</f>
        <v>NOT CODED/ERROR</v>
      </c>
      <c r="E47" s="271"/>
      <c r="F47" s="261" t="e">
        <f>VLOOKUP(B47,'Detailed Model'!A49:C109,3,FALSE())</f>
        <v>#N/A</v>
      </c>
      <c r="G47" s="261" t="s">
        <v>145</v>
      </c>
      <c r="Y47" s="262" t="s">
        <v>135</v>
      </c>
      <c r="Z47" s="262" t="s">
        <v>135</v>
      </c>
      <c r="AA47" s="262" t="s">
        <v>135</v>
      </c>
      <c r="AB47" s="262" t="s">
        <v>135</v>
      </c>
      <c r="AC47" s="262" t="s">
        <v>135</v>
      </c>
      <c r="AD47" s="262" t="s">
        <v>135</v>
      </c>
      <c r="AE47" s="262" t="s">
        <v>135</v>
      </c>
      <c r="AF47" s="262" t="s">
        <v>135</v>
      </c>
      <c r="AG47" s="262" t="s">
        <v>135</v>
      </c>
      <c r="AH47" s="262" t="s">
        <v>135</v>
      </c>
      <c r="AI47" s="262" t="s">
        <v>135</v>
      </c>
      <c r="AJ47" s="262" t="s">
        <v>135</v>
      </c>
    </row>
    <row r="48" spans="1:36" ht="18.75" customHeight="1">
      <c r="A48" s="272" t="str">
        <f>IFERROR(TRIM(VLOOKUP(UPPER(D46),table_lookups,2,FALSE())),IF(ROW()&gt;2,A47,""))</f>
        <v>REVENUE</v>
      </c>
      <c r="B48" s="266">
        <v>206</v>
      </c>
      <c r="C48" s="267"/>
      <c r="D48" s="270" t="str">
        <f>IFERROR(VLOOKUP(B48,'Detailed Model'!$A$6:$C$92,3,FALSE()),"NOT CODED/ERROR")</f>
        <v>Resident Revenue</v>
      </c>
      <c r="E48" s="271"/>
      <c r="F48" s="261" t="str">
        <f>VLOOKUP(B48,'Detailed Model'!A50:C110,3,FALSE())</f>
        <v>Resident Revenue</v>
      </c>
      <c r="G48" s="261" t="s">
        <v>146</v>
      </c>
      <c r="Y48" s="274">
        <v>-18000</v>
      </c>
      <c r="Z48" s="274">
        <v>-4367.75</v>
      </c>
      <c r="AA48" s="274">
        <v>-2000</v>
      </c>
      <c r="AB48" s="274">
        <v>0</v>
      </c>
      <c r="AC48" s="274">
        <v>0</v>
      </c>
      <c r="AD48" s="274">
        <v>2000</v>
      </c>
      <c r="AE48" s="274">
        <v>0</v>
      </c>
      <c r="AF48" s="274">
        <v>0</v>
      </c>
      <c r="AG48" s="274">
        <v>0</v>
      </c>
      <c r="AH48" s="274">
        <v>-406</v>
      </c>
      <c r="AI48" s="274">
        <v>-1800</v>
      </c>
      <c r="AJ48" s="274">
        <v>-2751.55</v>
      </c>
    </row>
    <row r="49" spans="1:36" ht="18.75" customHeight="1">
      <c r="A49" s="272" t="str">
        <f>IFERROR(TRIM(VLOOKUP(UPPER(D47),table_lookups,2,FALSE())),IF(ROW()&gt;2,A48,""))</f>
        <v>REVENUE</v>
      </c>
      <c r="B49" s="266">
        <v>206</v>
      </c>
      <c r="C49" s="267"/>
      <c r="D49" s="270" t="str">
        <f>IFERROR(VLOOKUP(B49,'Detailed Model'!$A$6:$C$92,3,FALSE()),"NOT CODED/ERROR")</f>
        <v>Resident Revenue</v>
      </c>
      <c r="E49" s="275"/>
      <c r="F49" s="261" t="str">
        <f>VLOOKUP(B49,'Detailed Model'!A51:C111,3,FALSE())</f>
        <v>Resident Revenue</v>
      </c>
      <c r="G49" s="261" t="s">
        <v>147</v>
      </c>
      <c r="Y49" s="274">
        <v>0</v>
      </c>
      <c r="Z49" s="274">
        <v>0</v>
      </c>
      <c r="AA49" s="274">
        <v>193.01</v>
      </c>
      <c r="AB49" s="274">
        <v>0</v>
      </c>
      <c r="AC49" s="274">
        <v>0</v>
      </c>
      <c r="AD49" s="274">
        <v>888.46</v>
      </c>
      <c r="AE49" s="274">
        <v>804.39</v>
      </c>
      <c r="AF49" s="274">
        <v>3118.6</v>
      </c>
      <c r="AG49" s="274">
        <v>252.32</v>
      </c>
      <c r="AH49" s="274">
        <v>0</v>
      </c>
      <c r="AI49" s="274">
        <v>0</v>
      </c>
      <c r="AJ49" s="274">
        <v>-292.5</v>
      </c>
    </row>
    <row r="50" spans="1:36" ht="18.75" customHeight="1">
      <c r="A50" s="272" t="str">
        <f>IFERROR(TRIM(VLOOKUP(UPPER(D48),table_lookups,2,FALSE())),IF(ROW()&gt;2,A49,""))</f>
        <v>REVENUE</v>
      </c>
      <c r="B50" s="266">
        <v>206</v>
      </c>
      <c r="C50" s="267"/>
      <c r="D50" s="270" t="str">
        <f>IFERROR(VLOOKUP(B50,'Detailed Model'!$A$6:$C$92,3,FALSE()),"NOT CODED/ERROR")</f>
        <v>Resident Revenue</v>
      </c>
      <c r="E50" s="271"/>
      <c r="F50" s="261" t="str">
        <f>VLOOKUP(B50,'Detailed Model'!A52:C112,3,FALSE())</f>
        <v>Resident Revenue</v>
      </c>
      <c r="G50" s="261" t="s">
        <v>148</v>
      </c>
      <c r="Y50" s="274">
        <v>300</v>
      </c>
      <c r="Z50" s="274">
        <v>300</v>
      </c>
      <c r="AA50" s="274">
        <v>300</v>
      </c>
      <c r="AB50" s="274">
        <v>300</v>
      </c>
      <c r="AC50" s="274">
        <v>300</v>
      </c>
      <c r="AD50" s="274">
        <v>300</v>
      </c>
      <c r="AE50" s="274">
        <v>300</v>
      </c>
      <c r="AF50" s="274">
        <v>300</v>
      </c>
      <c r="AG50" s="274">
        <v>300</v>
      </c>
      <c r="AH50" s="274">
        <v>300</v>
      </c>
      <c r="AI50" s="274">
        <v>300</v>
      </c>
      <c r="AJ50" s="274">
        <v>300</v>
      </c>
    </row>
    <row r="51" spans="1:36" ht="18.75" customHeight="1">
      <c r="A51" s="272" t="str">
        <f>IFERROR(TRIM(VLOOKUP(UPPER(D49),table_lookups,2,FALSE())),IF(ROW()&gt;2,A50,""))</f>
        <v>REVENUE</v>
      </c>
      <c r="B51" s="266">
        <v>206</v>
      </c>
      <c r="C51" s="267"/>
      <c r="D51" s="270" t="str">
        <f>IFERROR(VLOOKUP(B51,'Detailed Model'!$A$6:$C$92,3,FALSE()),"NOT CODED/ERROR")</f>
        <v>Resident Revenue</v>
      </c>
      <c r="E51" s="271"/>
      <c r="F51" s="261" t="str">
        <f>VLOOKUP(B51,'Detailed Model'!A53:C113,3,FALSE())</f>
        <v>Resident Revenue</v>
      </c>
      <c r="G51" s="261" t="s">
        <v>149</v>
      </c>
      <c r="Y51" s="274">
        <v>0</v>
      </c>
      <c r="Z51" s="274">
        <v>154</v>
      </c>
      <c r="AA51" s="274">
        <v>54</v>
      </c>
      <c r="AB51" s="274">
        <v>0</v>
      </c>
      <c r="AC51" s="274">
        <v>115</v>
      </c>
      <c r="AD51" s="274">
        <v>340</v>
      </c>
      <c r="AE51" s="274">
        <v>875</v>
      </c>
      <c r="AF51" s="274">
        <v>0</v>
      </c>
      <c r="AG51" s="274">
        <v>181</v>
      </c>
      <c r="AH51" s="274">
        <v>344.06</v>
      </c>
      <c r="AI51" s="274">
        <v>279.14999999999998</v>
      </c>
      <c r="AJ51" s="274">
        <v>163.01</v>
      </c>
    </row>
    <row r="52" spans="1:36" ht="18.75" customHeight="1">
      <c r="A52" s="272" t="str">
        <f>IFERROR(TRIM(VLOOKUP(UPPER(D50),table_lookups,2,FALSE())),IF(ROW()&gt;2,A51,""))</f>
        <v>REVENUE</v>
      </c>
      <c r="B52" s="266">
        <v>206</v>
      </c>
      <c r="C52" s="267"/>
      <c r="D52" s="270" t="str">
        <f>IFERROR(VLOOKUP(B52,'Detailed Model'!$A$6:$C$92,3,FALSE()),"NOT CODED/ERROR")</f>
        <v>Resident Revenue</v>
      </c>
      <c r="E52" s="271"/>
      <c r="F52" s="261" t="str">
        <f>VLOOKUP(B52,'Detailed Model'!A54:C114,3,FALSE())</f>
        <v>Resident Revenue</v>
      </c>
      <c r="G52" s="261" t="s">
        <v>150</v>
      </c>
      <c r="Y52" s="274">
        <v>0</v>
      </c>
      <c r="Z52" s="274">
        <v>0</v>
      </c>
      <c r="AA52" s="274">
        <v>55</v>
      </c>
      <c r="AB52" s="274">
        <v>0</v>
      </c>
      <c r="AC52" s="274">
        <v>0</v>
      </c>
      <c r="AD52" s="274">
        <v>0</v>
      </c>
      <c r="AE52" s="274">
        <v>297</v>
      </c>
      <c r="AF52" s="274">
        <v>137.5</v>
      </c>
      <c r="AG52" s="274">
        <v>0</v>
      </c>
      <c r="AH52" s="274">
        <v>0</v>
      </c>
      <c r="AI52" s="274">
        <v>50</v>
      </c>
      <c r="AJ52" s="274">
        <v>0</v>
      </c>
    </row>
    <row r="53" spans="1:36" ht="18.75" customHeight="1">
      <c r="A53" s="272" t="str">
        <f>IFERROR(TRIM(VLOOKUP(UPPER(D51),table_lookups,2,FALSE())),IF(ROW()&gt;2,A52,""))</f>
        <v>REVENUE</v>
      </c>
      <c r="B53" s="266">
        <v>206</v>
      </c>
      <c r="C53" s="267"/>
      <c r="D53" s="270" t="str">
        <f>IFERROR(VLOOKUP(B53,'Detailed Model'!$A$6:$C$92,3,FALSE()),"NOT CODED/ERROR")</f>
        <v>Resident Revenue</v>
      </c>
      <c r="E53" s="271"/>
      <c r="F53" s="261" t="e">
        <f>VLOOKUP(B53,'Detailed Model'!A55:C115,3,FALSE())</f>
        <v>#N/A</v>
      </c>
      <c r="G53" s="261" t="s">
        <v>151</v>
      </c>
      <c r="Y53" s="274">
        <v>0</v>
      </c>
      <c r="Z53" s="274">
        <v>456</v>
      </c>
      <c r="AA53" s="274">
        <v>272</v>
      </c>
      <c r="AB53" s="274">
        <v>0</v>
      </c>
      <c r="AC53" s="274">
        <v>720</v>
      </c>
      <c r="AD53" s="274">
        <v>992</v>
      </c>
      <c r="AE53" s="274">
        <v>625</v>
      </c>
      <c r="AF53" s="274">
        <v>1184</v>
      </c>
      <c r="AG53" s="274">
        <v>832</v>
      </c>
      <c r="AH53" s="274">
        <v>0</v>
      </c>
      <c r="AI53" s="274">
        <v>0</v>
      </c>
      <c r="AJ53" s="274">
        <v>0</v>
      </c>
    </row>
    <row r="54" spans="1:36" ht="18.75" customHeight="1">
      <c r="A54" s="272" t="str">
        <f>IFERROR(TRIM(VLOOKUP(UPPER(D52),table_lookups,2,FALSE())),IF(ROW()&gt;2,A53,""))</f>
        <v>REVENUE</v>
      </c>
      <c r="B54" s="266">
        <v>206</v>
      </c>
      <c r="C54" s="267"/>
      <c r="D54" s="270" t="str">
        <f>IFERROR(VLOOKUP(B54,'Detailed Model'!$A$6:$C$92,3,FALSE()),"NOT CODED/ERROR")</f>
        <v>Resident Revenue</v>
      </c>
      <c r="E54" s="271"/>
      <c r="F54" s="261" t="e">
        <f>VLOOKUP(B54,'Detailed Model'!A56:C116,3,FALSE())</f>
        <v>#N/A</v>
      </c>
      <c r="G54" s="261" t="s">
        <v>152</v>
      </c>
      <c r="Y54" s="274">
        <v>174.05</v>
      </c>
      <c r="Z54" s="274">
        <v>210.6</v>
      </c>
      <c r="AA54" s="274">
        <v>184.8</v>
      </c>
      <c r="AB54" s="274">
        <v>0</v>
      </c>
      <c r="AC54" s="274">
        <v>0</v>
      </c>
      <c r="AD54" s="274">
        <v>51.1</v>
      </c>
      <c r="AE54" s="274">
        <v>188.37</v>
      </c>
      <c r="AF54" s="274">
        <v>117</v>
      </c>
      <c r="AG54" s="274">
        <v>413.25</v>
      </c>
      <c r="AH54" s="274">
        <v>0</v>
      </c>
      <c r="AI54" s="274">
        <v>0</v>
      </c>
      <c r="AJ54" s="274">
        <v>0</v>
      </c>
    </row>
    <row r="55" spans="1:36" ht="18.75" customHeight="1">
      <c r="A55" s="272" t="str">
        <f>IFERROR(TRIM(VLOOKUP(UPPER(D53),table_lookups,2,FALSE())),IF(ROW()&gt;2,A54,""))</f>
        <v>REVENUE</v>
      </c>
      <c r="B55" s="266">
        <v>206</v>
      </c>
      <c r="C55" s="267"/>
      <c r="D55" s="270" t="str">
        <f>IFERROR(VLOOKUP(B55,'Detailed Model'!$A$6:$C$92,3,FALSE()),"NOT CODED/ERROR")</f>
        <v>Resident Revenue</v>
      </c>
      <c r="E55" s="271"/>
      <c r="F55" s="261" t="e">
        <f>VLOOKUP(B55,'Detailed Model'!A57:C117,3,FALSE())</f>
        <v>#N/A</v>
      </c>
      <c r="G55" s="261" t="s">
        <v>153</v>
      </c>
      <c r="Y55" s="274">
        <v>0</v>
      </c>
      <c r="Z55" s="274">
        <v>0</v>
      </c>
      <c r="AA55" s="274">
        <v>0</v>
      </c>
      <c r="AB55" s="274">
        <v>0</v>
      </c>
      <c r="AC55" s="274">
        <v>0</v>
      </c>
      <c r="AD55" s="274">
        <v>0</v>
      </c>
      <c r="AE55" s="274">
        <v>0</v>
      </c>
      <c r="AF55" s="274">
        <v>0</v>
      </c>
      <c r="AG55" s="274">
        <v>0</v>
      </c>
      <c r="AH55" s="274">
        <v>453.55</v>
      </c>
      <c r="AI55" s="274">
        <v>0</v>
      </c>
      <c r="AJ55" s="274">
        <v>0</v>
      </c>
    </row>
    <row r="56" spans="1:36" ht="18.75" customHeight="1">
      <c r="A56" s="272" t="str">
        <f>IFERROR(TRIM(VLOOKUP(UPPER(D54),table_lookups,2,FALSE())),IF(ROW()&gt;2,A55,""))</f>
        <v>REVENUE</v>
      </c>
      <c r="B56" s="266">
        <v>206</v>
      </c>
      <c r="C56" s="267"/>
      <c r="D56" s="270" t="str">
        <f>IFERROR(VLOOKUP(B56,'Detailed Model'!$A$6:$C$92,3,FALSE()),"NOT CODED/ERROR")</f>
        <v>Resident Revenue</v>
      </c>
      <c r="E56" s="271"/>
      <c r="F56" s="261" t="e">
        <f>VLOOKUP(B56,'Detailed Model'!A58:C118,3,FALSE())</f>
        <v>#N/A</v>
      </c>
      <c r="G56" s="261" t="s">
        <v>154</v>
      </c>
      <c r="Y56" s="274">
        <v>0</v>
      </c>
      <c r="Z56" s="274">
        <v>175</v>
      </c>
      <c r="AA56" s="274">
        <v>700</v>
      </c>
      <c r="AB56" s="274">
        <v>0</v>
      </c>
      <c r="AC56" s="274">
        <v>0</v>
      </c>
      <c r="AD56" s="274">
        <v>0</v>
      </c>
      <c r="AE56" s="274">
        <v>0</v>
      </c>
      <c r="AF56" s="274">
        <v>0</v>
      </c>
      <c r="AG56" s="274">
        <v>525</v>
      </c>
      <c r="AH56" s="274">
        <v>0</v>
      </c>
      <c r="AI56" s="274">
        <v>175</v>
      </c>
      <c r="AJ56" s="274">
        <v>0</v>
      </c>
    </row>
    <row r="57" spans="1:36" ht="18.75" customHeight="1">
      <c r="A57" s="272" t="str">
        <f>IFERROR(TRIM(VLOOKUP(UPPER(D55),table_lookups,2,FALSE())),IF(ROW()&gt;2,A56,""))</f>
        <v>REVENUE</v>
      </c>
      <c r="B57" s="266">
        <v>213</v>
      </c>
      <c r="C57" s="267"/>
      <c r="D57" s="270" t="str">
        <f>IFERROR(VLOOKUP(B57,'Detailed Model'!$A$6:$C$92,3,FALSE()),"NOT CODED/ERROR")</f>
        <v>Respite</v>
      </c>
      <c r="E57" s="271"/>
      <c r="F57" s="261" t="str">
        <f>VLOOKUP(B57,'Detailed Model'!A59:C119,3,FALSE())</f>
        <v>Respite</v>
      </c>
      <c r="G57" s="261" t="s">
        <v>155</v>
      </c>
      <c r="Y57" s="274">
        <v>0</v>
      </c>
      <c r="Z57" s="274">
        <v>0</v>
      </c>
      <c r="AA57" s="274">
        <v>0</v>
      </c>
      <c r="AB57" s="274">
        <v>0</v>
      </c>
      <c r="AC57" s="274">
        <v>0</v>
      </c>
      <c r="AD57" s="274">
        <v>0</v>
      </c>
      <c r="AE57" s="274">
        <v>0</v>
      </c>
      <c r="AF57" s="274">
        <v>0</v>
      </c>
      <c r="AG57" s="274">
        <v>0</v>
      </c>
      <c r="AH57" s="274">
        <v>0</v>
      </c>
      <c r="AI57" s="274">
        <v>0</v>
      </c>
      <c r="AJ57" s="274">
        <v>5700</v>
      </c>
    </row>
    <row r="58" spans="1:36" ht="18.75" customHeight="1">
      <c r="A58" s="272" t="str">
        <f>IFERROR(TRIM(VLOOKUP(UPPER(D56),table_lookups,2,FALSE())),IF(ROW()&gt;2,A57,""))</f>
        <v>REVENUE</v>
      </c>
      <c r="B58" s="266">
        <v>221</v>
      </c>
      <c r="C58" s="267"/>
      <c r="D58" s="270" t="str">
        <f>IFERROR(VLOOKUP(B58,'Detailed Model'!$A$6:$C$92,3,FALSE()),"NOT CODED/ERROR")</f>
        <v>Miscellaneous</v>
      </c>
      <c r="E58" s="271"/>
      <c r="F58" s="261" t="str">
        <f>VLOOKUP(B58,'Detailed Model'!A60:C120,3,FALSE())</f>
        <v>Miscellaneous</v>
      </c>
      <c r="G58" s="261" t="s">
        <v>156</v>
      </c>
      <c r="Y58" s="274">
        <v>1516</v>
      </c>
      <c r="Z58" s="274">
        <v>1540.94</v>
      </c>
      <c r="AA58" s="274">
        <v>854.5</v>
      </c>
      <c r="AB58" s="274">
        <v>797</v>
      </c>
      <c r="AC58" s="274">
        <v>797</v>
      </c>
      <c r="AD58" s="274">
        <v>0</v>
      </c>
      <c r="AE58" s="274">
        <v>0</v>
      </c>
      <c r="AF58" s="274">
        <v>0</v>
      </c>
      <c r="AG58" s="274">
        <v>0</v>
      </c>
      <c r="AH58" s="274">
        <v>398.5</v>
      </c>
      <c r="AI58" s="274">
        <v>2198.5</v>
      </c>
      <c r="AJ58" s="274">
        <v>0</v>
      </c>
    </row>
    <row r="59" spans="1:36" ht="18.75" customHeight="1">
      <c r="A59" s="272" t="str">
        <f>IFERROR(TRIM(VLOOKUP(UPPER(D57),table_lookups,2,FALSE())),IF(ROW()&gt;2,A58,""))</f>
        <v>REVENUE</v>
      </c>
      <c r="B59" s="266"/>
      <c r="C59" s="273"/>
      <c r="D59" s="270" t="str">
        <f>IFERROR(VLOOKUP(B59,'Detailed Model'!$A$6:$C$92,3,FALSE()),"NOT CODED/ERROR")</f>
        <v>NOT CODED/ERROR</v>
      </c>
      <c r="E59" s="271"/>
      <c r="F59" s="261" t="e">
        <f>VLOOKUP(B59,'Detailed Model'!A61:C121,3,FALSE())</f>
        <v>#N/A</v>
      </c>
      <c r="G59" s="261" t="s">
        <v>157</v>
      </c>
      <c r="Y59" s="274">
        <v>-16009.95</v>
      </c>
      <c r="Z59" s="274">
        <v>-1531.21</v>
      </c>
      <c r="AA59" s="274">
        <v>613.30999999999995</v>
      </c>
      <c r="AB59" s="274">
        <v>1097</v>
      </c>
      <c r="AC59" s="274">
        <v>1932</v>
      </c>
      <c r="AD59" s="274">
        <v>4571.5600000000004</v>
      </c>
      <c r="AE59" s="274">
        <v>3089.76</v>
      </c>
      <c r="AF59" s="274">
        <v>4857.1000000000004</v>
      </c>
      <c r="AG59" s="274">
        <v>2503.5700000000002</v>
      </c>
      <c r="AH59" s="274">
        <v>1090.1099999999999</v>
      </c>
      <c r="AI59" s="274">
        <v>1202.6500000000001</v>
      </c>
      <c r="AJ59" s="274">
        <v>3118.96</v>
      </c>
    </row>
    <row r="60" spans="1:36" ht="18.75" customHeight="1">
      <c r="A60" s="272" t="str">
        <f>IFERROR(TRIM(VLOOKUP(UPPER(D58),table_lookups,2,FALSE())),IF(ROW()&gt;2,A59,""))</f>
        <v>REVENUE</v>
      </c>
      <c r="B60" s="266"/>
      <c r="C60" s="267"/>
      <c r="D60" s="270" t="str">
        <f>IFERROR(VLOOKUP(B60,'Detailed Model'!$A$6:$C$92,3,FALSE()),"NOT CODED/ERROR")</f>
        <v>NOT CODED/ERROR</v>
      </c>
      <c r="E60" s="268"/>
      <c r="F60" s="261" t="e">
        <f>VLOOKUP(B60,'Detailed Model'!A62:C122,3,FALSE())</f>
        <v>#N/A</v>
      </c>
      <c r="G60" s="261" t="s">
        <v>130</v>
      </c>
    </row>
    <row r="61" spans="1:36" ht="18.75" customHeight="1">
      <c r="A61" s="272" t="str">
        <f>IFERROR(TRIM(VLOOKUP(UPPER(D59),table_lookups,2,FALSE())),IF(ROW()&gt;2,A60,""))</f>
        <v>REVENUE</v>
      </c>
      <c r="B61" s="266"/>
      <c r="C61" s="267"/>
      <c r="D61" s="270" t="str">
        <f>IFERROR(VLOOKUP(B61,'Detailed Model'!$A$6:$C$92,3,FALSE()),"NOT CODED/ERROR")</f>
        <v>NOT CODED/ERROR</v>
      </c>
      <c r="E61" s="268"/>
      <c r="F61" s="261" t="e">
        <f>VLOOKUP(B61,'Detailed Model'!A63:C123,3,FALSE())</f>
        <v>#N/A</v>
      </c>
      <c r="G61" s="261" t="s">
        <v>158</v>
      </c>
      <c r="Y61" s="274">
        <v>595269.57999999996</v>
      </c>
      <c r="Z61" s="274">
        <v>517671.33</v>
      </c>
      <c r="AA61" s="274">
        <v>562810.36</v>
      </c>
      <c r="AB61" s="274">
        <v>575850.34</v>
      </c>
      <c r="AC61" s="274">
        <v>568725.89</v>
      </c>
      <c r="AD61" s="274">
        <v>583626.31999999995</v>
      </c>
      <c r="AE61" s="274">
        <v>562388.81999999995</v>
      </c>
      <c r="AF61" s="274">
        <v>573835.03</v>
      </c>
      <c r="AG61" s="274">
        <v>594199.18000000005</v>
      </c>
      <c r="AH61" s="274">
        <v>574582.68999999994</v>
      </c>
      <c r="AI61" s="274">
        <v>613896.12</v>
      </c>
      <c r="AJ61" s="274">
        <v>593944.68999999994</v>
      </c>
    </row>
    <row r="62" spans="1:36" ht="18.75" customHeight="1">
      <c r="A62" s="272"/>
      <c r="B62" s="266"/>
      <c r="C62" s="267"/>
      <c r="D62" s="270"/>
      <c r="E62" s="268"/>
    </row>
    <row r="63" spans="1:36" ht="18.75" customHeight="1">
      <c r="A63" s="272"/>
      <c r="B63" s="266"/>
      <c r="C63" s="267"/>
      <c r="D63" s="270"/>
      <c r="E63" s="268"/>
    </row>
    <row r="64" spans="1:36">
      <c r="A64" s="272"/>
      <c r="B64" s="266"/>
      <c r="C64" s="267"/>
      <c r="D64" s="267"/>
      <c r="E64" s="268"/>
      <c r="F64" s="261" t="e">
        <f>VLOOKUP(B64,'Detailed Model'!A64:C123,3,FALSE())</f>
        <v>#N/A</v>
      </c>
    </row>
    <row r="65" spans="1:36">
      <c r="A65" s="272"/>
      <c r="B65" s="266"/>
      <c r="C65" s="267"/>
      <c r="D65" s="267"/>
      <c r="E65" s="268"/>
      <c r="F65" s="261" t="e">
        <f>VLOOKUP(B65,'Detailed Model'!A65:C123,3,FALSE())</f>
        <v>#N/A</v>
      </c>
      <c r="G65" s="269" t="s">
        <v>159</v>
      </c>
    </row>
    <row r="66" spans="1:36" ht="18.75" customHeight="1">
      <c r="A66" s="272" t="s">
        <v>159</v>
      </c>
      <c r="B66" s="266"/>
      <c r="C66" s="267"/>
      <c r="D66" s="270" t="str">
        <f>IFERROR(VLOOKUP(B66,'Detailed Model'!$A$6:$C$92,3,FALSE()),"NOT CODED/ERROR")</f>
        <v>NOT CODED/ERROR</v>
      </c>
      <c r="E66" s="268"/>
      <c r="F66" s="261" t="e">
        <f>VLOOKUP(B66,'Detailed Model'!A66:C123,3,FALSE())</f>
        <v>#N/A</v>
      </c>
    </row>
    <row r="67" spans="1:36" ht="18.75" customHeight="1">
      <c r="A67" s="272" t="str">
        <f>IFERROR(TRIM(VLOOKUP(UPPER(D65),table_lookups,2,FALSE())),IF(ROW()&gt;2,A66,""))</f>
        <v>EXPENSES</v>
      </c>
      <c r="B67" s="266"/>
      <c r="C67" s="267"/>
      <c r="D67" s="270" t="str">
        <f>IFERROR(VLOOKUP(B67,'Detailed Model'!$A$6:$C$92,3,FALSE()),"NOT CODED/ERROR")</f>
        <v>NOT CODED/ERROR</v>
      </c>
      <c r="E67" s="268"/>
      <c r="F67" s="261" t="e">
        <f>VLOOKUP(B67,'Detailed Model'!A67:C123,3,FALSE())</f>
        <v>#N/A</v>
      </c>
      <c r="G67" s="261" t="s">
        <v>160</v>
      </c>
    </row>
    <row r="68" spans="1:36" ht="18.75" customHeight="1">
      <c r="A68" s="272" t="str">
        <f>IFERROR(TRIM(VLOOKUP(UPPER(D66),table_lookups,2,FALSE())),IF(ROW()&gt;2,A67,""))</f>
        <v>EXPENSES</v>
      </c>
      <c r="B68" s="266">
        <v>308</v>
      </c>
      <c r="C68" s="267"/>
      <c r="D68" s="270" t="str">
        <f>IFERROR(VLOOKUP(B68,'Detailed Model'!$A$6:$C$92,3,FALSE()),"NOT CODED/ERROR")</f>
        <v>Worker's Compensation</v>
      </c>
      <c r="E68" s="268"/>
      <c r="F68" s="261" t="str">
        <f>VLOOKUP(B68,'Detailed Model'!A67:C123,3,FALSE())</f>
        <v>Worker's Compensation</v>
      </c>
      <c r="G68" s="261" t="s">
        <v>161</v>
      </c>
      <c r="Y68" s="274">
        <v>76775.08</v>
      </c>
      <c r="Z68" s="274">
        <v>69999.73</v>
      </c>
      <c r="AA68" s="274">
        <v>69327.7</v>
      </c>
      <c r="AB68" s="274">
        <v>81992.149999999994</v>
      </c>
      <c r="AC68" s="274">
        <v>85996.5</v>
      </c>
      <c r="AD68" s="274">
        <v>81338.45</v>
      </c>
      <c r="AE68" s="274">
        <v>78623.87</v>
      </c>
      <c r="AF68" s="274">
        <v>69464.66</v>
      </c>
      <c r="AG68" s="274">
        <v>69104.95</v>
      </c>
      <c r="AH68" s="274">
        <v>65120.17</v>
      </c>
      <c r="AI68" s="274">
        <v>63979.18</v>
      </c>
      <c r="AJ68" s="274">
        <v>69998.679999999993</v>
      </c>
    </row>
    <row r="69" spans="1:36" ht="18.75" customHeight="1">
      <c r="A69" s="272" t="str">
        <f>IFERROR(TRIM(VLOOKUP(UPPER(D67),table_lookups,2,FALSE())),IF(ROW()&gt;2,A68,""))</f>
        <v>EXPENSES</v>
      </c>
      <c r="B69" s="266">
        <v>308</v>
      </c>
      <c r="C69" s="267"/>
      <c r="D69" s="270" t="str">
        <f>IFERROR(VLOOKUP(B69,'Detailed Model'!$A$6:$C$92,3,FALSE()),"NOT CODED/ERROR")</f>
        <v>Worker's Compensation</v>
      </c>
      <c r="E69" s="268"/>
      <c r="F69" s="261" t="str">
        <f>VLOOKUP(B69,'Detailed Model'!A68:C123,3,FALSE())</f>
        <v>Worker's Compensation</v>
      </c>
      <c r="G69" s="261" t="s">
        <v>162</v>
      </c>
      <c r="Y69" s="274">
        <v>18685.23</v>
      </c>
      <c r="Z69" s="274">
        <v>17641.439999999999</v>
      </c>
      <c r="AA69" s="274">
        <v>16676.259999999998</v>
      </c>
      <c r="AB69" s="274">
        <v>18283</v>
      </c>
      <c r="AC69" s="274">
        <v>19484.330000000002</v>
      </c>
      <c r="AD69" s="274">
        <v>17770.55</v>
      </c>
      <c r="AE69" s="274">
        <v>18687.810000000001</v>
      </c>
      <c r="AF69" s="274">
        <v>17471.009999999998</v>
      </c>
      <c r="AG69" s="274">
        <v>14299.91</v>
      </c>
      <c r="AH69" s="274">
        <v>14470.58</v>
      </c>
      <c r="AI69" s="274">
        <v>13745.73</v>
      </c>
      <c r="AJ69" s="274">
        <v>15380.14</v>
      </c>
    </row>
    <row r="70" spans="1:36" ht="18.75" customHeight="1">
      <c r="A70" s="272" t="str">
        <f>IFERROR(TRIM(VLOOKUP(UPPER(D68),table_lookups,2,FALSE())),IF(ROW()&gt;2,A69,""))</f>
        <v>EXPENSES</v>
      </c>
      <c r="B70" s="266">
        <v>308</v>
      </c>
      <c r="C70" s="267"/>
      <c r="D70" s="270" t="str">
        <f>IFERROR(VLOOKUP(B70,'Detailed Model'!$A$6:$C$92,3,FALSE()),"NOT CODED/ERROR")</f>
        <v>Worker's Compensation</v>
      </c>
      <c r="E70" s="268"/>
      <c r="F70" s="261" t="str">
        <f>VLOOKUP(B70,'Detailed Model'!A71:C123,3,FALSE())</f>
        <v>Worker's Compensation</v>
      </c>
      <c r="G70" s="261" t="s">
        <v>163</v>
      </c>
      <c r="Y70" s="274">
        <v>3229.31</v>
      </c>
      <c r="Z70" s="274">
        <v>4608.13</v>
      </c>
      <c r="AA70" s="274">
        <v>2741.97</v>
      </c>
      <c r="AB70" s="274">
        <v>6805.08</v>
      </c>
      <c r="AC70" s="274">
        <v>5949.26</v>
      </c>
      <c r="AD70" s="274">
        <v>5578.47</v>
      </c>
      <c r="AE70" s="274">
        <v>6370.1</v>
      </c>
      <c r="AF70" s="274">
        <v>-8520.2999999999993</v>
      </c>
      <c r="AG70" s="274">
        <v>2434.0700000000002</v>
      </c>
      <c r="AH70" s="274">
        <v>2181.5700000000002</v>
      </c>
      <c r="AI70" s="274">
        <v>2477.87</v>
      </c>
      <c r="AJ70" s="274">
        <v>4561.24</v>
      </c>
    </row>
    <row r="71" spans="1:36" ht="18.75" customHeight="1">
      <c r="A71" s="272" t="str">
        <f>IFERROR(TRIM(VLOOKUP(UPPER(D69),table_lookups,2,FALSE())),IF(ROW()&gt;2,A70,""))</f>
        <v>EXPENSES</v>
      </c>
      <c r="B71" s="266">
        <v>308</v>
      </c>
      <c r="C71" s="267"/>
      <c r="D71" s="270" t="str">
        <f>IFERROR(VLOOKUP(B71,'Detailed Model'!$A$6:$C$92,3,FALSE()),"NOT CODED/ERROR")</f>
        <v>Worker's Compensation</v>
      </c>
      <c r="E71" s="268"/>
      <c r="F71" s="261" t="str">
        <f>VLOOKUP(B71,'Detailed Model'!A72:C123,3,FALSE())</f>
        <v>Worker's Compensation</v>
      </c>
      <c r="G71" s="261" t="s">
        <v>164</v>
      </c>
      <c r="Y71" s="274">
        <v>12619.74</v>
      </c>
      <c r="Z71" s="274">
        <v>14451.35</v>
      </c>
      <c r="AA71" s="274">
        <v>13235.91</v>
      </c>
      <c r="AB71" s="274">
        <v>10770.12</v>
      </c>
      <c r="AC71" s="274">
        <v>12782.46</v>
      </c>
      <c r="AD71" s="274">
        <v>6772.09</v>
      </c>
      <c r="AE71" s="274">
        <v>6273.79</v>
      </c>
      <c r="AF71" s="274">
        <v>5603.59</v>
      </c>
      <c r="AG71" s="274">
        <v>5394.33</v>
      </c>
      <c r="AH71" s="274">
        <v>8061.57</v>
      </c>
      <c r="AI71" s="274">
        <v>6418.56</v>
      </c>
      <c r="AJ71" s="274">
        <v>7924.51</v>
      </c>
    </row>
    <row r="72" spans="1:36" ht="18.75" customHeight="1">
      <c r="A72" s="272" t="str">
        <f>IFERROR(TRIM(VLOOKUP(UPPER(D70),table_lookups,2,FALSE())),IF(ROW()&gt;2,A71,""))</f>
        <v>EXPENSES</v>
      </c>
      <c r="B72" s="266">
        <v>308</v>
      </c>
      <c r="C72" s="267"/>
      <c r="D72" s="270" t="str">
        <f>IFERROR(VLOOKUP(B72,'Detailed Model'!$A$6:$C$92,3,FALSE()),"NOT CODED/ERROR")</f>
        <v>Worker's Compensation</v>
      </c>
      <c r="E72" s="268"/>
      <c r="F72" s="261" t="str">
        <f>VLOOKUP(B72,'Detailed Model'!A73:C132,3,FALSE())</f>
        <v>Worker's Compensation</v>
      </c>
      <c r="G72" s="261" t="s">
        <v>165</v>
      </c>
      <c r="Y72" s="274">
        <v>4115.5200000000004</v>
      </c>
      <c r="Z72" s="274">
        <v>3247.73</v>
      </c>
      <c r="AA72" s="274">
        <v>3504</v>
      </c>
      <c r="AB72" s="274">
        <v>1424.36</v>
      </c>
      <c r="AC72" s="274">
        <v>2959.95</v>
      </c>
      <c r="AD72" s="274">
        <v>1968.83</v>
      </c>
      <c r="AE72" s="274">
        <v>2435.9699999999998</v>
      </c>
      <c r="AF72" s="274">
        <v>1436.03</v>
      </c>
      <c r="AG72" s="274">
        <v>1819.37</v>
      </c>
      <c r="AH72" s="274">
        <v>3585.48</v>
      </c>
      <c r="AI72" s="274">
        <v>3645.37</v>
      </c>
      <c r="AJ72" s="274">
        <v>2141.6799999999998</v>
      </c>
    </row>
    <row r="73" spans="1:36" ht="18.75" customHeight="1">
      <c r="A73" s="272" t="str">
        <f>IFERROR(TRIM(VLOOKUP(UPPER(D71),table_lookups,2,FALSE())),IF(ROW()&gt;2,A72,""))</f>
        <v>EXPENSES</v>
      </c>
      <c r="B73" s="266">
        <v>308</v>
      </c>
      <c r="C73" s="267"/>
      <c r="D73" s="270" t="str">
        <f>IFERROR(VLOOKUP(B73,'Detailed Model'!$A$6:$C$92,3,FALSE()),"NOT CODED/ERROR")</f>
        <v>Worker's Compensation</v>
      </c>
      <c r="E73" s="268"/>
      <c r="F73" s="261" t="str">
        <f>VLOOKUP(B73,'Detailed Model'!A74:C133,3,FALSE())</f>
        <v>Worker's Compensation</v>
      </c>
      <c r="G73" s="261" t="s">
        <v>166</v>
      </c>
      <c r="Y73" s="274">
        <v>5487.99</v>
      </c>
      <c r="Z73" s="274">
        <v>4137.1400000000003</v>
      </c>
      <c r="AA73" s="274">
        <v>3461.65</v>
      </c>
      <c r="AB73" s="274">
        <v>1519.76</v>
      </c>
      <c r="AC73" s="274">
        <v>3596.72</v>
      </c>
      <c r="AD73" s="274">
        <v>2870.66</v>
      </c>
      <c r="AE73" s="274">
        <v>0</v>
      </c>
      <c r="AF73" s="274">
        <v>3134.5</v>
      </c>
      <c r="AG73" s="274">
        <v>0</v>
      </c>
      <c r="AH73" s="274">
        <v>0</v>
      </c>
      <c r="AI73" s="274">
        <v>0</v>
      </c>
      <c r="AJ73" s="274">
        <v>0</v>
      </c>
    </row>
    <row r="74" spans="1:36" ht="18.75" customHeight="1">
      <c r="A74" s="272" t="str">
        <f>IFERROR(TRIM(VLOOKUP(UPPER(D72),table_lookups,2,FALSE())),IF(ROW()&gt;2,A73,""))</f>
        <v>EXPENSES</v>
      </c>
      <c r="B74" s="266">
        <v>308</v>
      </c>
      <c r="C74" s="267"/>
      <c r="D74" s="270" t="str">
        <f>IFERROR(VLOOKUP(B74,'Detailed Model'!$A$6:$C$92,3,FALSE()),"NOT CODED/ERROR")</f>
        <v>Worker's Compensation</v>
      </c>
      <c r="E74" s="268"/>
      <c r="F74" s="261" t="str">
        <f>VLOOKUP(B74,'Detailed Model'!A75:C134,3,FALSE())</f>
        <v>Worker's Compensation</v>
      </c>
      <c r="G74" s="261" t="s">
        <v>167</v>
      </c>
      <c r="Y74" s="274">
        <v>2203.86</v>
      </c>
      <c r="Z74" s="274">
        <v>1491.42</v>
      </c>
      <c r="AA74" s="274">
        <v>1965.92</v>
      </c>
      <c r="AB74" s="274">
        <v>426.76</v>
      </c>
      <c r="AC74" s="274">
        <v>0</v>
      </c>
      <c r="AD74" s="274">
        <v>330</v>
      </c>
      <c r="AE74" s="274">
        <v>280</v>
      </c>
      <c r="AF74" s="274">
        <v>636.89</v>
      </c>
      <c r="AG74" s="274">
        <v>871.64</v>
      </c>
      <c r="AH74" s="274">
        <v>104.58</v>
      </c>
      <c r="AI74" s="274">
        <v>365.66</v>
      </c>
      <c r="AJ74" s="274">
        <v>1687.11</v>
      </c>
    </row>
    <row r="75" spans="1:36" ht="18.75" customHeight="1">
      <c r="A75" s="272" t="str">
        <f>IFERROR(TRIM(VLOOKUP(UPPER(D73),table_lookups,2,FALSE())),IF(ROW()&gt;2,A74,""))</f>
        <v>EXPENSES</v>
      </c>
      <c r="B75" s="266">
        <v>308</v>
      </c>
      <c r="C75" s="267"/>
      <c r="D75" s="270" t="str">
        <f>IFERROR(VLOOKUP(B75,'Detailed Model'!$A$6:$C$92,3,FALSE()),"NOT CODED/ERROR")</f>
        <v>Worker's Compensation</v>
      </c>
      <c r="E75" s="268"/>
      <c r="F75" s="261" t="str">
        <f>VLOOKUP(B75,'Detailed Model'!A76:C135,3,FALSE())</f>
        <v>Worker's Compensation</v>
      </c>
      <c r="G75" s="261" t="s">
        <v>168</v>
      </c>
      <c r="Y75" s="274">
        <v>10840.54</v>
      </c>
      <c r="Z75" s="274">
        <v>35418.43</v>
      </c>
      <c r="AA75" s="274">
        <v>14667.9</v>
      </c>
      <c r="AB75" s="274">
        <v>-1528.1</v>
      </c>
      <c r="AC75" s="274">
        <v>0</v>
      </c>
      <c r="AD75" s="274">
        <v>0</v>
      </c>
      <c r="AE75" s="274">
        <v>1850</v>
      </c>
      <c r="AF75" s="274">
        <v>2300</v>
      </c>
      <c r="AG75" s="274">
        <v>3000</v>
      </c>
      <c r="AH75" s="274">
        <v>6676.31</v>
      </c>
      <c r="AI75" s="274">
        <v>0</v>
      </c>
      <c r="AJ75" s="274">
        <v>3359.67</v>
      </c>
    </row>
    <row r="76" spans="1:36" ht="18.75" customHeight="1">
      <c r="A76" s="272" t="str">
        <f>IFERROR(TRIM(VLOOKUP(UPPER(D74),table_lookups,2,FALSE())),IF(ROW()&gt;2,A75,""))</f>
        <v>EXPENSES</v>
      </c>
      <c r="B76" s="266">
        <v>308</v>
      </c>
      <c r="C76" s="267"/>
      <c r="D76" s="270" t="str">
        <f>IFERROR(VLOOKUP(B76,'Detailed Model'!$A$6:$C$92,3,FALSE()),"NOT CODED/ERROR")</f>
        <v>Worker's Compensation</v>
      </c>
      <c r="E76" s="268"/>
      <c r="F76" s="261" t="str">
        <f>VLOOKUP(B76,'Detailed Model'!A77:C136,3,FALSE())</f>
        <v>Worker's Compensation</v>
      </c>
      <c r="G76" s="261" t="s">
        <v>169</v>
      </c>
      <c r="Y76" s="274">
        <v>1943.08</v>
      </c>
      <c r="Z76" s="274">
        <v>2949.85</v>
      </c>
      <c r="AA76" s="274">
        <v>1782.2</v>
      </c>
      <c r="AB76" s="274">
        <v>1675.9</v>
      </c>
      <c r="AC76" s="274">
        <v>460.46</v>
      </c>
      <c r="AD76" s="274">
        <v>1601.37</v>
      </c>
      <c r="AE76" s="274">
        <v>4402.62</v>
      </c>
      <c r="AF76" s="274">
        <v>1563.88</v>
      </c>
      <c r="AG76" s="274">
        <v>974.48</v>
      </c>
      <c r="AH76" s="274">
        <v>1908.36</v>
      </c>
      <c r="AI76" s="274">
        <v>474.62</v>
      </c>
      <c r="AJ76" s="274">
        <v>1489.63</v>
      </c>
    </row>
    <row r="77" spans="1:36" ht="18.75" customHeight="1">
      <c r="A77" s="272" t="str">
        <f>IFERROR(TRIM(VLOOKUP(UPPER(D75),table_lookups,2,FALSE())),IF(ROW()&gt;2,A76,""))</f>
        <v>EXPENSES</v>
      </c>
      <c r="B77" s="266">
        <v>308</v>
      </c>
      <c r="C77" s="267"/>
      <c r="D77" s="270" t="str">
        <f>IFERROR(VLOOKUP(B77,'Detailed Model'!$A$6:$C$92,3,FALSE()),"NOT CODED/ERROR")</f>
        <v>Worker's Compensation</v>
      </c>
      <c r="E77" s="268"/>
      <c r="F77" s="261" t="str">
        <f>VLOOKUP(B77,'Detailed Model'!A78:C137,3,FALSE())</f>
        <v>Worker's Compensation</v>
      </c>
      <c r="G77" s="261" t="s">
        <v>170</v>
      </c>
      <c r="Y77" s="274">
        <v>0</v>
      </c>
      <c r="Z77" s="274">
        <v>776.66</v>
      </c>
      <c r="AA77" s="274">
        <v>308.33</v>
      </c>
      <c r="AB77" s="274">
        <v>1343.48</v>
      </c>
      <c r="AC77" s="274">
        <v>1097.3499999999999</v>
      </c>
      <c r="AD77" s="274">
        <v>388.33</v>
      </c>
      <c r="AE77" s="274">
        <v>1076.96</v>
      </c>
      <c r="AF77" s="274">
        <v>388.33</v>
      </c>
      <c r="AG77" s="274">
        <v>388</v>
      </c>
      <c r="AH77" s="274">
        <v>0.33</v>
      </c>
      <c r="AI77" s="274">
        <v>784.43</v>
      </c>
      <c r="AJ77" s="274">
        <v>396.1</v>
      </c>
    </row>
    <row r="78" spans="1:36" ht="18.75" customHeight="1">
      <c r="A78" s="272" t="str">
        <f>IFERROR(TRIM(VLOOKUP(UPPER(D76),table_lookups,2,FALSE())),IF(ROW()&gt;2,A77,""))</f>
        <v>EXPENSES</v>
      </c>
      <c r="B78" s="266"/>
      <c r="C78" s="267"/>
      <c r="D78" s="270" t="str">
        <f>IFERROR(VLOOKUP(B78,'Detailed Model'!$A$6:$C$92,3,FALSE()),"NOT CODED/ERROR")</f>
        <v>NOT CODED/ERROR</v>
      </c>
      <c r="E78" s="268"/>
      <c r="F78" s="261" t="e">
        <f>VLOOKUP(B78,'Detailed Model'!A79:C138,3,FALSE())</f>
        <v>#N/A</v>
      </c>
      <c r="G78" s="261" t="s">
        <v>171</v>
      </c>
      <c r="Y78" s="274">
        <v>135900.35</v>
      </c>
      <c r="Z78" s="274">
        <v>154721.88</v>
      </c>
      <c r="AA78" s="274">
        <v>127671.84</v>
      </c>
      <c r="AB78" s="274">
        <v>122712.51</v>
      </c>
      <c r="AC78" s="274">
        <v>132327.03</v>
      </c>
      <c r="AD78" s="274">
        <v>118618.75</v>
      </c>
      <c r="AE78" s="274">
        <v>120001.12</v>
      </c>
      <c r="AF78" s="274">
        <v>93478.59</v>
      </c>
      <c r="AG78" s="274">
        <v>98286.75</v>
      </c>
      <c r="AH78" s="274">
        <v>102108.95</v>
      </c>
      <c r="AI78" s="274">
        <v>91891.42</v>
      </c>
      <c r="AJ78" s="274">
        <v>106938.76</v>
      </c>
    </row>
    <row r="79" spans="1:36" ht="18.75" customHeight="1">
      <c r="A79" s="272" t="str">
        <f>IFERROR(TRIM(VLOOKUP(UPPER(D77),table_lookups,2,FALSE())),IF(ROW()&gt;2,A78,""))</f>
        <v>EXPENSES</v>
      </c>
      <c r="B79" s="266"/>
      <c r="C79" s="267"/>
      <c r="D79" s="270" t="str">
        <f>IFERROR(VLOOKUP(B79,'Detailed Model'!$A$6:$C$92,3,FALSE()),"NOT CODED/ERROR")</f>
        <v>NOT CODED/ERROR</v>
      </c>
      <c r="E79" s="268"/>
      <c r="F79" s="261" t="e">
        <f>VLOOKUP(B79,'Detailed Model'!A80:C139,3,FALSE())</f>
        <v>#N/A</v>
      </c>
      <c r="G79" s="261" t="s">
        <v>130</v>
      </c>
    </row>
    <row r="80" spans="1:36" ht="18.75" customHeight="1">
      <c r="A80" s="272" t="str">
        <f>IFERROR(TRIM(VLOOKUP(UPPER(D78),table_lookups,2,FALSE())),IF(ROW()&gt;2,A79,""))</f>
        <v>EXPENSES</v>
      </c>
      <c r="B80" s="266"/>
      <c r="C80" s="267"/>
      <c r="D80" s="270" t="str">
        <f>IFERROR(VLOOKUP(B80,'Detailed Model'!$A$6:$C$92,3,FALSE()),"NOT CODED/ERROR")</f>
        <v>NOT CODED/ERROR</v>
      </c>
      <c r="E80" s="268"/>
      <c r="F80" s="261" t="e">
        <f>VLOOKUP(B80,'Detailed Model'!A81:C140,3,FALSE())</f>
        <v>#N/A</v>
      </c>
      <c r="G80" s="261" t="s">
        <v>172</v>
      </c>
      <c r="Y80" s="262" t="s">
        <v>135</v>
      </c>
      <c r="Z80" s="262" t="s">
        <v>135</v>
      </c>
      <c r="AA80" s="262" t="s">
        <v>135</v>
      </c>
      <c r="AB80" s="262" t="s">
        <v>135</v>
      </c>
      <c r="AC80" s="262" t="s">
        <v>135</v>
      </c>
      <c r="AD80" s="262" t="s">
        <v>135</v>
      </c>
      <c r="AE80" s="262" t="s">
        <v>135</v>
      </c>
      <c r="AF80" s="262" t="s">
        <v>135</v>
      </c>
      <c r="AG80" s="262" t="s">
        <v>135</v>
      </c>
      <c r="AH80" s="262" t="s">
        <v>135</v>
      </c>
      <c r="AI80" s="262" t="s">
        <v>135</v>
      </c>
      <c r="AJ80" s="262" t="s">
        <v>135</v>
      </c>
    </row>
    <row r="81" spans="1:36" ht="18.75" customHeight="1">
      <c r="A81" s="272" t="str">
        <f>IFERROR(TRIM(VLOOKUP(UPPER(D79),table_lookups,2,FALSE())),IF(ROW()&gt;2,A80,""))</f>
        <v>EXPENSES</v>
      </c>
      <c r="B81" s="266">
        <v>309</v>
      </c>
      <c r="C81" s="267"/>
      <c r="D81" s="270" t="str">
        <f>IFERROR(VLOOKUP(B81,'Detailed Model'!$A$6:$C$92,3,FALSE()),"NOT CODED/ERROR")</f>
        <v>Employee Benefits</v>
      </c>
      <c r="E81" s="268"/>
      <c r="F81" s="261" t="e">
        <f>VLOOKUP(B81,'Detailed Model'!A82:C141,3,FALSE())</f>
        <v>#N/A</v>
      </c>
      <c r="G81" s="261" t="s">
        <v>173</v>
      </c>
      <c r="Y81" s="274">
        <v>82677.39</v>
      </c>
      <c r="Z81" s="274">
        <v>79810.73</v>
      </c>
      <c r="AA81" s="274">
        <v>84925.88</v>
      </c>
      <c r="AB81" s="274">
        <v>84375.26</v>
      </c>
      <c r="AC81" s="274">
        <v>89793.8</v>
      </c>
      <c r="AD81" s="274">
        <v>84442.67</v>
      </c>
      <c r="AE81" s="274">
        <v>88550.91</v>
      </c>
      <c r="AF81" s="274">
        <v>99523.839999999997</v>
      </c>
      <c r="AG81" s="274">
        <v>93256.38</v>
      </c>
      <c r="AH81" s="274">
        <v>91371.85</v>
      </c>
      <c r="AI81" s="274">
        <v>86629.69</v>
      </c>
      <c r="AJ81" s="274">
        <v>85134.34</v>
      </c>
    </row>
    <row r="82" spans="1:36" ht="18.75" customHeight="1">
      <c r="A82" s="272" t="str">
        <f>IFERROR(TRIM(VLOOKUP(UPPER(D80),table_lookups,2,FALSE())),IF(ROW()&gt;2,A81,""))</f>
        <v>EXPENSES</v>
      </c>
      <c r="B82" s="266">
        <v>309</v>
      </c>
      <c r="C82" s="267"/>
      <c r="D82" s="270" t="str">
        <f>IFERROR(VLOOKUP(B82,'Detailed Model'!$A$6:$C$92,3,FALSE()),"NOT CODED/ERROR")</f>
        <v>Employee Benefits</v>
      </c>
      <c r="E82" s="268"/>
      <c r="F82" s="261" t="e">
        <f>VLOOKUP(B82,'Detailed Model'!A83:C142,3,FALSE())</f>
        <v>#N/A</v>
      </c>
      <c r="G82" s="261" t="s">
        <v>174</v>
      </c>
      <c r="Y82" s="274">
        <v>17713.27</v>
      </c>
      <c r="Z82" s="274">
        <v>18582.560000000001</v>
      </c>
      <c r="AA82" s="274">
        <v>17887.25</v>
      </c>
      <c r="AB82" s="274">
        <v>18069.53</v>
      </c>
      <c r="AC82" s="274">
        <v>19795.62</v>
      </c>
      <c r="AD82" s="274">
        <v>19888.02</v>
      </c>
      <c r="AE82" s="274">
        <v>22307.86</v>
      </c>
      <c r="AF82" s="274">
        <v>26702.61</v>
      </c>
      <c r="AG82" s="274">
        <v>19443.330000000002</v>
      </c>
      <c r="AH82" s="274">
        <v>19158.169999999998</v>
      </c>
      <c r="AI82" s="274">
        <v>17999.93</v>
      </c>
      <c r="AJ82" s="274">
        <v>18461.310000000001</v>
      </c>
    </row>
    <row r="83" spans="1:36" ht="18.75" customHeight="1">
      <c r="A83" s="272" t="str">
        <f>IFERROR(TRIM(VLOOKUP(UPPER(D81),table_lookups,2,FALSE())),IF(ROW()&gt;2,A82,""))</f>
        <v>EXPENSES</v>
      </c>
      <c r="B83" s="266">
        <v>309</v>
      </c>
      <c r="C83" s="267"/>
      <c r="D83" s="270" t="str">
        <f>IFERROR(VLOOKUP(B83,'Detailed Model'!$A$6:$C$92,3,FALSE()),"NOT CODED/ERROR")</f>
        <v>Employee Benefits</v>
      </c>
      <c r="E83" s="268"/>
      <c r="F83" s="261" t="e">
        <f>VLOOKUP(B83,'Detailed Model'!A84:C143,3,FALSE())</f>
        <v>#N/A</v>
      </c>
      <c r="G83" s="261" t="s">
        <v>175</v>
      </c>
      <c r="Y83" s="274">
        <v>2793.3</v>
      </c>
      <c r="Z83" s="274">
        <v>5060.22</v>
      </c>
      <c r="AA83" s="274">
        <v>4731.62</v>
      </c>
      <c r="AB83" s="274">
        <v>6758.47</v>
      </c>
      <c r="AC83" s="274">
        <v>4350.7299999999996</v>
      </c>
      <c r="AD83" s="274">
        <v>7455.16</v>
      </c>
      <c r="AE83" s="274">
        <v>8894.48</v>
      </c>
      <c r="AF83" s="274">
        <v>20903.68</v>
      </c>
      <c r="AG83" s="274">
        <v>4174.84</v>
      </c>
      <c r="AH83" s="274">
        <v>4871.05</v>
      </c>
      <c r="AI83" s="274">
        <v>3579.92</v>
      </c>
      <c r="AJ83" s="274">
        <v>8003.63</v>
      </c>
    </row>
    <row r="84" spans="1:36" ht="18.75" customHeight="1">
      <c r="A84" s="272" t="str">
        <f>IFERROR(TRIM(VLOOKUP(UPPER(D82),table_lookups,2,FALSE())),IF(ROW()&gt;2,A83,""))</f>
        <v>EXPENSES</v>
      </c>
      <c r="B84" s="266">
        <v>309</v>
      </c>
      <c r="C84" s="267"/>
      <c r="D84" s="270" t="str">
        <f>IFERROR(VLOOKUP(B84,'Detailed Model'!$A$6:$C$92,3,FALSE()),"NOT CODED/ERROR")</f>
        <v>Employee Benefits</v>
      </c>
      <c r="E84" s="268"/>
      <c r="F84" s="261" t="e">
        <f>VLOOKUP(B84,'Detailed Model'!A85:C144,3,FALSE())</f>
        <v>#N/A</v>
      </c>
      <c r="G84" s="261" t="s">
        <v>176</v>
      </c>
      <c r="Y84" s="274">
        <v>7920.14</v>
      </c>
      <c r="Z84" s="274">
        <v>8341.14</v>
      </c>
      <c r="AA84" s="274">
        <v>6888.37</v>
      </c>
      <c r="AB84" s="274">
        <v>7897.26</v>
      </c>
      <c r="AC84" s="274">
        <v>9892.34</v>
      </c>
      <c r="AD84" s="274">
        <v>8609.92</v>
      </c>
      <c r="AE84" s="274">
        <v>11426.62</v>
      </c>
      <c r="AF84" s="274">
        <v>7999.43</v>
      </c>
      <c r="AG84" s="274">
        <v>6308.27</v>
      </c>
      <c r="AH84" s="274">
        <v>6966.74</v>
      </c>
      <c r="AI84" s="274">
        <v>5659.2</v>
      </c>
      <c r="AJ84" s="274">
        <v>6550.87</v>
      </c>
    </row>
    <row r="85" spans="1:36" ht="18.75" customHeight="1">
      <c r="A85" s="272" t="str">
        <f>IFERROR(TRIM(VLOOKUP(UPPER(D83),table_lookups,2,FALSE())),IF(ROW()&gt;2,A84,""))</f>
        <v>EXPENSES</v>
      </c>
      <c r="B85" s="266">
        <v>309</v>
      </c>
      <c r="C85" s="267"/>
      <c r="D85" s="270" t="str">
        <f>IFERROR(VLOOKUP(B85,'Detailed Model'!$A$6:$C$92,3,FALSE()),"NOT CODED/ERROR")</f>
        <v>Employee Benefits</v>
      </c>
      <c r="E85" s="268"/>
      <c r="F85" s="261" t="e">
        <f>VLOOKUP(B85,'Detailed Model'!A86:C145,3,FALSE())</f>
        <v>#N/A</v>
      </c>
      <c r="G85" s="261" t="s">
        <v>177</v>
      </c>
      <c r="Y85" s="274">
        <v>2937.09</v>
      </c>
      <c r="Z85" s="274">
        <v>5287.08</v>
      </c>
      <c r="AA85" s="274">
        <v>3500.87</v>
      </c>
      <c r="AB85" s="274">
        <v>4257.3599999999997</v>
      </c>
      <c r="AC85" s="274">
        <v>4753.83</v>
      </c>
      <c r="AD85" s="274">
        <v>4260.92</v>
      </c>
      <c r="AE85" s="274">
        <v>5293.36</v>
      </c>
      <c r="AF85" s="274">
        <v>4819.84</v>
      </c>
      <c r="AG85" s="274">
        <v>3691.97</v>
      </c>
      <c r="AH85" s="274">
        <v>3261.29</v>
      </c>
      <c r="AI85" s="274">
        <v>3728.84</v>
      </c>
      <c r="AJ85" s="274">
        <v>4274.9799999999996</v>
      </c>
    </row>
    <row r="86" spans="1:36" ht="18.75" customHeight="1">
      <c r="A86" s="272" t="str">
        <f>IFERROR(TRIM(VLOOKUP(UPPER(D84),table_lookups,2,FALSE())),IF(ROW()&gt;2,A85,""))</f>
        <v>EXPENSES</v>
      </c>
      <c r="B86" s="266">
        <v>309</v>
      </c>
      <c r="C86" s="267"/>
      <c r="D86" s="270" t="str">
        <f>IFERROR(VLOOKUP(B86,'Detailed Model'!$A$6:$C$92,3,FALSE()),"NOT CODED/ERROR")</f>
        <v>Employee Benefits</v>
      </c>
      <c r="E86" s="268"/>
      <c r="F86" s="261" t="e">
        <f>VLOOKUP(B86,'Detailed Model'!A87:C146,3,FALSE())</f>
        <v>#N/A</v>
      </c>
      <c r="G86" s="261" t="s">
        <v>178</v>
      </c>
      <c r="Y86" s="274">
        <v>1266.4000000000001</v>
      </c>
      <c r="Z86" s="274">
        <v>2870.59</v>
      </c>
      <c r="AA86" s="274">
        <v>0</v>
      </c>
      <c r="AB86" s="274">
        <v>0</v>
      </c>
      <c r="AC86" s="274">
        <v>506.6</v>
      </c>
      <c r="AD86" s="274">
        <v>253.31</v>
      </c>
      <c r="AE86" s="274">
        <v>0</v>
      </c>
      <c r="AF86" s="274">
        <v>13385.17</v>
      </c>
      <c r="AG86" s="274">
        <v>0</v>
      </c>
      <c r="AH86" s="274">
        <v>0</v>
      </c>
      <c r="AI86" s="274">
        <v>0</v>
      </c>
      <c r="AJ86" s="274">
        <v>0</v>
      </c>
    </row>
    <row r="87" spans="1:36" ht="18.75" customHeight="1">
      <c r="A87" s="272" t="str">
        <f>IFERROR(TRIM(VLOOKUP(UPPER(D85),table_lookups,2,FALSE())),IF(ROW()&gt;2,A86,""))</f>
        <v>EXPENSES</v>
      </c>
      <c r="B87" s="266">
        <v>309</v>
      </c>
      <c r="C87" s="267"/>
      <c r="D87" s="270" t="str">
        <f>IFERROR(VLOOKUP(B87,'Detailed Model'!$A$6:$C$92,3,FALSE()),"NOT CODED/ERROR")</f>
        <v>Employee Benefits</v>
      </c>
      <c r="E87" s="268"/>
      <c r="F87" s="261" t="e">
        <f>VLOOKUP(B87,'Detailed Model'!A88:C147,3,FALSE())</f>
        <v>#N/A</v>
      </c>
      <c r="G87" s="261" t="s">
        <v>179</v>
      </c>
      <c r="Y87" s="274">
        <v>39.090000000000003</v>
      </c>
      <c r="Z87" s="274">
        <v>176</v>
      </c>
      <c r="AA87" s="274">
        <v>671.95</v>
      </c>
      <c r="AB87" s="274">
        <v>272.52</v>
      </c>
      <c r="AC87" s="274">
        <v>96.82</v>
      </c>
      <c r="AD87" s="274">
        <v>3033.28</v>
      </c>
      <c r="AE87" s="274">
        <v>648.89</v>
      </c>
      <c r="AF87" s="274">
        <v>1328.07</v>
      </c>
      <c r="AG87" s="274">
        <v>1149.04</v>
      </c>
      <c r="AH87" s="274">
        <v>122.76</v>
      </c>
      <c r="AI87" s="274">
        <v>80.44</v>
      </c>
      <c r="AJ87" s="274">
        <v>485.32</v>
      </c>
    </row>
    <row r="88" spans="1:36" ht="18.75" customHeight="1">
      <c r="A88" s="272" t="str">
        <f>IFERROR(TRIM(VLOOKUP(UPPER(D86),table_lookups,2,FALSE())),IF(ROW()&gt;2,A87,""))</f>
        <v>EXPENSES</v>
      </c>
      <c r="B88" s="266">
        <v>309</v>
      </c>
      <c r="C88" s="267"/>
      <c r="D88" s="270" t="str">
        <f>IFERROR(VLOOKUP(B88,'Detailed Model'!$A$6:$C$92,3,FALSE()),"NOT CODED/ERROR")</f>
        <v>Employee Benefits</v>
      </c>
      <c r="E88" s="268"/>
      <c r="F88" s="261" t="e">
        <f>VLOOKUP(B88,'Detailed Model'!A89:C148,3,FALSE())</f>
        <v>#N/A</v>
      </c>
      <c r="G88" s="261" t="s">
        <v>180</v>
      </c>
      <c r="Y88" s="274">
        <v>-1556.83</v>
      </c>
      <c r="Z88" s="274">
        <v>1929.92</v>
      </c>
      <c r="AA88" s="274">
        <v>3491.69</v>
      </c>
      <c r="AB88" s="274">
        <v>1720.13</v>
      </c>
      <c r="AC88" s="274">
        <v>0</v>
      </c>
      <c r="AD88" s="274">
        <v>0</v>
      </c>
      <c r="AE88" s="274">
        <v>0</v>
      </c>
      <c r="AF88" s="274">
        <v>978.94</v>
      </c>
      <c r="AG88" s="274">
        <v>0</v>
      </c>
      <c r="AH88" s="274">
        <v>586.45000000000005</v>
      </c>
      <c r="AI88" s="274">
        <v>0</v>
      </c>
      <c r="AJ88" s="274">
        <v>1681.65</v>
      </c>
    </row>
    <row r="89" spans="1:36" ht="18.75" customHeight="1">
      <c r="A89" s="272" t="str">
        <f>IFERROR(TRIM(VLOOKUP(UPPER(D87),table_lookups,2,FALSE())),IF(ROW()&gt;2,A88,""))</f>
        <v>EXPENSES</v>
      </c>
      <c r="B89" s="266">
        <v>309</v>
      </c>
      <c r="C89" s="267"/>
      <c r="D89" s="270" t="str">
        <f>IFERROR(VLOOKUP(B89,'Detailed Model'!$A$6:$C$92,3,FALSE()),"NOT CODED/ERROR")</f>
        <v>Employee Benefits</v>
      </c>
      <c r="E89" s="268"/>
      <c r="F89" s="261" t="e">
        <f>VLOOKUP(B89,'Detailed Model'!A90:C149,3,FALSE())</f>
        <v>#N/A</v>
      </c>
      <c r="G89" s="261" t="s">
        <v>181</v>
      </c>
      <c r="Y89" s="274">
        <v>2978.53</v>
      </c>
      <c r="Z89" s="274">
        <v>2950.65</v>
      </c>
      <c r="AA89" s="274">
        <v>1782.05</v>
      </c>
      <c r="AB89" s="274">
        <v>1691.82</v>
      </c>
      <c r="AC89" s="274">
        <v>415.02</v>
      </c>
      <c r="AD89" s="274">
        <v>1109.81</v>
      </c>
      <c r="AE89" s="274">
        <v>3036.7</v>
      </c>
      <c r="AF89" s="274">
        <v>1625.01</v>
      </c>
      <c r="AG89" s="274">
        <v>392.16</v>
      </c>
      <c r="AH89" s="274">
        <v>948.9</v>
      </c>
      <c r="AI89" s="274">
        <v>1594.55</v>
      </c>
      <c r="AJ89" s="274">
        <v>873.01</v>
      </c>
    </row>
    <row r="90" spans="1:36" ht="18.75" customHeight="1">
      <c r="A90" s="272" t="str">
        <f>IFERROR(TRIM(VLOOKUP(UPPER(D88),table_lookups,2,FALSE())),IF(ROW()&gt;2,A89,""))</f>
        <v>EXPENSES</v>
      </c>
      <c r="B90" s="266"/>
      <c r="C90" s="267"/>
      <c r="D90" s="270" t="str">
        <f>IFERROR(VLOOKUP(B90,'Detailed Model'!$A$6:$C$92,3,FALSE()),"NOT CODED/ERROR")</f>
        <v>NOT CODED/ERROR</v>
      </c>
      <c r="E90" s="268"/>
      <c r="F90" s="261" t="e">
        <f>VLOOKUP(B90,'Detailed Model'!A91:C150,3,FALSE())</f>
        <v>#N/A</v>
      </c>
      <c r="G90" s="261" t="s">
        <v>182</v>
      </c>
      <c r="Y90" s="274">
        <v>116768.38</v>
      </c>
      <c r="Z90" s="274">
        <v>125008.89</v>
      </c>
      <c r="AA90" s="274">
        <v>123879.67999999999</v>
      </c>
      <c r="AB90" s="274">
        <v>125042.35</v>
      </c>
      <c r="AC90" s="274">
        <v>129604.76</v>
      </c>
      <c r="AD90" s="274">
        <v>129053.09</v>
      </c>
      <c r="AE90" s="274">
        <v>140158.82</v>
      </c>
      <c r="AF90" s="274">
        <v>177266.59</v>
      </c>
      <c r="AG90" s="274">
        <v>128415.99</v>
      </c>
      <c r="AH90" s="274">
        <v>127287.21</v>
      </c>
      <c r="AI90" s="274">
        <v>119272.57</v>
      </c>
      <c r="AJ90" s="274">
        <v>125465.11</v>
      </c>
    </row>
    <row r="91" spans="1:36" ht="18.75" customHeight="1">
      <c r="A91" s="272" t="str">
        <f>IFERROR(TRIM(VLOOKUP(UPPER(D89),table_lookups,2,FALSE())),IF(ROW()&gt;2,A90,""))</f>
        <v>EXPENSES</v>
      </c>
      <c r="B91" s="266"/>
      <c r="C91" s="267"/>
      <c r="D91" s="270" t="str">
        <f>IFERROR(VLOOKUP(B91,'Detailed Model'!$A$6:$C$92,3,FALSE()),"NOT CODED/ERROR")</f>
        <v>NOT CODED/ERROR</v>
      </c>
      <c r="E91" s="268"/>
      <c r="F91" s="261" t="e">
        <f>VLOOKUP(B91,'Detailed Model'!A92:C151,3,FALSE())</f>
        <v>#N/A</v>
      </c>
      <c r="G91" s="261" t="s">
        <v>130</v>
      </c>
    </row>
    <row r="92" spans="1:36" ht="18.75" customHeight="1">
      <c r="A92" s="272" t="str">
        <f>IFERROR(TRIM(VLOOKUP(UPPER(D90),table_lookups,2,FALSE())),IF(ROW()&gt;2,A91,""))</f>
        <v>EXPENSES</v>
      </c>
      <c r="B92" s="266"/>
      <c r="C92" s="267"/>
      <c r="D92" s="270" t="str">
        <f>IFERROR(VLOOKUP(B92,'Detailed Model'!$A$6:$C$92,3,FALSE()),"NOT CODED/ERROR")</f>
        <v>NOT CODED/ERROR</v>
      </c>
      <c r="E92" s="268"/>
      <c r="F92" s="261" t="e">
        <f>VLOOKUP(B92,'Detailed Model'!A93:C152,3,FALSE())</f>
        <v>#N/A</v>
      </c>
      <c r="G92" s="261" t="s">
        <v>183</v>
      </c>
      <c r="Y92" s="262" t="s">
        <v>135</v>
      </c>
      <c r="Z92" s="262" t="s">
        <v>135</v>
      </c>
      <c r="AA92" s="262" t="s">
        <v>135</v>
      </c>
      <c r="AB92" s="262" t="s">
        <v>135</v>
      </c>
      <c r="AC92" s="262" t="s">
        <v>135</v>
      </c>
      <c r="AD92" s="262" t="s">
        <v>135</v>
      </c>
      <c r="AE92" s="262" t="s">
        <v>135</v>
      </c>
      <c r="AF92" s="262" t="s">
        <v>135</v>
      </c>
      <c r="AG92" s="262" t="s">
        <v>135</v>
      </c>
      <c r="AH92" s="262" t="s">
        <v>135</v>
      </c>
      <c r="AI92" s="262" t="s">
        <v>135</v>
      </c>
      <c r="AJ92" s="262" t="s">
        <v>135</v>
      </c>
    </row>
    <row r="93" spans="1:36" ht="18.75" customHeight="1">
      <c r="A93" s="272" t="str">
        <f>IFERROR(TRIM(VLOOKUP(UPPER(D91),table_lookups,2,FALSE())),IF(ROW()&gt;2,A92,""))</f>
        <v>EXPENSES</v>
      </c>
      <c r="B93" s="266">
        <v>307</v>
      </c>
      <c r="C93" s="267"/>
      <c r="D93" s="270" t="str">
        <f>IFERROR(VLOOKUP(B93,'Detailed Model'!$A$6:$C$92,3,FALSE()),"NOT CODED/ERROR")</f>
        <v>Marketing</v>
      </c>
      <c r="E93" s="268"/>
      <c r="F93" s="261" t="e">
        <f>VLOOKUP(B93,'Detailed Model'!A93:C153,3,FALSE())</f>
        <v>#N/A</v>
      </c>
      <c r="G93" s="261" t="s">
        <v>184</v>
      </c>
      <c r="Y93" s="274">
        <v>6715.35</v>
      </c>
      <c r="Z93" s="274">
        <v>7085.25</v>
      </c>
      <c r="AA93" s="274">
        <v>8878.1</v>
      </c>
      <c r="AB93" s="274">
        <v>7050.15</v>
      </c>
      <c r="AC93" s="274">
        <v>6893.64</v>
      </c>
      <c r="AD93" s="274">
        <v>7558.3</v>
      </c>
      <c r="AE93" s="274">
        <v>6847.75</v>
      </c>
      <c r="AF93" s="274">
        <v>9164.32</v>
      </c>
      <c r="AG93" s="274">
        <v>7304.76</v>
      </c>
      <c r="AH93" s="274">
        <v>7653.78</v>
      </c>
      <c r="AI93" s="274">
        <v>7696.42</v>
      </c>
      <c r="AJ93" s="274">
        <v>7709.4</v>
      </c>
    </row>
    <row r="94" spans="1:36" ht="18.75" customHeight="1">
      <c r="A94" s="272" t="str">
        <f>IFERROR(TRIM(VLOOKUP(UPPER(D92),table_lookups,2,FALSE())),IF(ROW()&gt;2,A93,""))</f>
        <v>EXPENSES</v>
      </c>
      <c r="B94" s="266">
        <v>307</v>
      </c>
      <c r="C94" s="267"/>
      <c r="D94" s="270" t="str">
        <f>IFERROR(VLOOKUP(B94,'Detailed Model'!$A$6:$C$92,3,FALSE()),"NOT CODED/ERROR")</f>
        <v>Marketing</v>
      </c>
      <c r="E94" s="268"/>
      <c r="F94" s="261" t="e">
        <f>VLOOKUP(B94,'Detailed Model'!A93:C154,3,FALSE())</f>
        <v>#N/A</v>
      </c>
      <c r="G94" s="261" t="s">
        <v>185</v>
      </c>
      <c r="Y94" s="274">
        <v>2134.12</v>
      </c>
      <c r="Z94" s="274">
        <v>1510.4</v>
      </c>
      <c r="AA94" s="274">
        <v>1936.89</v>
      </c>
      <c r="AB94" s="274">
        <v>1120.1300000000001</v>
      </c>
      <c r="AC94" s="274">
        <v>1928.54</v>
      </c>
      <c r="AD94" s="274">
        <v>1082.56</v>
      </c>
      <c r="AE94" s="274">
        <v>960.1</v>
      </c>
      <c r="AF94" s="274">
        <v>1290.21</v>
      </c>
      <c r="AG94" s="274">
        <v>1478.34</v>
      </c>
      <c r="AH94" s="274">
        <v>1833.38</v>
      </c>
      <c r="AI94" s="274">
        <v>1794.42</v>
      </c>
      <c r="AJ94" s="274">
        <v>1192.9100000000001</v>
      </c>
    </row>
    <row r="95" spans="1:36" ht="18.75" customHeight="1">
      <c r="A95" s="272" t="str">
        <f>IFERROR(TRIM(VLOOKUP(UPPER(D93),table_lookups,2,FALSE())),IF(ROW()&gt;2,A94,""))</f>
        <v>EXPENSES</v>
      </c>
      <c r="B95" s="266">
        <v>307</v>
      </c>
      <c r="C95" s="267"/>
      <c r="D95" s="270" t="str">
        <f>IFERROR(VLOOKUP(B95,'Detailed Model'!$A$6:$C$92,3,FALSE()),"NOT CODED/ERROR")</f>
        <v>Marketing</v>
      </c>
      <c r="E95" s="268"/>
      <c r="F95" s="261" t="e">
        <f>VLOOKUP(B95,'Detailed Model'!A94:C155,3,FALSE())</f>
        <v>#N/A</v>
      </c>
      <c r="G95" s="261" t="s">
        <v>186</v>
      </c>
      <c r="Y95" s="274">
        <v>757.14</v>
      </c>
      <c r="Z95" s="274">
        <v>812.22</v>
      </c>
      <c r="AA95" s="274">
        <v>544.34</v>
      </c>
      <c r="AB95" s="274">
        <v>819.43</v>
      </c>
      <c r="AC95" s="274">
        <v>546.12</v>
      </c>
      <c r="AD95" s="274">
        <v>857.23</v>
      </c>
      <c r="AE95" s="274">
        <v>813.26</v>
      </c>
      <c r="AF95" s="274">
        <v>579.16999999999996</v>
      </c>
      <c r="AG95" s="274">
        <v>494.91</v>
      </c>
      <c r="AH95" s="274">
        <v>485.23</v>
      </c>
      <c r="AI95" s="274">
        <v>497.08</v>
      </c>
      <c r="AJ95" s="274">
        <v>881.5</v>
      </c>
    </row>
    <row r="96" spans="1:36" ht="18.75" customHeight="1">
      <c r="A96" s="272" t="str">
        <f>IFERROR(TRIM(VLOOKUP(UPPER(D94),table_lookups,2,FALSE())),IF(ROW()&gt;2,A95,""))</f>
        <v>EXPENSES</v>
      </c>
      <c r="B96" s="266">
        <v>307</v>
      </c>
      <c r="C96" s="267"/>
      <c r="D96" s="270" t="str">
        <f>IFERROR(VLOOKUP(B96,'Detailed Model'!$A$6:$C$92,3,FALSE()),"NOT CODED/ERROR")</f>
        <v>Marketing</v>
      </c>
      <c r="E96" s="268"/>
      <c r="F96" s="261" t="e">
        <f>VLOOKUP(B96,'Detailed Model'!A95:C156,3,FALSE())</f>
        <v>#N/A</v>
      </c>
      <c r="G96" s="261" t="s">
        <v>187</v>
      </c>
      <c r="Y96" s="274">
        <v>808.56</v>
      </c>
      <c r="Z96" s="274">
        <v>894.03</v>
      </c>
      <c r="AA96" s="274">
        <v>989.02</v>
      </c>
      <c r="AB96" s="274">
        <v>792.35</v>
      </c>
      <c r="AC96" s="274">
        <v>896.19</v>
      </c>
      <c r="AD96" s="274">
        <v>831.94</v>
      </c>
      <c r="AE96" s="274">
        <v>669.72</v>
      </c>
      <c r="AF96" s="274">
        <v>1060.8</v>
      </c>
      <c r="AG96" s="274">
        <v>850.54</v>
      </c>
      <c r="AH96" s="274">
        <v>773.78</v>
      </c>
      <c r="AI96" s="274">
        <v>741.04</v>
      </c>
      <c r="AJ96" s="274">
        <v>844.83</v>
      </c>
    </row>
    <row r="97" spans="1:36" ht="18.75" customHeight="1">
      <c r="A97" s="272" t="str">
        <f>IFERROR(TRIM(VLOOKUP(UPPER(D95),table_lookups,2,FALSE())),IF(ROW()&gt;2,A96,""))</f>
        <v>EXPENSES</v>
      </c>
      <c r="B97" s="266">
        <v>307</v>
      </c>
      <c r="C97" s="267"/>
      <c r="D97" s="270" t="str">
        <f>IFERROR(VLOOKUP(B97,'Detailed Model'!$A$6:$C$92,3,FALSE()),"NOT CODED/ERROR")</f>
        <v>Marketing</v>
      </c>
      <c r="E97" s="268"/>
      <c r="F97" s="261" t="e">
        <f>VLOOKUP(B97,'Detailed Model'!A96:C157,3,FALSE())</f>
        <v>#N/A</v>
      </c>
      <c r="G97" s="261" t="s">
        <v>188</v>
      </c>
      <c r="Y97" s="274">
        <v>4900</v>
      </c>
      <c r="Z97" s="274">
        <v>8550</v>
      </c>
      <c r="AA97" s="274">
        <v>2150</v>
      </c>
      <c r="AB97" s="274">
        <v>8180</v>
      </c>
      <c r="AC97" s="274">
        <v>8700</v>
      </c>
      <c r="AD97" s="274">
        <v>4150</v>
      </c>
      <c r="AE97" s="274">
        <v>1000</v>
      </c>
      <c r="AF97" s="274">
        <v>4766</v>
      </c>
      <c r="AG97" s="274">
        <v>8146</v>
      </c>
      <c r="AH97" s="274">
        <v>8147</v>
      </c>
      <c r="AI97" s="274">
        <v>2100</v>
      </c>
      <c r="AJ97" s="274">
        <v>6161</v>
      </c>
    </row>
    <row r="98" spans="1:36" ht="18.75" customHeight="1">
      <c r="A98" s="272" t="str">
        <f>IFERROR(TRIM(VLOOKUP(UPPER(D96),table_lookups,2,FALSE())),IF(ROW()&gt;2,A97,""))</f>
        <v>EXPENSES</v>
      </c>
      <c r="B98" s="266">
        <v>307</v>
      </c>
      <c r="C98" s="267"/>
      <c r="D98" s="270" t="str">
        <f>IFERROR(VLOOKUP(B98,'Detailed Model'!$A$6:$C$92,3,FALSE()),"NOT CODED/ERROR")</f>
        <v>Marketing</v>
      </c>
      <c r="E98" s="268"/>
      <c r="F98" s="261" t="e">
        <f>VLOOKUP(B98,'Detailed Model'!A97:C158,3,FALSE())</f>
        <v>#N/A</v>
      </c>
      <c r="G98" s="261" t="s">
        <v>189</v>
      </c>
      <c r="Y98" s="274">
        <v>55</v>
      </c>
      <c r="Z98" s="274">
        <v>55</v>
      </c>
      <c r="AA98" s="274">
        <v>55</v>
      </c>
      <c r="AB98" s="274">
        <v>55</v>
      </c>
      <c r="AC98" s="274">
        <v>55</v>
      </c>
      <c r="AD98" s="274">
        <v>55</v>
      </c>
      <c r="AE98" s="274">
        <v>55</v>
      </c>
      <c r="AF98" s="274">
        <v>55</v>
      </c>
      <c r="AG98" s="274">
        <v>0</v>
      </c>
      <c r="AH98" s="274">
        <v>55</v>
      </c>
      <c r="AI98" s="274">
        <v>0</v>
      </c>
      <c r="AJ98" s="274">
        <v>0</v>
      </c>
    </row>
    <row r="99" spans="1:36" ht="18.75" customHeight="1">
      <c r="A99" s="272" t="str">
        <f>IFERROR(TRIM(VLOOKUP(UPPER(D97),table_lookups,2,FALSE())),IF(ROW()&gt;2,A98,""))</f>
        <v>EXPENSES</v>
      </c>
      <c r="B99" s="266">
        <v>307</v>
      </c>
      <c r="C99" s="267"/>
      <c r="D99" s="270" t="str">
        <f>IFERROR(VLOOKUP(B99,'Detailed Model'!$A$6:$C$92,3,FALSE()),"NOT CODED/ERROR")</f>
        <v>Marketing</v>
      </c>
      <c r="E99" s="268"/>
      <c r="F99" s="261" t="e">
        <f>VLOOKUP(B99,'Detailed Model'!A98:C159,3,FALSE())</f>
        <v>#N/A</v>
      </c>
      <c r="G99" s="261" t="s">
        <v>190</v>
      </c>
      <c r="Y99" s="274">
        <v>800</v>
      </c>
      <c r="Z99" s="274">
        <v>800</v>
      </c>
      <c r="AA99" s="274">
        <v>800</v>
      </c>
      <c r="AB99" s="274">
        <v>800</v>
      </c>
      <c r="AC99" s="274">
        <v>550</v>
      </c>
      <c r="AD99" s="274">
        <v>550</v>
      </c>
      <c r="AE99" s="274">
        <v>550</v>
      </c>
      <c r="AF99" s="274">
        <v>550</v>
      </c>
      <c r="AG99" s="274">
        <v>550</v>
      </c>
      <c r="AH99" s="274">
        <v>550</v>
      </c>
      <c r="AI99" s="274">
        <v>0</v>
      </c>
      <c r="AJ99" s="274">
        <v>0</v>
      </c>
    </row>
    <row r="100" spans="1:36" ht="18.75" customHeight="1">
      <c r="A100" s="272" t="str">
        <f>IFERROR(TRIM(VLOOKUP(UPPER(D98),table_lookups,2,FALSE())),IF(ROW()&gt;2,A99,""))</f>
        <v>EXPENSES</v>
      </c>
      <c r="B100" s="266">
        <v>307</v>
      </c>
      <c r="C100" s="267"/>
      <c r="D100" s="270" t="str">
        <f>IFERROR(VLOOKUP(B100,'Detailed Model'!$A$6:$C$92,3,FALSE()),"NOT CODED/ERROR")</f>
        <v>Marketing</v>
      </c>
      <c r="E100" s="268"/>
      <c r="F100" s="261" t="e">
        <f>VLOOKUP(B100,'Detailed Model'!A99:C160,3,FALSE())</f>
        <v>#N/A</v>
      </c>
      <c r="G100" s="261" t="s">
        <v>191</v>
      </c>
      <c r="Y100" s="274">
        <v>0</v>
      </c>
      <c r="Z100" s="274">
        <v>0</v>
      </c>
      <c r="AA100" s="274">
        <v>6</v>
      </c>
      <c r="AB100" s="274">
        <v>31</v>
      </c>
      <c r="AC100" s="274">
        <v>6</v>
      </c>
      <c r="AD100" s="274">
        <v>6</v>
      </c>
      <c r="AE100" s="274">
        <v>6</v>
      </c>
      <c r="AF100" s="274">
        <v>6</v>
      </c>
      <c r="AG100" s="274">
        <v>6</v>
      </c>
      <c r="AH100" s="274">
        <v>6</v>
      </c>
      <c r="AI100" s="274">
        <v>0</v>
      </c>
      <c r="AJ100" s="274">
        <v>0</v>
      </c>
    </row>
    <row r="101" spans="1:36" ht="18.75" customHeight="1">
      <c r="A101" s="272" t="str">
        <f>IFERROR(TRIM(VLOOKUP(UPPER(D99),table_lookups,2,FALSE())),IF(ROW()&gt;2,A100,""))</f>
        <v>EXPENSES</v>
      </c>
      <c r="B101" s="266">
        <v>307</v>
      </c>
      <c r="C101" s="267"/>
      <c r="D101" s="270" t="str">
        <f>IFERROR(VLOOKUP(B101,'Detailed Model'!$A$6:$C$92,3,FALSE()),"NOT CODED/ERROR")</f>
        <v>Marketing</v>
      </c>
      <c r="E101" s="268"/>
      <c r="F101" s="261" t="e">
        <f>VLOOKUP(B101,'Detailed Model'!A100:C161,3,FALSE())</f>
        <v>#N/A</v>
      </c>
      <c r="G101" s="261" t="s">
        <v>192</v>
      </c>
      <c r="Y101" s="274">
        <v>1431.13</v>
      </c>
      <c r="Z101" s="274">
        <v>1425</v>
      </c>
      <c r="AA101" s="274">
        <v>1425</v>
      </c>
      <c r="AB101" s="274">
        <v>1699.95</v>
      </c>
      <c r="AC101" s="274">
        <v>1633.33</v>
      </c>
      <c r="AD101" s="274">
        <v>1633.33</v>
      </c>
      <c r="AE101" s="274">
        <v>1633.33</v>
      </c>
      <c r="AF101" s="274">
        <v>1313.33</v>
      </c>
      <c r="AG101" s="274">
        <v>1648.33</v>
      </c>
      <c r="AH101" s="274">
        <v>1483.33</v>
      </c>
      <c r="AI101" s="274">
        <v>1799.33</v>
      </c>
      <c r="AJ101" s="274">
        <v>3964.33</v>
      </c>
    </row>
    <row r="102" spans="1:36" ht="18.75" customHeight="1">
      <c r="A102" s="272" t="str">
        <f>IFERROR(TRIM(VLOOKUP(UPPER(D100),table_lookups,2,FALSE())),IF(ROW()&gt;2,A101,""))</f>
        <v>EXPENSES</v>
      </c>
      <c r="B102" s="266">
        <v>307</v>
      </c>
      <c r="C102" s="267"/>
      <c r="D102" s="270" t="str">
        <f>IFERROR(VLOOKUP(B102,'Detailed Model'!$A$6:$C$92,3,FALSE()),"NOT CODED/ERROR")</f>
        <v>Marketing</v>
      </c>
      <c r="E102" s="268"/>
      <c r="F102" s="261" t="e">
        <f>VLOOKUP(B102,'Detailed Model'!A101:C162,3,FALSE())</f>
        <v>#N/A</v>
      </c>
      <c r="G102" s="261" t="s">
        <v>193</v>
      </c>
      <c r="Y102" s="274">
        <v>27270.25</v>
      </c>
      <c r="Z102" s="274">
        <v>10940.25</v>
      </c>
      <c r="AA102" s="274">
        <v>20667.72</v>
      </c>
      <c r="AB102" s="274">
        <v>4856</v>
      </c>
      <c r="AC102" s="274">
        <v>7612.5</v>
      </c>
      <c r="AD102" s="274">
        <v>6542.5</v>
      </c>
      <c r="AE102" s="274">
        <v>9270.2999999999993</v>
      </c>
      <c r="AF102" s="274">
        <v>12139.15</v>
      </c>
      <c r="AG102" s="274">
        <v>6431.25</v>
      </c>
      <c r="AH102" s="274">
        <v>27557</v>
      </c>
      <c r="AI102" s="274">
        <v>0</v>
      </c>
      <c r="AJ102" s="274">
        <v>350</v>
      </c>
    </row>
    <row r="103" spans="1:36" ht="18.75" customHeight="1">
      <c r="A103" s="272" t="str">
        <f>IFERROR(TRIM(VLOOKUP(UPPER(D101),table_lookups,2,FALSE())),IF(ROW()&gt;2,A102,""))</f>
        <v>EXPENSES</v>
      </c>
      <c r="B103" s="266">
        <v>307</v>
      </c>
      <c r="C103" s="267"/>
      <c r="D103" s="270" t="str">
        <f>IFERROR(VLOOKUP(B103,'Detailed Model'!$A$6:$C$92,3,FALSE()),"NOT CODED/ERROR")</f>
        <v>Marketing</v>
      </c>
      <c r="E103" s="268"/>
      <c r="F103" s="261" t="e">
        <f>VLOOKUP(B103,'Detailed Model'!A102:C163,3,FALSE())</f>
        <v>#N/A</v>
      </c>
      <c r="G103" s="261" t="s">
        <v>194</v>
      </c>
      <c r="Y103" s="274">
        <v>0</v>
      </c>
      <c r="Z103" s="274">
        <v>279.24</v>
      </c>
      <c r="AA103" s="274">
        <v>0</v>
      </c>
      <c r="AB103" s="274">
        <v>240.9</v>
      </c>
      <c r="AC103" s="274">
        <v>1066.1500000000001</v>
      </c>
      <c r="AD103" s="274">
        <v>546.46</v>
      </c>
      <c r="AE103" s="274">
        <v>37.21</v>
      </c>
      <c r="AF103" s="274">
        <v>711.48</v>
      </c>
      <c r="AG103" s="274">
        <v>457.08</v>
      </c>
      <c r="AH103" s="274">
        <v>351.97</v>
      </c>
      <c r="AI103" s="274">
        <v>42</v>
      </c>
      <c r="AJ103" s="274">
        <v>159.91</v>
      </c>
    </row>
    <row r="104" spans="1:36" ht="18.75" customHeight="1">
      <c r="A104" s="272" t="str">
        <f>IFERROR(TRIM(VLOOKUP(UPPER(D102),table_lookups,2,FALSE())),IF(ROW()&gt;2,A103,""))</f>
        <v>EXPENSES</v>
      </c>
      <c r="B104" s="266">
        <v>307</v>
      </c>
      <c r="C104" s="267"/>
      <c r="D104" s="270" t="str">
        <f>IFERROR(VLOOKUP(B104,'Detailed Model'!$A$6:$C$92,3,FALSE()),"NOT CODED/ERROR")</f>
        <v>Marketing</v>
      </c>
      <c r="E104" s="268"/>
      <c r="F104" s="261" t="e">
        <f>VLOOKUP(B104,'Detailed Model'!A103:C164,3,FALSE())</f>
        <v>#N/A</v>
      </c>
      <c r="G104" s="261" t="s">
        <v>195</v>
      </c>
      <c r="Y104" s="274">
        <v>90</v>
      </c>
      <c r="Z104" s="274">
        <v>150</v>
      </c>
      <c r="AA104" s="274">
        <v>90</v>
      </c>
      <c r="AB104" s="274">
        <v>0</v>
      </c>
      <c r="AC104" s="274">
        <v>187.5</v>
      </c>
      <c r="AD104" s="274">
        <v>220</v>
      </c>
      <c r="AE104" s="274">
        <v>96</v>
      </c>
      <c r="AF104" s="274">
        <v>52.5</v>
      </c>
      <c r="AG104" s="274">
        <v>29</v>
      </c>
      <c r="AH104" s="274">
        <v>0</v>
      </c>
      <c r="AI104" s="274">
        <v>62</v>
      </c>
      <c r="AJ104" s="274">
        <v>81</v>
      </c>
    </row>
    <row r="105" spans="1:36" ht="18.75" customHeight="1">
      <c r="A105" s="272" t="str">
        <f>IFERROR(TRIM(VLOOKUP(UPPER(D103),table_lookups,2,FALSE())),IF(ROW()&gt;2,A104,""))</f>
        <v>EXPENSES</v>
      </c>
      <c r="B105" s="266">
        <v>307</v>
      </c>
      <c r="C105" s="267"/>
      <c r="D105" s="270" t="str">
        <f>IFERROR(VLOOKUP(B105,'Detailed Model'!$A$6:$C$92,3,FALSE()),"NOT CODED/ERROR")</f>
        <v>Marketing</v>
      </c>
      <c r="E105" s="268"/>
      <c r="F105" s="261" t="e">
        <f>VLOOKUP(B105,'Detailed Model'!A104:C165,3,FALSE())</f>
        <v>#N/A</v>
      </c>
      <c r="G105" s="261" t="s">
        <v>196</v>
      </c>
      <c r="Y105" s="274">
        <v>0</v>
      </c>
      <c r="Z105" s="274">
        <v>2000</v>
      </c>
      <c r="AA105" s="274">
        <v>0</v>
      </c>
      <c r="AB105" s="274">
        <v>0</v>
      </c>
      <c r="AC105" s="274">
        <v>5000</v>
      </c>
      <c r="AD105" s="274">
        <v>0</v>
      </c>
      <c r="AE105" s="274">
        <v>0</v>
      </c>
      <c r="AF105" s="274">
        <v>0</v>
      </c>
      <c r="AG105" s="274">
        <v>0</v>
      </c>
      <c r="AH105" s="274">
        <v>0</v>
      </c>
      <c r="AI105" s="274">
        <v>0</v>
      </c>
      <c r="AJ105" s="274">
        <v>0</v>
      </c>
    </row>
    <row r="106" spans="1:36" ht="18.75" customHeight="1">
      <c r="A106" s="272" t="str">
        <f>IFERROR(TRIM(VLOOKUP(UPPER(D104),table_lookups,2,FALSE())),IF(ROW()&gt;2,A105,""))</f>
        <v>EXPENSES</v>
      </c>
      <c r="B106" s="266">
        <v>307</v>
      </c>
      <c r="C106" s="267"/>
      <c r="D106" s="270" t="str">
        <f>IFERROR(VLOOKUP(B106,'Detailed Model'!$A$6:$C$92,3,FALSE()),"NOT CODED/ERROR")</f>
        <v>Marketing</v>
      </c>
      <c r="E106" s="268"/>
      <c r="F106" s="261" t="e">
        <f>VLOOKUP(B106,'Detailed Model'!A105:C166,3,FALSE())</f>
        <v>#N/A</v>
      </c>
      <c r="G106" s="261" t="s">
        <v>197</v>
      </c>
      <c r="Y106" s="274">
        <v>0</v>
      </c>
      <c r="Z106" s="274">
        <v>42.3</v>
      </c>
      <c r="AA106" s="274">
        <v>0</v>
      </c>
      <c r="AB106" s="274">
        <v>0</v>
      </c>
      <c r="AC106" s="274">
        <v>0</v>
      </c>
      <c r="AD106" s="274">
        <v>353</v>
      </c>
      <c r="AE106" s="274">
        <v>507.99</v>
      </c>
      <c r="AF106" s="274">
        <v>270</v>
      </c>
      <c r="AG106" s="274">
        <v>0</v>
      </c>
      <c r="AH106" s="274">
        <v>0</v>
      </c>
      <c r="AI106" s="274">
        <v>0</v>
      </c>
      <c r="AJ106" s="274">
        <v>0</v>
      </c>
    </row>
    <row r="107" spans="1:36" ht="18.75" customHeight="1">
      <c r="A107" s="272" t="str">
        <f>IFERROR(TRIM(VLOOKUP(UPPER(D105),table_lookups,2,FALSE())),IF(ROW()&gt;2,A106,""))</f>
        <v>EXPENSES</v>
      </c>
      <c r="B107" s="266">
        <v>307</v>
      </c>
      <c r="C107" s="267"/>
      <c r="D107" s="270" t="str">
        <f>IFERROR(VLOOKUP(B107,'Detailed Model'!$A$6:$C$92,3,FALSE()),"NOT CODED/ERROR")</f>
        <v>Marketing</v>
      </c>
      <c r="E107" s="268"/>
      <c r="F107" s="261" t="e">
        <f>VLOOKUP(B107,'Detailed Model'!A106:C167,3,FALSE())</f>
        <v>#N/A</v>
      </c>
      <c r="G107" s="261" t="s">
        <v>198</v>
      </c>
      <c r="Y107" s="274">
        <v>0</v>
      </c>
      <c r="Z107" s="274">
        <v>0</v>
      </c>
      <c r="AA107" s="274">
        <v>233.76</v>
      </c>
      <c r="AB107" s="274">
        <v>0</v>
      </c>
      <c r="AC107" s="274">
        <v>0</v>
      </c>
      <c r="AD107" s="274">
        <v>0</v>
      </c>
      <c r="AE107" s="274">
        <v>0</v>
      </c>
      <c r="AF107" s="274">
        <v>0</v>
      </c>
      <c r="AG107" s="274">
        <v>0</v>
      </c>
      <c r="AH107" s="274">
        <v>0</v>
      </c>
      <c r="AI107" s="274">
        <v>0</v>
      </c>
      <c r="AJ107" s="274">
        <v>0</v>
      </c>
    </row>
    <row r="108" spans="1:36" ht="18.75" customHeight="1">
      <c r="A108" s="272" t="str">
        <f>IFERROR(TRIM(VLOOKUP(UPPER(D106),table_lookups,2,FALSE())),IF(ROW()&gt;2,A107,""))</f>
        <v>EXPENSES</v>
      </c>
      <c r="B108" s="266">
        <v>307</v>
      </c>
      <c r="C108" s="267"/>
      <c r="D108" s="270" t="str">
        <f>IFERROR(VLOOKUP(B108,'Detailed Model'!$A$6:$C$92,3,FALSE()),"NOT CODED/ERROR")</f>
        <v>Marketing</v>
      </c>
      <c r="E108" s="268"/>
      <c r="F108" s="261" t="e">
        <f>VLOOKUP(B108,'Detailed Model'!A107:C168,3,FALSE())</f>
        <v>#N/A</v>
      </c>
      <c r="G108" s="261" t="s">
        <v>199</v>
      </c>
      <c r="Y108" s="274">
        <v>4100</v>
      </c>
      <c r="Z108" s="274">
        <v>4100</v>
      </c>
      <c r="AA108" s="274">
        <v>4100</v>
      </c>
      <c r="AB108" s="274">
        <v>4100</v>
      </c>
      <c r="AC108" s="274">
        <v>4100</v>
      </c>
      <c r="AD108" s="274">
        <v>4100</v>
      </c>
      <c r="AE108" s="274">
        <v>4100</v>
      </c>
      <c r="AF108" s="274">
        <v>4100</v>
      </c>
      <c r="AG108" s="274">
        <v>4100</v>
      </c>
      <c r="AH108" s="274">
        <v>4100</v>
      </c>
      <c r="AI108" s="274">
        <v>4100</v>
      </c>
      <c r="AJ108" s="274">
        <v>4100</v>
      </c>
    </row>
    <row r="109" spans="1:36" ht="18.75" customHeight="1">
      <c r="A109" s="272" t="str">
        <f>IFERROR(TRIM(VLOOKUP(UPPER(D107),table_lookups,2,FALSE())),IF(ROW()&gt;2,A108,""))</f>
        <v>EXPENSES</v>
      </c>
      <c r="B109" s="266"/>
      <c r="C109" s="267"/>
      <c r="D109" s="270" t="str">
        <f>IFERROR(VLOOKUP(B109,'Detailed Model'!$A$6:$C$92,3,FALSE()),"NOT CODED/ERROR")</f>
        <v>NOT CODED/ERROR</v>
      </c>
      <c r="E109" s="268"/>
      <c r="F109" s="261" t="e">
        <f>VLOOKUP(B109,'Detailed Model'!A108:C169,3,FALSE())</f>
        <v>#N/A</v>
      </c>
      <c r="G109" s="261" t="s">
        <v>200</v>
      </c>
      <c r="Y109" s="274">
        <v>49061.55</v>
      </c>
      <c r="Z109" s="274">
        <v>38643.69</v>
      </c>
      <c r="AA109" s="274">
        <v>41875.83</v>
      </c>
      <c r="AB109" s="274">
        <v>29744.91</v>
      </c>
      <c r="AC109" s="274">
        <v>39174.97</v>
      </c>
      <c r="AD109" s="274">
        <v>28486.32</v>
      </c>
      <c r="AE109" s="274">
        <v>26546.66</v>
      </c>
      <c r="AF109" s="274">
        <v>36057.96</v>
      </c>
      <c r="AG109" s="274">
        <v>31496.21</v>
      </c>
      <c r="AH109" s="274">
        <v>52996.47</v>
      </c>
      <c r="AI109" s="274">
        <v>18832.29</v>
      </c>
      <c r="AJ109" s="274">
        <v>25444.880000000001</v>
      </c>
    </row>
    <row r="110" spans="1:36" ht="18.75" customHeight="1">
      <c r="A110" s="272" t="str">
        <f>IFERROR(TRIM(VLOOKUP(UPPER(D108),table_lookups,2,FALSE())),IF(ROW()&gt;2,A109,""))</f>
        <v>EXPENSES</v>
      </c>
      <c r="B110" s="266"/>
      <c r="C110" s="267"/>
      <c r="D110" s="270" t="str">
        <f>IFERROR(VLOOKUP(B110,'Detailed Model'!$A$6:$C$92,3,FALSE()),"NOT CODED/ERROR")</f>
        <v>NOT CODED/ERROR</v>
      </c>
      <c r="E110" s="268"/>
      <c r="F110" s="261" t="e">
        <f>VLOOKUP(B110,'Detailed Model'!A109:C170,3,FALSE())</f>
        <v>#N/A</v>
      </c>
      <c r="G110" s="261" t="s">
        <v>130</v>
      </c>
    </row>
    <row r="111" spans="1:36" ht="18.75" customHeight="1">
      <c r="A111" s="272" t="str">
        <f>IFERROR(TRIM(VLOOKUP(UPPER(D109),table_lookups,2,FALSE())),IF(ROW()&gt;2,A110,""))</f>
        <v>EXPENSES</v>
      </c>
      <c r="B111" s="266"/>
      <c r="C111" s="267"/>
      <c r="D111" s="270" t="str">
        <f>IFERROR(VLOOKUP(B111,'Detailed Model'!$A$6:$C$92,3,FALSE()),"NOT CODED/ERROR")</f>
        <v>NOT CODED/ERROR</v>
      </c>
      <c r="E111" s="268"/>
      <c r="F111" s="261" t="e">
        <f>VLOOKUP(B111,'Detailed Model'!A110:C171,3,FALSE())</f>
        <v>#N/A</v>
      </c>
      <c r="G111" s="261" t="s">
        <v>201</v>
      </c>
      <c r="Y111" s="262" t="s">
        <v>135</v>
      </c>
      <c r="Z111" s="262" t="s">
        <v>135</v>
      </c>
      <c r="AA111" s="262" t="s">
        <v>135</v>
      </c>
      <c r="AB111" s="262" t="s">
        <v>135</v>
      </c>
      <c r="AC111" s="262" t="s">
        <v>135</v>
      </c>
      <c r="AD111" s="262" t="s">
        <v>135</v>
      </c>
      <c r="AE111" s="262" t="s">
        <v>135</v>
      </c>
      <c r="AF111" s="262" t="s">
        <v>135</v>
      </c>
      <c r="AG111" s="262" t="s">
        <v>135</v>
      </c>
      <c r="AH111" s="262" t="s">
        <v>135</v>
      </c>
      <c r="AI111" s="262" t="s">
        <v>135</v>
      </c>
      <c r="AJ111" s="262" t="s">
        <v>135</v>
      </c>
    </row>
    <row r="112" spans="1:36" ht="18.75" customHeight="1">
      <c r="A112" s="265" t="str">
        <f>IFERROR(TRIM(VLOOKUP(UPPER(D110),table_lookups,2,FALSE())),IF(ROW()&gt;2,A111,""))</f>
        <v>EXPENSES</v>
      </c>
      <c r="B112" s="266">
        <v>314</v>
      </c>
      <c r="C112" s="267"/>
      <c r="D112" s="270" t="str">
        <f>IFERROR(VLOOKUP(B112,'Detailed Model'!$A$6:$C$92,3,FALSE()),"NOT CODED/ERROR")</f>
        <v>Utilities</v>
      </c>
      <c r="E112" s="268"/>
      <c r="F112" s="261" t="e">
        <f>VLOOKUP(B112,'Detailed Model'!A110:C172,3,FALSE())</f>
        <v>#N/A</v>
      </c>
      <c r="G112" s="261" t="s">
        <v>202</v>
      </c>
      <c r="Y112" s="274">
        <v>270.18</v>
      </c>
      <c r="Z112" s="274">
        <v>278.7</v>
      </c>
      <c r="AA112" s="274">
        <v>291.69</v>
      </c>
      <c r="AB112" s="274">
        <v>285.14999999999998</v>
      </c>
      <c r="AC112" s="274">
        <v>289.89999999999998</v>
      </c>
      <c r="AD112" s="274">
        <v>304.42</v>
      </c>
      <c r="AE112" s="274">
        <v>296.06</v>
      </c>
      <c r="AF112" s="274">
        <v>316.74</v>
      </c>
      <c r="AG112" s="274">
        <v>311.99</v>
      </c>
      <c r="AH112" s="274">
        <v>333.41</v>
      </c>
      <c r="AI112" s="274">
        <v>322.66000000000003</v>
      </c>
      <c r="AJ112" s="274">
        <v>330.69</v>
      </c>
    </row>
    <row r="113" spans="1:36" ht="18.75" customHeight="1">
      <c r="A113" s="265" t="str">
        <f>IFERROR(TRIM(VLOOKUP(UPPER(D111),table_lookups,2,FALSE())),IF(ROW()&gt;2,A112,""))</f>
        <v>EXPENSES</v>
      </c>
      <c r="B113" s="266">
        <v>314</v>
      </c>
      <c r="C113" s="267"/>
      <c r="D113" s="270" t="str">
        <f>IFERROR(VLOOKUP(B113,'Detailed Model'!$A$6:$C$92,3,FALSE()),"NOT CODED/ERROR")</f>
        <v>Utilities</v>
      </c>
      <c r="E113" s="268"/>
      <c r="F113" s="261" t="e">
        <f>VLOOKUP(B113,'Detailed Model'!A110:C173,3,FALSE())</f>
        <v>#N/A</v>
      </c>
      <c r="G113" s="261" t="s">
        <v>203</v>
      </c>
      <c r="Y113" s="274">
        <v>9990.7800000000007</v>
      </c>
      <c r="Z113" s="274">
        <v>10057.25</v>
      </c>
      <c r="AA113" s="274">
        <v>13159.05</v>
      </c>
      <c r="AB113" s="274">
        <v>12617.54</v>
      </c>
      <c r="AC113" s="274">
        <v>11577.47</v>
      </c>
      <c r="AD113" s="274">
        <v>8602.34</v>
      </c>
      <c r="AE113" s="274">
        <v>9293.24</v>
      </c>
      <c r="AF113" s="274">
        <v>12231.47</v>
      </c>
      <c r="AG113" s="274">
        <v>10924.75</v>
      </c>
      <c r="AH113" s="274">
        <v>15246.43</v>
      </c>
      <c r="AI113" s="274">
        <v>7257.6</v>
      </c>
      <c r="AJ113" s="274">
        <v>10561.66</v>
      </c>
    </row>
    <row r="114" spans="1:36" ht="18.75" customHeight="1">
      <c r="A114" s="265" t="str">
        <f>IFERROR(TRIM(VLOOKUP(UPPER(D112),table_lookups,2,FALSE())),IF(ROW()&gt;2,A113,""))</f>
        <v>EXPENSES</v>
      </c>
      <c r="B114" s="266">
        <v>314</v>
      </c>
      <c r="C114" s="267"/>
      <c r="D114" s="270" t="str">
        <f>IFERROR(VLOOKUP(B114,'Detailed Model'!$A$6:$C$92,3,FALSE()),"NOT CODED/ERROR")</f>
        <v>Utilities</v>
      </c>
      <c r="E114" s="268"/>
      <c r="F114" s="261" t="e">
        <f>VLOOKUP(B114,'Detailed Model'!A110:C174,3,FALSE())</f>
        <v>#N/A</v>
      </c>
      <c r="G114" s="261" t="s">
        <v>204</v>
      </c>
      <c r="Y114" s="274">
        <v>1081.69</v>
      </c>
      <c r="Z114" s="274">
        <v>767.19</v>
      </c>
      <c r="AA114" s="274">
        <v>671.56</v>
      </c>
      <c r="AB114" s="274">
        <v>1090.1199999999999</v>
      </c>
      <c r="AC114" s="274">
        <v>1081.18</v>
      </c>
      <c r="AD114" s="274">
        <v>1720.03</v>
      </c>
      <c r="AE114" s="274">
        <v>2318.8200000000002</v>
      </c>
      <c r="AF114" s="274">
        <v>2877.01</v>
      </c>
      <c r="AG114" s="274">
        <v>3007.55</v>
      </c>
      <c r="AH114" s="274">
        <v>3954.65</v>
      </c>
      <c r="AI114" s="274">
        <v>287.7</v>
      </c>
      <c r="AJ114" s="274">
        <v>1630.6</v>
      </c>
    </row>
    <row r="115" spans="1:36" ht="18.75" customHeight="1">
      <c r="A115" s="265" t="str">
        <f>IFERROR(TRIM(VLOOKUP(UPPER(D113),table_lookups,2,FALSE())),IF(ROW()&gt;2,A114,""))</f>
        <v>EXPENSES</v>
      </c>
      <c r="B115" s="266">
        <v>314</v>
      </c>
      <c r="C115" s="267"/>
      <c r="D115" s="270" t="str">
        <f>IFERROR(VLOOKUP(B115,'Detailed Model'!$A$6:$C$92,3,FALSE()),"NOT CODED/ERROR")</f>
        <v>Utilities</v>
      </c>
      <c r="E115" s="268"/>
      <c r="F115" s="261" t="e">
        <f>VLOOKUP(B115,'Detailed Model'!A110:C175,3,FALSE())</f>
        <v>#N/A</v>
      </c>
      <c r="G115" s="261" t="s">
        <v>205</v>
      </c>
      <c r="Y115" s="274">
        <v>2060.2399999999998</v>
      </c>
      <c r="Z115" s="274">
        <v>2197.58</v>
      </c>
      <c r="AA115" s="274">
        <v>2128.91</v>
      </c>
      <c r="AB115" s="274">
        <v>2128.91</v>
      </c>
      <c r="AC115" s="274">
        <v>2128.91</v>
      </c>
      <c r="AD115" s="274">
        <v>2128.91</v>
      </c>
      <c r="AE115" s="274">
        <v>2199.87</v>
      </c>
      <c r="AF115" s="274">
        <v>2057.9499999999998</v>
      </c>
      <c r="AG115" s="274">
        <v>2128.91</v>
      </c>
      <c r="AH115" s="274">
        <v>2128.91</v>
      </c>
      <c r="AI115" s="274">
        <v>2060.2399999999998</v>
      </c>
      <c r="AJ115" s="274">
        <v>2128.91</v>
      </c>
    </row>
    <row r="116" spans="1:36" ht="18.75" customHeight="1">
      <c r="A116" s="265" t="str">
        <f>IFERROR(TRIM(VLOOKUP(UPPER(D114),table_lookups,2,FALSE())),IF(ROW()&gt;2,A115,""))</f>
        <v>EXPENSES</v>
      </c>
      <c r="B116" s="266">
        <v>314</v>
      </c>
      <c r="C116" s="267"/>
      <c r="D116" s="270" t="str">
        <f>IFERROR(VLOOKUP(B116,'Detailed Model'!$A$6:$C$92,3,FALSE()),"NOT CODED/ERROR")</f>
        <v>Utilities</v>
      </c>
      <c r="E116" s="268"/>
      <c r="F116" s="261" t="e">
        <f>VLOOKUP(B116,'Detailed Model'!A110:C176,3,FALSE())</f>
        <v>#N/A</v>
      </c>
      <c r="G116" s="261" t="s">
        <v>206</v>
      </c>
      <c r="Y116" s="274">
        <v>8760.07</v>
      </c>
      <c r="Z116" s="274">
        <v>10657.15</v>
      </c>
      <c r="AA116" s="274">
        <v>5540.01</v>
      </c>
      <c r="AB116" s="274">
        <v>6655.92</v>
      </c>
      <c r="AC116" s="274">
        <v>6830.55</v>
      </c>
      <c r="AD116" s="274">
        <v>8173.36</v>
      </c>
      <c r="AE116" s="274">
        <v>8540.09</v>
      </c>
      <c r="AF116" s="274">
        <v>6258.09</v>
      </c>
      <c r="AG116" s="274">
        <v>6612.22</v>
      </c>
      <c r="AH116" s="274">
        <v>6908.47</v>
      </c>
      <c r="AI116" s="274">
        <v>10121.23</v>
      </c>
      <c r="AJ116" s="274">
        <v>7887.91</v>
      </c>
    </row>
    <row r="117" spans="1:36" ht="18.75" customHeight="1">
      <c r="A117" s="265" t="str">
        <f>IFERROR(TRIM(VLOOKUP(UPPER(D115),table_lookups,2,FALSE())),IF(ROW()&gt;2,A116,""))</f>
        <v>EXPENSES</v>
      </c>
      <c r="B117" s="266"/>
      <c r="C117" s="267"/>
      <c r="D117" s="270" t="str">
        <f>IFERROR(VLOOKUP(B117,'Detailed Model'!$A$6:$C$92,3,FALSE()),"NOT CODED/ERROR")</f>
        <v>NOT CODED/ERROR</v>
      </c>
      <c r="E117" s="268"/>
      <c r="F117" s="261" t="e">
        <f>VLOOKUP(B117,'Detailed Model'!A110:C177,3,FALSE())</f>
        <v>#N/A</v>
      </c>
      <c r="G117" s="261" t="s">
        <v>207</v>
      </c>
      <c r="Y117" s="274">
        <v>22162.959999999999</v>
      </c>
      <c r="Z117" s="274">
        <v>23957.87</v>
      </c>
      <c r="AA117" s="274">
        <v>21791.22</v>
      </c>
      <c r="AB117" s="274">
        <v>22777.64</v>
      </c>
      <c r="AC117" s="274">
        <v>21908.01</v>
      </c>
      <c r="AD117" s="274">
        <v>20929.060000000001</v>
      </c>
      <c r="AE117" s="274">
        <v>22648.080000000002</v>
      </c>
      <c r="AF117" s="274">
        <v>23741.26</v>
      </c>
      <c r="AG117" s="274">
        <v>22985.42</v>
      </c>
      <c r="AH117" s="274">
        <v>28571.87</v>
      </c>
      <c r="AI117" s="274">
        <v>20049.43</v>
      </c>
      <c r="AJ117" s="274">
        <v>22539.77</v>
      </c>
    </row>
    <row r="118" spans="1:36" ht="18.75" customHeight="1">
      <c r="A118" s="265" t="str">
        <f>IFERROR(TRIM(VLOOKUP(UPPER(D116),table_lookups,2,FALSE())),IF(ROW()&gt;2,A117,""))</f>
        <v>EXPENSES</v>
      </c>
      <c r="B118" s="266"/>
      <c r="C118" s="267"/>
      <c r="D118" s="270" t="str">
        <f>IFERROR(VLOOKUP(B118,'Detailed Model'!$A$6:$C$92,3,FALSE()),"NOT CODED/ERROR")</f>
        <v>NOT CODED/ERROR</v>
      </c>
      <c r="E118" s="268"/>
      <c r="F118" s="261" t="e">
        <f>VLOOKUP(B118,'Detailed Model'!A110:C178,3,FALSE())</f>
        <v>#N/A</v>
      </c>
      <c r="G118" s="261" t="s">
        <v>130</v>
      </c>
    </row>
    <row r="119" spans="1:36" ht="18.75" customHeight="1">
      <c r="A119" s="265" t="str">
        <f>IFERROR(TRIM(VLOOKUP(UPPER(D117),table_lookups,2,FALSE())),IF(ROW()&gt;2,A118,""))</f>
        <v>EXPENSES</v>
      </c>
      <c r="B119" s="266"/>
      <c r="C119" s="267"/>
      <c r="D119" s="270" t="str">
        <f>IFERROR(VLOOKUP(B119,'Detailed Model'!$A$6:$C$92,3,FALSE()),"NOT CODED/ERROR")</f>
        <v>NOT CODED/ERROR</v>
      </c>
      <c r="E119" s="268"/>
      <c r="F119" s="261" t="e">
        <f>VLOOKUP(B119,'Detailed Model'!A110:C179,3,FALSE())</f>
        <v>#N/A</v>
      </c>
      <c r="G119" s="261" t="s">
        <v>208</v>
      </c>
      <c r="Y119" s="262" t="s">
        <v>135</v>
      </c>
      <c r="Z119" s="262" t="s">
        <v>135</v>
      </c>
      <c r="AA119" s="262" t="s">
        <v>135</v>
      </c>
      <c r="AB119" s="262" t="s">
        <v>135</v>
      </c>
      <c r="AC119" s="262" t="s">
        <v>135</v>
      </c>
      <c r="AD119" s="262" t="s">
        <v>135</v>
      </c>
      <c r="AE119" s="262" t="s">
        <v>135</v>
      </c>
      <c r="AF119" s="262" t="s">
        <v>135</v>
      </c>
      <c r="AG119" s="262" t="s">
        <v>135</v>
      </c>
      <c r="AH119" s="262" t="s">
        <v>135</v>
      </c>
      <c r="AI119" s="262" t="s">
        <v>135</v>
      </c>
      <c r="AJ119" s="262" t="s">
        <v>135</v>
      </c>
    </row>
    <row r="120" spans="1:36" ht="18.75" customHeight="1">
      <c r="A120" s="265" t="str">
        <f>IFERROR(TRIM(VLOOKUP(UPPER(D118),table_lookups,2,FALSE())),IF(ROW()&gt;2,A119,""))</f>
        <v>EXPENSES</v>
      </c>
      <c r="B120" s="266">
        <v>302</v>
      </c>
      <c r="C120" s="267"/>
      <c r="D120" s="270" t="str">
        <f>IFERROR(VLOOKUP(B120,'Detailed Model'!$A$6:$C$92,3,FALSE()),"NOT CODED/ERROR")</f>
        <v>Dietary</v>
      </c>
      <c r="E120" s="268"/>
      <c r="F120" s="261" t="e">
        <f>VLOOKUP(B120,'Detailed Model'!A110:C180,3,FALSE())</f>
        <v>#N/A</v>
      </c>
      <c r="G120" s="261" t="s">
        <v>209</v>
      </c>
      <c r="Y120" s="274">
        <v>24770.79</v>
      </c>
      <c r="Z120" s="274">
        <v>24930.91</v>
      </c>
      <c r="AA120" s="274">
        <v>23801.65</v>
      </c>
      <c r="AB120" s="274">
        <v>23540.53</v>
      </c>
      <c r="AC120" s="274">
        <v>27943.77</v>
      </c>
      <c r="AD120" s="274">
        <v>27616.37</v>
      </c>
      <c r="AE120" s="274">
        <v>27212.75</v>
      </c>
      <c r="AF120" s="274">
        <v>31458.95</v>
      </c>
      <c r="AG120" s="274">
        <v>30417.03</v>
      </c>
      <c r="AH120" s="274">
        <v>30375.89</v>
      </c>
      <c r="AI120" s="274">
        <v>29402.58</v>
      </c>
      <c r="AJ120" s="274">
        <v>31419.78</v>
      </c>
    </row>
    <row r="121" spans="1:36" ht="18.75" customHeight="1">
      <c r="A121" s="265" t="str">
        <f>IFERROR(TRIM(VLOOKUP(UPPER(D119),table_lookups,2,FALSE())),IF(ROW()&gt;2,A120,""))</f>
        <v>EXPENSES</v>
      </c>
      <c r="B121" s="266">
        <v>302</v>
      </c>
      <c r="C121" s="267"/>
      <c r="D121" s="270" t="str">
        <f>IFERROR(VLOOKUP(B121,'Detailed Model'!$A$6:$C$92,3,FALSE()),"NOT CODED/ERROR")</f>
        <v>Dietary</v>
      </c>
      <c r="E121" s="268"/>
      <c r="F121" s="261" t="e">
        <f>VLOOKUP(B121,'Detailed Model'!A110:C181,3,FALSE())</f>
        <v>#N/A</v>
      </c>
      <c r="G121" s="261" t="s">
        <v>210</v>
      </c>
      <c r="Y121" s="274">
        <v>4951.25</v>
      </c>
      <c r="Z121" s="274">
        <v>5039.54</v>
      </c>
      <c r="AA121" s="274">
        <v>5026.3599999999997</v>
      </c>
      <c r="AB121" s="274">
        <v>4513.16</v>
      </c>
      <c r="AC121" s="274">
        <v>5662.3</v>
      </c>
      <c r="AD121" s="274">
        <v>5489.92</v>
      </c>
      <c r="AE121" s="274">
        <v>6007.3</v>
      </c>
      <c r="AF121" s="274">
        <v>7029.94</v>
      </c>
      <c r="AG121" s="274">
        <v>6517.29</v>
      </c>
      <c r="AH121" s="274">
        <v>6371.82</v>
      </c>
      <c r="AI121" s="274">
        <v>6704.34</v>
      </c>
      <c r="AJ121" s="274">
        <v>8494</v>
      </c>
    </row>
    <row r="122" spans="1:36" ht="18.75" customHeight="1">
      <c r="A122" s="265" t="str">
        <f>IFERROR(TRIM(VLOOKUP(UPPER(D120),table_lookups,2,FALSE())),IF(ROW()&gt;2,A121,""))</f>
        <v>EXPENSES</v>
      </c>
      <c r="B122" s="266">
        <v>302</v>
      </c>
      <c r="C122" s="267"/>
      <c r="D122" s="270" t="str">
        <f>IFERROR(VLOOKUP(B122,'Detailed Model'!$A$6:$C$92,3,FALSE()),"NOT CODED/ERROR")</f>
        <v>Dietary</v>
      </c>
      <c r="E122" s="268"/>
      <c r="F122" s="261" t="e">
        <f>VLOOKUP(B122,'Detailed Model'!A110:C182,3,FALSE())</f>
        <v>#N/A</v>
      </c>
      <c r="G122" s="261" t="s">
        <v>211</v>
      </c>
      <c r="Y122" s="274">
        <v>1695.8</v>
      </c>
      <c r="Z122" s="274">
        <v>2440.25</v>
      </c>
      <c r="AA122" s="274">
        <v>1235.28</v>
      </c>
      <c r="AB122" s="274">
        <v>2397.0100000000002</v>
      </c>
      <c r="AC122" s="274">
        <v>1367.14</v>
      </c>
      <c r="AD122" s="274">
        <v>2565.19</v>
      </c>
      <c r="AE122" s="274">
        <v>2731.86</v>
      </c>
      <c r="AF122" s="274">
        <v>2739.82</v>
      </c>
      <c r="AG122" s="274">
        <v>1539.34</v>
      </c>
      <c r="AH122" s="274">
        <v>1333.2</v>
      </c>
      <c r="AI122" s="274">
        <v>1338.77</v>
      </c>
      <c r="AJ122" s="274">
        <v>2495.46</v>
      </c>
    </row>
    <row r="123" spans="1:36" ht="18.75" customHeight="1">
      <c r="A123" s="265" t="str">
        <f>IFERROR(TRIM(VLOOKUP(UPPER(D121),table_lookups,2,FALSE())),IF(ROW()&gt;2,A122,""))</f>
        <v>EXPENSES</v>
      </c>
      <c r="B123" s="266">
        <v>302</v>
      </c>
      <c r="C123" s="267"/>
      <c r="D123" s="270" t="str">
        <f>IFERROR(VLOOKUP(B123,'Detailed Model'!$A$6:$C$92,3,FALSE()),"NOT CODED/ERROR")</f>
        <v>Dietary</v>
      </c>
      <c r="E123" s="268"/>
      <c r="F123" s="261" t="e">
        <f>VLOOKUP(B123,'Detailed Model'!A110:C183,3,FALSE())</f>
        <v>#N/A</v>
      </c>
      <c r="G123" s="261" t="s">
        <v>212</v>
      </c>
      <c r="Y123" s="274">
        <v>1877.25</v>
      </c>
      <c r="Z123" s="274">
        <v>2061.59</v>
      </c>
      <c r="AA123" s="274">
        <v>2399.56</v>
      </c>
      <c r="AB123" s="274">
        <v>1364.48</v>
      </c>
      <c r="AC123" s="274">
        <v>2797.44</v>
      </c>
      <c r="AD123" s="274">
        <v>1484.88</v>
      </c>
      <c r="AE123" s="274">
        <v>1732.69</v>
      </c>
      <c r="AF123" s="274">
        <v>1480.95</v>
      </c>
      <c r="AG123" s="274">
        <v>1583.79</v>
      </c>
      <c r="AH123" s="274">
        <v>3386.92</v>
      </c>
      <c r="AI123" s="274">
        <v>5093.99</v>
      </c>
      <c r="AJ123" s="274">
        <v>9106.15</v>
      </c>
    </row>
    <row r="124" spans="1:36" ht="18.75" customHeight="1">
      <c r="A124" s="265" t="str">
        <f>IFERROR(TRIM(VLOOKUP(UPPER(D122),table_lookups,2,FALSE())),IF(ROW()&gt;2,A123,""))</f>
        <v>EXPENSES</v>
      </c>
      <c r="B124" s="266">
        <v>302</v>
      </c>
      <c r="C124" s="267"/>
      <c r="D124" s="270" t="str">
        <f>IFERROR(VLOOKUP(B124,'Detailed Model'!$A$6:$C$92,3,FALSE()),"NOT CODED/ERROR")</f>
        <v>Dietary</v>
      </c>
      <c r="E124" s="268"/>
      <c r="F124" s="261" t="e">
        <f>VLOOKUP(B124,'Detailed Model'!A110:C184,3,FALSE())</f>
        <v>#N/A</v>
      </c>
      <c r="G124" s="261" t="s">
        <v>213</v>
      </c>
      <c r="Y124" s="274">
        <v>0</v>
      </c>
      <c r="Z124" s="274">
        <v>0</v>
      </c>
      <c r="AA124" s="274">
        <v>112.2</v>
      </c>
      <c r="AB124" s="274">
        <v>31.68</v>
      </c>
      <c r="AC124" s="274">
        <v>116.6</v>
      </c>
      <c r="AD124" s="274">
        <v>54</v>
      </c>
      <c r="AE124" s="274">
        <v>30.8</v>
      </c>
      <c r="AF124" s="274">
        <v>0</v>
      </c>
      <c r="AG124" s="274">
        <v>0</v>
      </c>
      <c r="AH124" s="274">
        <v>386.64</v>
      </c>
      <c r="AI124" s="274">
        <v>472.54</v>
      </c>
      <c r="AJ124" s="274">
        <v>475.95</v>
      </c>
    </row>
    <row r="125" spans="1:36" ht="18.75" customHeight="1">
      <c r="A125" s="265" t="str">
        <f>IFERROR(TRIM(VLOOKUP(UPPER(D123),table_lookups,2,FALSE())),IF(ROW()&gt;2,A124,""))</f>
        <v>EXPENSES</v>
      </c>
      <c r="B125" s="266">
        <v>302</v>
      </c>
      <c r="C125" s="267"/>
      <c r="D125" s="270" t="str">
        <f>IFERROR(VLOOKUP(B125,'Detailed Model'!$A$6:$C$92,3,FALSE()),"NOT CODED/ERROR")</f>
        <v>Dietary</v>
      </c>
      <c r="E125" s="268"/>
      <c r="F125" s="261" t="e">
        <f>VLOOKUP(B125,'Detailed Model'!A110:C185,3,FALSE())</f>
        <v>#N/A</v>
      </c>
      <c r="G125" s="261" t="s">
        <v>214</v>
      </c>
      <c r="Y125" s="274">
        <v>0</v>
      </c>
      <c r="Z125" s="274">
        <v>0</v>
      </c>
      <c r="AA125" s="274">
        <v>530.48</v>
      </c>
      <c r="AB125" s="274">
        <v>42.66</v>
      </c>
      <c r="AC125" s="274">
        <v>76.38</v>
      </c>
      <c r="AD125" s="274">
        <v>0</v>
      </c>
      <c r="AE125" s="274">
        <v>341.64</v>
      </c>
      <c r="AF125" s="274">
        <v>176</v>
      </c>
      <c r="AG125" s="274">
        <v>40.4</v>
      </c>
      <c r="AH125" s="274">
        <v>0</v>
      </c>
      <c r="AI125" s="274">
        <v>0</v>
      </c>
      <c r="AJ125" s="274">
        <v>0</v>
      </c>
    </row>
    <row r="126" spans="1:36" ht="18.75" customHeight="1">
      <c r="A126" s="265" t="str">
        <f>IFERROR(TRIM(VLOOKUP(UPPER(D124),table_lookups,2,FALSE())),IF(ROW()&gt;2,A125,""))</f>
        <v>EXPENSES</v>
      </c>
      <c r="B126" s="266">
        <v>302</v>
      </c>
      <c r="C126" s="267"/>
      <c r="D126" s="270" t="str">
        <f>IFERROR(VLOOKUP(B126,'Detailed Model'!$A$6:$C$92,3,FALSE()),"NOT CODED/ERROR")</f>
        <v>Dietary</v>
      </c>
      <c r="E126" s="268"/>
      <c r="F126" s="261" t="e">
        <f>VLOOKUP(B126,'Detailed Model'!A110:C186,3,FALSE())</f>
        <v>#N/A</v>
      </c>
      <c r="G126" s="261" t="s">
        <v>215</v>
      </c>
      <c r="Y126" s="274">
        <v>4042.42</v>
      </c>
      <c r="Z126" s="274">
        <v>-2838.12</v>
      </c>
      <c r="AA126" s="274">
        <v>0</v>
      </c>
      <c r="AB126" s="274">
        <v>233.06</v>
      </c>
      <c r="AC126" s="274">
        <v>790.68</v>
      </c>
      <c r="AD126" s="274">
        <v>0</v>
      </c>
      <c r="AE126" s="274">
        <v>0</v>
      </c>
      <c r="AF126" s="274">
        <v>529.07000000000005</v>
      </c>
      <c r="AG126" s="274">
        <v>0</v>
      </c>
      <c r="AH126" s="274">
        <v>0</v>
      </c>
      <c r="AI126" s="274">
        <v>1021.99</v>
      </c>
      <c r="AJ126" s="274">
        <v>2917.45</v>
      </c>
    </row>
    <row r="127" spans="1:36" ht="18.75" customHeight="1">
      <c r="A127" s="265" t="str">
        <f>IFERROR(TRIM(VLOOKUP(UPPER(D125),table_lookups,2,FALSE())),IF(ROW()&gt;2,A126,""))</f>
        <v>EXPENSES</v>
      </c>
      <c r="B127" s="266">
        <v>302</v>
      </c>
      <c r="C127" s="267"/>
      <c r="D127" s="270" t="str">
        <f>IFERROR(VLOOKUP(B127,'Detailed Model'!$A$6:$C$92,3,FALSE()),"NOT CODED/ERROR")</f>
        <v>Dietary</v>
      </c>
      <c r="E127" s="268"/>
      <c r="F127" s="261" t="e">
        <f>VLOOKUP(B127,'Detailed Model'!A110:C187,3,FALSE())</f>
        <v>#N/A</v>
      </c>
      <c r="G127" s="261" t="s">
        <v>216</v>
      </c>
      <c r="Y127" s="274">
        <v>286.72000000000003</v>
      </c>
      <c r="Z127" s="274">
        <v>358.4</v>
      </c>
      <c r="AA127" s="274">
        <v>286.72000000000003</v>
      </c>
      <c r="AB127" s="274">
        <v>286.72000000000003</v>
      </c>
      <c r="AC127" s="274">
        <v>377.45</v>
      </c>
      <c r="AD127" s="274">
        <v>301.95999999999998</v>
      </c>
      <c r="AE127" s="274">
        <v>301.95999999999998</v>
      </c>
      <c r="AF127" s="274">
        <v>377.45</v>
      </c>
      <c r="AG127" s="274">
        <v>301.95999999999998</v>
      </c>
      <c r="AH127" s="274">
        <v>301.95999999999998</v>
      </c>
      <c r="AI127" s="274">
        <v>377.45</v>
      </c>
      <c r="AJ127" s="274">
        <v>301.95999999999998</v>
      </c>
    </row>
    <row r="128" spans="1:36" ht="18.75" customHeight="1">
      <c r="A128" s="265" t="str">
        <f>IFERROR(TRIM(VLOOKUP(UPPER(D126),table_lookups,2,FALSE())),IF(ROW()&gt;2,A127,""))</f>
        <v>EXPENSES</v>
      </c>
      <c r="B128" s="266">
        <v>302</v>
      </c>
      <c r="C128" s="267"/>
      <c r="D128" s="270" t="str">
        <f>IFERROR(VLOOKUP(B128,'Detailed Model'!$A$6:$C$92,3,FALSE()),"NOT CODED/ERROR")</f>
        <v>Dietary</v>
      </c>
      <c r="E128" s="268"/>
      <c r="F128" s="261" t="e">
        <f>VLOOKUP(B128,'Detailed Model'!A110:C188,3,FALSE())</f>
        <v>#N/A</v>
      </c>
      <c r="G128" s="261" t="s">
        <v>217</v>
      </c>
      <c r="Y128" s="274">
        <v>13346.54</v>
      </c>
      <c r="Z128" s="274">
        <v>15826.18</v>
      </c>
      <c r="AA128" s="274">
        <v>20180.28</v>
      </c>
      <c r="AB128" s="274">
        <v>17155.87</v>
      </c>
      <c r="AC128" s="274">
        <v>17212.169999999998</v>
      </c>
      <c r="AD128" s="274">
        <v>20066.48</v>
      </c>
      <c r="AE128" s="274">
        <v>16774.900000000001</v>
      </c>
      <c r="AF128" s="274">
        <v>19990.89</v>
      </c>
      <c r="AG128" s="274">
        <v>19701.8</v>
      </c>
      <c r="AH128" s="274">
        <v>18823.669999999998</v>
      </c>
      <c r="AI128" s="274">
        <v>19890.900000000001</v>
      </c>
      <c r="AJ128" s="274">
        <v>20637.68</v>
      </c>
    </row>
    <row r="129" spans="1:36" ht="18.75" customHeight="1">
      <c r="A129" s="265" t="str">
        <f>IFERROR(TRIM(VLOOKUP(UPPER(D127),table_lookups,2,FALSE())),IF(ROW()&gt;2,A128,""))</f>
        <v>EXPENSES</v>
      </c>
      <c r="B129" s="266">
        <v>302</v>
      </c>
      <c r="C129" s="267"/>
      <c r="D129" s="270" t="str">
        <f>IFERROR(VLOOKUP(B129,'Detailed Model'!$A$6:$C$92,3,FALSE()),"NOT CODED/ERROR")</f>
        <v>Dietary</v>
      </c>
      <c r="E129" s="268"/>
      <c r="F129" s="261" t="e">
        <f>VLOOKUP(B129,'Detailed Model'!A111:C189,3,FALSE())</f>
        <v>#N/A</v>
      </c>
      <c r="G129" s="261" t="s">
        <v>218</v>
      </c>
      <c r="Y129" s="274">
        <v>0</v>
      </c>
      <c r="Z129" s="274">
        <v>157</v>
      </c>
      <c r="AA129" s="274">
        <v>0</v>
      </c>
      <c r="AB129" s="274">
        <v>0</v>
      </c>
      <c r="AC129" s="274">
        <v>111</v>
      </c>
      <c r="AD129" s="274">
        <v>202.65</v>
      </c>
      <c r="AE129" s="274">
        <v>0</v>
      </c>
      <c r="AF129" s="274">
        <v>159.19999999999999</v>
      </c>
      <c r="AG129" s="274">
        <v>110.01</v>
      </c>
      <c r="AH129" s="274">
        <v>222.85</v>
      </c>
      <c r="AI129" s="274">
        <v>190.1</v>
      </c>
      <c r="AJ129" s="274">
        <v>0</v>
      </c>
    </row>
    <row r="130" spans="1:36" ht="18.75" customHeight="1">
      <c r="A130" s="265" t="str">
        <f>IFERROR(TRIM(VLOOKUP(UPPER(D128),table_lookups,2,FALSE())),IF(ROW()&gt;2,A129,""))</f>
        <v>EXPENSES</v>
      </c>
      <c r="B130" s="266">
        <v>302</v>
      </c>
      <c r="C130" s="267"/>
      <c r="D130" s="270" t="str">
        <f>IFERROR(VLOOKUP(B130,'Detailed Model'!$A$6:$C$92,3,FALSE()),"NOT CODED/ERROR")</f>
        <v>Dietary</v>
      </c>
      <c r="E130" s="268"/>
      <c r="F130" s="261" t="e">
        <f>VLOOKUP(B130,'Detailed Model'!A112:C190,3,FALSE())</f>
        <v>#N/A</v>
      </c>
      <c r="G130" s="261" t="s">
        <v>219</v>
      </c>
      <c r="Y130" s="274">
        <v>1836.24</v>
      </c>
      <c r="Z130" s="274">
        <v>1731.26</v>
      </c>
      <c r="AA130" s="274">
        <v>2189.83</v>
      </c>
      <c r="AB130" s="274">
        <v>1722.35</v>
      </c>
      <c r="AC130" s="274">
        <v>1802.06</v>
      </c>
      <c r="AD130" s="274">
        <v>1777.5</v>
      </c>
      <c r="AE130" s="274">
        <v>1890.83</v>
      </c>
      <c r="AF130" s="274">
        <v>1975.54</v>
      </c>
      <c r="AG130" s="274">
        <v>2818.03</v>
      </c>
      <c r="AH130" s="274">
        <v>2235.13</v>
      </c>
      <c r="AI130" s="274">
        <v>1582.81</v>
      </c>
      <c r="AJ130" s="274">
        <v>2864.38</v>
      </c>
    </row>
    <row r="131" spans="1:36" ht="18.75" customHeight="1">
      <c r="A131" s="265" t="str">
        <f>IFERROR(TRIM(VLOOKUP(UPPER(D129),table_lookups,2,FALSE())),IF(ROW()&gt;2,A130,""))</f>
        <v>EXPENSES</v>
      </c>
      <c r="B131" s="266">
        <v>302</v>
      </c>
      <c r="C131" s="267"/>
      <c r="D131" s="270" t="str">
        <f>IFERROR(VLOOKUP(B131,'Detailed Model'!$A$6:$C$92,3,FALSE()),"NOT CODED/ERROR")</f>
        <v>Dietary</v>
      </c>
      <c r="E131" s="268"/>
      <c r="F131" s="261" t="e">
        <f>VLOOKUP(B131,'Detailed Model'!A113:C191,3,FALSE())</f>
        <v>#N/A</v>
      </c>
      <c r="G131" s="261" t="s">
        <v>220</v>
      </c>
      <c r="Y131" s="274">
        <v>0</v>
      </c>
      <c r="Z131" s="274">
        <v>0</v>
      </c>
      <c r="AA131" s="274">
        <v>96.28</v>
      </c>
      <c r="AB131" s="274">
        <v>0</v>
      </c>
      <c r="AC131" s="274">
        <v>608.42999999999995</v>
      </c>
      <c r="AD131" s="274">
        <v>239.41</v>
      </c>
      <c r="AE131" s="274">
        <v>73.81</v>
      </c>
      <c r="AF131" s="274">
        <v>491.61</v>
      </c>
      <c r="AG131" s="274">
        <v>0</v>
      </c>
      <c r="AH131" s="274">
        <v>0</v>
      </c>
      <c r="AI131" s="274">
        <v>146.28</v>
      </c>
      <c r="AJ131" s="274">
        <v>596.22</v>
      </c>
    </row>
    <row r="132" spans="1:36" ht="18.75" customHeight="1">
      <c r="A132" s="265" t="str">
        <f>IFERROR(TRIM(VLOOKUP(UPPER(D130),table_lookups,2,FALSE())),IF(ROW()&gt;2,A131,""))</f>
        <v>EXPENSES</v>
      </c>
      <c r="B132" s="266"/>
      <c r="C132" s="267"/>
      <c r="D132" s="270" t="str">
        <f>IFERROR(VLOOKUP(B132,'Detailed Model'!$A$6:$C$92,3,FALSE()),"NOT CODED/ERROR")</f>
        <v>NOT CODED/ERROR</v>
      </c>
      <c r="E132" s="268"/>
      <c r="F132" s="261" t="e">
        <f>VLOOKUP(B132,'Detailed Model'!A114:C192,3,FALSE())</f>
        <v>#N/A</v>
      </c>
      <c r="G132" s="261" t="s">
        <v>221</v>
      </c>
      <c r="Y132" s="274">
        <v>52807.01</v>
      </c>
      <c r="Z132" s="274">
        <v>49707.01</v>
      </c>
      <c r="AA132" s="274">
        <v>55858.64</v>
      </c>
      <c r="AB132" s="274">
        <v>51287.519999999997</v>
      </c>
      <c r="AC132" s="274">
        <v>58865.42</v>
      </c>
      <c r="AD132" s="274">
        <v>59798.36</v>
      </c>
      <c r="AE132" s="274">
        <v>57098.54</v>
      </c>
      <c r="AF132" s="274">
        <v>66409.42</v>
      </c>
      <c r="AG132" s="274">
        <v>63029.65</v>
      </c>
      <c r="AH132" s="274">
        <v>63438.080000000002</v>
      </c>
      <c r="AI132" s="274">
        <v>66221.75</v>
      </c>
      <c r="AJ132" s="274">
        <v>79309.03</v>
      </c>
    </row>
    <row r="133" spans="1:36" ht="18.75" customHeight="1">
      <c r="A133" s="265" t="str">
        <f>IFERROR(TRIM(VLOOKUP(UPPER(D131),table_lookups,2,FALSE())),IF(ROW()&gt;2,A132,""))</f>
        <v>EXPENSES</v>
      </c>
      <c r="B133" s="266"/>
      <c r="C133" s="267"/>
      <c r="D133" s="270" t="str">
        <f>IFERROR(VLOOKUP(B133,'Detailed Model'!$A$6:$C$92,3,FALSE()),"NOT CODED/ERROR")</f>
        <v>NOT CODED/ERROR</v>
      </c>
      <c r="E133" s="268"/>
      <c r="F133" s="261" t="e">
        <f>VLOOKUP(B133,'Detailed Model'!A115:C193,3,FALSE())</f>
        <v>#N/A</v>
      </c>
      <c r="G133" s="261" t="s">
        <v>130</v>
      </c>
    </row>
    <row r="134" spans="1:36" ht="18.75" customHeight="1">
      <c r="A134" s="265" t="str">
        <f>IFERROR(TRIM(VLOOKUP(UPPER(D132),table_lookups,2,FALSE())),IF(ROW()&gt;2,A133,""))</f>
        <v>EXPENSES</v>
      </c>
      <c r="B134" s="266"/>
      <c r="C134" s="267"/>
      <c r="D134" s="270" t="str">
        <f>IFERROR(VLOOKUP(B134,'Detailed Model'!$A$6:$C$92,3,FALSE()),"NOT CODED/ERROR")</f>
        <v>NOT CODED/ERROR</v>
      </c>
      <c r="E134" s="268"/>
      <c r="F134" s="261" t="e">
        <f>VLOOKUP(B134,'Detailed Model'!A116:C194,3,FALSE())</f>
        <v>#N/A</v>
      </c>
      <c r="G134" s="261" t="s">
        <v>222</v>
      </c>
      <c r="Y134" s="262" t="s">
        <v>135</v>
      </c>
      <c r="Z134" s="262" t="s">
        <v>135</v>
      </c>
      <c r="AA134" s="262" t="s">
        <v>135</v>
      </c>
      <c r="AB134" s="262" t="s">
        <v>135</v>
      </c>
      <c r="AC134" s="262" t="s">
        <v>135</v>
      </c>
      <c r="AD134" s="262" t="s">
        <v>135</v>
      </c>
      <c r="AE134" s="262" t="s">
        <v>135</v>
      </c>
      <c r="AF134" s="262" t="s">
        <v>135</v>
      </c>
      <c r="AG134" s="262" t="s">
        <v>135</v>
      </c>
      <c r="AH134" s="262" t="s">
        <v>135</v>
      </c>
      <c r="AI134" s="262" t="s">
        <v>135</v>
      </c>
      <c r="AJ134" s="262" t="s">
        <v>135</v>
      </c>
    </row>
    <row r="135" spans="1:36" ht="18.75" customHeight="1">
      <c r="A135" s="265" t="str">
        <f>IFERROR(TRIM(VLOOKUP(UPPER(D133),table_lookups,2,FALSE())),IF(ROW()&gt;2,A134,""))</f>
        <v>EXPENSES</v>
      </c>
      <c r="B135" s="266">
        <v>304</v>
      </c>
      <c r="C135" s="267"/>
      <c r="D135" s="270" t="str">
        <f>IFERROR(VLOOKUP(B135,'Detailed Model'!$A$6:$C$92,3,FALSE()),"NOT CODED/ERROR")</f>
        <v>Housekeeping</v>
      </c>
      <c r="E135" s="268"/>
      <c r="F135" s="261" t="e">
        <f>VLOOKUP(B135,'Detailed Model'!A117:C195,3,FALSE())</f>
        <v>#N/A</v>
      </c>
      <c r="G135" s="261" t="s">
        <v>223</v>
      </c>
      <c r="Y135" s="274">
        <v>11092.42</v>
      </c>
      <c r="Z135" s="274">
        <v>9546.07</v>
      </c>
      <c r="AA135" s="274">
        <v>10680.28</v>
      </c>
      <c r="AB135" s="274">
        <v>8464.59</v>
      </c>
      <c r="AC135" s="274">
        <v>8004.22</v>
      </c>
      <c r="AD135" s="274">
        <v>10947.98</v>
      </c>
      <c r="AE135" s="274">
        <v>8868.01</v>
      </c>
      <c r="AF135" s="274">
        <v>8008.98</v>
      </c>
      <c r="AG135" s="274">
        <v>7136.76</v>
      </c>
      <c r="AH135" s="274">
        <v>7129.98</v>
      </c>
      <c r="AI135" s="274">
        <v>8973.7900000000009</v>
      </c>
      <c r="AJ135" s="274">
        <v>6912.5</v>
      </c>
    </row>
    <row r="136" spans="1:36" ht="18.75" customHeight="1">
      <c r="A136" s="265" t="str">
        <f>IFERROR(TRIM(VLOOKUP(UPPER(D134),table_lookups,2,FALSE())),IF(ROW()&gt;2,A135,""))</f>
        <v>EXPENSES</v>
      </c>
      <c r="B136" s="266">
        <v>304</v>
      </c>
      <c r="C136" s="267"/>
      <c r="D136" s="270" t="str">
        <f>IFERROR(VLOOKUP(B136,'Detailed Model'!$A$6:$C$92,3,FALSE()),"NOT CODED/ERROR")</f>
        <v>Housekeeping</v>
      </c>
      <c r="E136" s="268"/>
      <c r="F136" s="261" t="e">
        <f>VLOOKUP(B136,'Detailed Model'!A118:C196,3,FALSE())</f>
        <v>#N/A</v>
      </c>
      <c r="G136" s="261" t="s">
        <v>224</v>
      </c>
      <c r="Y136" s="274">
        <v>2103.2800000000002</v>
      </c>
      <c r="Z136" s="274">
        <v>1841.62</v>
      </c>
      <c r="AA136" s="274">
        <v>2095.88</v>
      </c>
      <c r="AB136" s="274">
        <v>1938.17</v>
      </c>
      <c r="AC136" s="274">
        <v>1671.73</v>
      </c>
      <c r="AD136" s="274">
        <v>2256.79</v>
      </c>
      <c r="AE136" s="274">
        <v>1937.11</v>
      </c>
      <c r="AF136" s="274">
        <v>1727.36</v>
      </c>
      <c r="AG136" s="274">
        <v>1605.4</v>
      </c>
      <c r="AH136" s="274">
        <v>1756.85</v>
      </c>
      <c r="AI136" s="274">
        <v>1876.68</v>
      </c>
      <c r="AJ136" s="274">
        <v>1433.87</v>
      </c>
    </row>
    <row r="137" spans="1:36" ht="18.75" customHeight="1">
      <c r="A137" s="265" t="str">
        <f>IFERROR(TRIM(VLOOKUP(UPPER(D135),table_lookups,2,FALSE())),IF(ROW()&gt;2,A136,""))</f>
        <v>EXPENSES</v>
      </c>
      <c r="B137" s="266">
        <v>304</v>
      </c>
      <c r="C137" s="267"/>
      <c r="D137" s="270" t="str">
        <f>IFERROR(VLOOKUP(B137,'Detailed Model'!$A$6:$C$92,3,FALSE()),"NOT CODED/ERROR")</f>
        <v>Housekeeping</v>
      </c>
      <c r="E137" s="268"/>
      <c r="F137" s="261" t="e">
        <f>VLOOKUP(B137,'Detailed Model'!A119:C197,3,FALSE())</f>
        <v>#N/A</v>
      </c>
      <c r="G137" s="261" t="s">
        <v>225</v>
      </c>
      <c r="Y137" s="274">
        <v>572.33000000000004</v>
      </c>
      <c r="Z137" s="274">
        <v>954.8</v>
      </c>
      <c r="AA137" s="274">
        <v>565.27</v>
      </c>
      <c r="AB137" s="274">
        <v>709.21</v>
      </c>
      <c r="AC137" s="274">
        <v>366.65</v>
      </c>
      <c r="AD137" s="274">
        <v>1035.31</v>
      </c>
      <c r="AE137" s="274">
        <v>759.03</v>
      </c>
      <c r="AF137" s="274">
        <v>620.62</v>
      </c>
      <c r="AG137" s="274">
        <v>350.81</v>
      </c>
      <c r="AH137" s="274">
        <v>274.02</v>
      </c>
      <c r="AI137" s="274">
        <v>253.05</v>
      </c>
      <c r="AJ137" s="274">
        <v>535.26</v>
      </c>
    </row>
    <row r="138" spans="1:36" ht="18.75" customHeight="1">
      <c r="A138" s="265" t="str">
        <f>IFERROR(TRIM(VLOOKUP(UPPER(D136),table_lookups,2,FALSE())),IF(ROW()&gt;2,A137,""))</f>
        <v>EXPENSES</v>
      </c>
      <c r="B138" s="266">
        <v>304</v>
      </c>
      <c r="C138" s="267"/>
      <c r="D138" s="270" t="str">
        <f>IFERROR(VLOOKUP(B138,'Detailed Model'!$A$6:$C$92,3,FALSE()),"NOT CODED/ERROR")</f>
        <v>Housekeeping</v>
      </c>
      <c r="E138" s="268"/>
      <c r="F138" s="261" t="e">
        <f>VLOOKUP(B138,'Detailed Model'!A120:C198,3,FALSE())</f>
        <v>#N/A</v>
      </c>
      <c r="G138" s="261" t="s">
        <v>226</v>
      </c>
      <c r="Y138" s="274">
        <v>204.49</v>
      </c>
      <c r="Z138" s="274">
        <v>166.16</v>
      </c>
      <c r="AA138" s="274">
        <v>357.33</v>
      </c>
      <c r="AB138" s="274">
        <v>237.66</v>
      </c>
      <c r="AC138" s="274">
        <v>327.78</v>
      </c>
      <c r="AD138" s="274">
        <v>560.49</v>
      </c>
      <c r="AE138" s="274">
        <v>208.82</v>
      </c>
      <c r="AF138" s="274">
        <v>45.17</v>
      </c>
      <c r="AG138" s="274">
        <v>65.37</v>
      </c>
      <c r="AH138" s="274">
        <v>276.75</v>
      </c>
      <c r="AI138" s="274">
        <v>552.51</v>
      </c>
      <c r="AJ138" s="274">
        <v>819.37</v>
      </c>
    </row>
    <row r="139" spans="1:36" ht="18.75" customHeight="1">
      <c r="A139" s="265" t="str">
        <f>IFERROR(TRIM(VLOOKUP(UPPER(D137),table_lookups,2,FALSE())),IF(ROW()&gt;2,A138,""))</f>
        <v>EXPENSES</v>
      </c>
      <c r="B139" s="266">
        <v>304</v>
      </c>
      <c r="C139" s="267"/>
      <c r="D139" s="270" t="str">
        <f>IFERROR(VLOOKUP(B139,'Detailed Model'!$A$6:$C$92,3,FALSE()),"NOT CODED/ERROR")</f>
        <v>Housekeeping</v>
      </c>
      <c r="E139" s="268"/>
      <c r="F139" s="261" t="e">
        <f>VLOOKUP(B139,'Detailed Model'!A121:C199,3,FALSE())</f>
        <v>#N/A</v>
      </c>
      <c r="G139" s="261" t="s">
        <v>227</v>
      </c>
      <c r="Y139" s="274">
        <v>0</v>
      </c>
      <c r="Z139" s="274">
        <v>0</v>
      </c>
      <c r="AA139" s="274">
        <v>0</v>
      </c>
      <c r="AB139" s="274">
        <v>0</v>
      </c>
      <c r="AC139" s="274">
        <v>553.86</v>
      </c>
      <c r="AD139" s="274">
        <v>0</v>
      </c>
      <c r="AE139" s="274">
        <v>0</v>
      </c>
      <c r="AF139" s="274">
        <v>0</v>
      </c>
      <c r="AG139" s="274">
        <v>610.74</v>
      </c>
      <c r="AH139" s="274">
        <v>1114.2</v>
      </c>
      <c r="AI139" s="274">
        <v>0</v>
      </c>
      <c r="AJ139" s="274">
        <v>0</v>
      </c>
    </row>
    <row r="140" spans="1:36" ht="18.75" customHeight="1">
      <c r="A140" s="272" t="str">
        <f>IFERROR(TRIM(VLOOKUP(UPPER(D138),table_lookups,2,FALSE())),IF(ROW()&gt;2,A139,""))</f>
        <v>EXPENSES</v>
      </c>
      <c r="B140" s="266">
        <v>304</v>
      </c>
      <c r="C140" s="273"/>
      <c r="D140" s="270" t="str">
        <f>IFERROR(VLOOKUP(B140,'Detailed Model'!$A$6:$C$92,3,FALSE()),"NOT CODED/ERROR")</f>
        <v>Housekeeping</v>
      </c>
      <c r="E140" s="271"/>
      <c r="F140" s="261" t="e">
        <f>VLOOKUP(B140,'Detailed Model'!A122:C200,3,FALSE())</f>
        <v>#N/A</v>
      </c>
      <c r="G140" s="261" t="s">
        <v>228</v>
      </c>
      <c r="Y140" s="274">
        <v>1195.52</v>
      </c>
      <c r="Z140" s="274">
        <v>4793.57</v>
      </c>
      <c r="AA140" s="274">
        <v>0</v>
      </c>
      <c r="AB140" s="274">
        <v>871.15</v>
      </c>
      <c r="AC140" s="274">
        <v>4046.31</v>
      </c>
      <c r="AD140" s="274">
        <v>1342.4</v>
      </c>
      <c r="AE140" s="274">
        <v>2114.6799999999998</v>
      </c>
      <c r="AF140" s="274">
        <v>2420.73</v>
      </c>
      <c r="AG140" s="274">
        <v>2186.8000000000002</v>
      </c>
      <c r="AH140" s="274">
        <v>1873.01</v>
      </c>
      <c r="AI140" s="274">
        <v>2529.33</v>
      </c>
      <c r="AJ140" s="274">
        <v>3565.28</v>
      </c>
    </row>
    <row r="141" spans="1:36" ht="18.75" customHeight="1">
      <c r="A141" s="265" t="str">
        <f>IFERROR(TRIM(VLOOKUP(UPPER(D139),table_lookups,2,FALSE())),IF(ROW()&gt;2,A140,""))</f>
        <v>EXPENSES</v>
      </c>
      <c r="B141" s="266">
        <v>304</v>
      </c>
      <c r="C141" s="267"/>
      <c r="D141" s="270" t="str">
        <f>IFERROR(VLOOKUP(B141,'Detailed Model'!$A$6:$C$92,3,FALSE()),"NOT CODED/ERROR")</f>
        <v>Housekeeping</v>
      </c>
      <c r="E141" s="271"/>
      <c r="F141" s="261" t="e">
        <f>VLOOKUP(B141,'Detailed Model'!A123:C201,3,FALSE())</f>
        <v>#N/A</v>
      </c>
      <c r="G141" s="261" t="s">
        <v>229</v>
      </c>
      <c r="Y141" s="274">
        <v>0</v>
      </c>
      <c r="Z141" s="274">
        <v>0</v>
      </c>
      <c r="AA141" s="274">
        <v>0</v>
      </c>
      <c r="AB141" s="274">
        <v>0</v>
      </c>
      <c r="AC141" s="274">
        <v>292.45</v>
      </c>
      <c r="AD141" s="274">
        <v>0</v>
      </c>
      <c r="AE141" s="274">
        <v>0</v>
      </c>
      <c r="AF141" s="274">
        <v>0</v>
      </c>
      <c r="AG141" s="274">
        <v>0</v>
      </c>
      <c r="AH141" s="274">
        <v>0</v>
      </c>
      <c r="AI141" s="274">
        <v>0</v>
      </c>
      <c r="AJ141" s="274">
        <v>0</v>
      </c>
    </row>
    <row r="142" spans="1:36" ht="18.75" customHeight="1">
      <c r="A142" s="265" t="str">
        <f>IFERROR(TRIM(VLOOKUP(UPPER(D140),table_lookups,2,FALSE())),IF(ROW()&gt;2,A141,""))</f>
        <v>EXPENSES</v>
      </c>
      <c r="B142" s="266"/>
      <c r="C142" s="267"/>
      <c r="D142" s="270" t="str">
        <f>IFERROR(VLOOKUP(B142,'Detailed Model'!$A$6:$C$92,3,FALSE()),"NOT CODED/ERROR")</f>
        <v>NOT CODED/ERROR</v>
      </c>
      <c r="E142" s="271"/>
      <c r="F142" s="261" t="e">
        <f>VLOOKUP(B142,'Detailed Model'!A124:C202,3,FALSE())</f>
        <v>#N/A</v>
      </c>
      <c r="G142" s="261" t="s">
        <v>230</v>
      </c>
      <c r="Y142" s="274">
        <v>15168.04</v>
      </c>
      <c r="Z142" s="274">
        <v>17302.22</v>
      </c>
      <c r="AA142" s="274">
        <v>13698.76</v>
      </c>
      <c r="AB142" s="274">
        <v>12220.78</v>
      </c>
      <c r="AC142" s="274">
        <v>15263</v>
      </c>
      <c r="AD142" s="274">
        <v>16142.97</v>
      </c>
      <c r="AE142" s="274">
        <v>13887.65</v>
      </c>
      <c r="AF142" s="274">
        <v>12822.86</v>
      </c>
      <c r="AG142" s="274">
        <v>11955.88</v>
      </c>
      <c r="AH142" s="274">
        <v>12424.81</v>
      </c>
      <c r="AI142" s="274">
        <v>14185.36</v>
      </c>
      <c r="AJ142" s="274">
        <v>13266.28</v>
      </c>
    </row>
    <row r="143" spans="1:36" ht="18.75" customHeight="1">
      <c r="A143" s="265" t="str">
        <f>IFERROR(TRIM(VLOOKUP(UPPER(D141),table_lookups,2,FALSE())),IF(ROW()&gt;2,A142,""))</f>
        <v>EXPENSES</v>
      </c>
      <c r="B143" s="266"/>
      <c r="C143" s="267"/>
      <c r="D143" s="270" t="str">
        <f>IFERROR(VLOOKUP(B143,'Detailed Model'!$A$6:$C$92,3,FALSE()),"NOT CODED/ERROR")</f>
        <v>NOT CODED/ERROR</v>
      </c>
      <c r="E143" s="271"/>
      <c r="F143" s="261" t="e">
        <f>VLOOKUP(B143,'Detailed Model'!A133:C203,3,FALSE())</f>
        <v>#N/A</v>
      </c>
      <c r="G143" s="261" t="s">
        <v>130</v>
      </c>
    </row>
    <row r="144" spans="1:36" ht="18.75" customHeight="1">
      <c r="A144" s="265" t="str">
        <f>IFERROR(TRIM(VLOOKUP(UPPER(D142),table_lookups,2,FALSE())),IF(ROW()&gt;2,A143,""))</f>
        <v>EXPENSES</v>
      </c>
      <c r="B144" s="266"/>
      <c r="C144" s="267"/>
      <c r="D144" s="270" t="str">
        <f>IFERROR(VLOOKUP(B144,'Detailed Model'!$A$6:$C$92,3,FALSE()),"NOT CODED/ERROR")</f>
        <v>NOT CODED/ERROR</v>
      </c>
      <c r="E144" s="271"/>
      <c r="F144" s="261" t="e">
        <f>VLOOKUP(B144,'Detailed Model'!A133:C204,3,FALSE())</f>
        <v>#N/A</v>
      </c>
      <c r="G144" s="261" t="s">
        <v>231</v>
      </c>
      <c r="Y144" s="262" t="s">
        <v>135</v>
      </c>
      <c r="Z144" s="262" t="s">
        <v>135</v>
      </c>
      <c r="AA144" s="262" t="s">
        <v>135</v>
      </c>
      <c r="AB144" s="262" t="s">
        <v>135</v>
      </c>
      <c r="AC144" s="262" t="s">
        <v>135</v>
      </c>
      <c r="AD144" s="262" t="s">
        <v>135</v>
      </c>
      <c r="AE144" s="262" t="s">
        <v>135</v>
      </c>
      <c r="AF144" s="262" t="s">
        <v>135</v>
      </c>
      <c r="AG144" s="262" t="s">
        <v>135</v>
      </c>
      <c r="AH144" s="262" t="s">
        <v>135</v>
      </c>
      <c r="AI144" s="262" t="s">
        <v>135</v>
      </c>
      <c r="AJ144" s="262" t="s">
        <v>135</v>
      </c>
    </row>
    <row r="145" spans="1:36" ht="18.75" customHeight="1">
      <c r="A145" s="265" t="str">
        <f>IFERROR(TRIM(VLOOKUP(UPPER(D143),table_lookups,2,FALSE())),IF(ROW()&gt;2,A144,""))</f>
        <v>EXPENSES</v>
      </c>
      <c r="B145" s="266">
        <v>303</v>
      </c>
      <c r="C145" s="267"/>
      <c r="D145" s="270" t="str">
        <f>IFERROR(VLOOKUP(B145,'Detailed Model'!$A$6:$C$92,3,FALSE()),"NOT CODED/ERROR")</f>
        <v>Activities</v>
      </c>
      <c r="E145" s="271"/>
      <c r="F145" s="261" t="e">
        <f>VLOOKUP(B145,'Detailed Model'!A133:C205,3,FALSE())</f>
        <v>#N/A</v>
      </c>
      <c r="G145" s="261" t="s">
        <v>232</v>
      </c>
      <c r="Y145" s="274">
        <v>12335.14</v>
      </c>
      <c r="Z145" s="274">
        <v>12270.31</v>
      </c>
      <c r="AA145" s="274">
        <v>13505.58</v>
      </c>
      <c r="AB145" s="274">
        <v>7749.61</v>
      </c>
      <c r="AC145" s="274">
        <v>11611.27</v>
      </c>
      <c r="AD145" s="274">
        <v>13094.48</v>
      </c>
      <c r="AE145" s="274">
        <v>12822.46</v>
      </c>
      <c r="AF145" s="274">
        <v>15471.03</v>
      </c>
      <c r="AG145" s="274">
        <v>16281.79</v>
      </c>
      <c r="AH145" s="274">
        <v>12746.48</v>
      </c>
      <c r="AI145" s="274">
        <v>15612.7</v>
      </c>
      <c r="AJ145" s="274">
        <v>17092.96</v>
      </c>
    </row>
    <row r="146" spans="1:36" ht="18.75" customHeight="1">
      <c r="A146" s="265" t="str">
        <f>IFERROR(TRIM(VLOOKUP(UPPER(D144),table_lookups,2,FALSE())),IF(ROW()&gt;2,A145,""))</f>
        <v>EXPENSES</v>
      </c>
      <c r="B146" s="266">
        <v>303</v>
      </c>
      <c r="C146" s="267"/>
      <c r="D146" s="270" t="str">
        <f>IFERROR(VLOOKUP(B146,'Detailed Model'!$A$6:$C$92,3,FALSE()),"NOT CODED/ERROR")</f>
        <v>Activities</v>
      </c>
      <c r="E146" s="271"/>
      <c r="F146" s="261" t="e">
        <f>VLOOKUP(B146,'Detailed Model'!A133:C206,3,FALSE())</f>
        <v>#N/A</v>
      </c>
      <c r="G146" s="261" t="s">
        <v>233</v>
      </c>
      <c r="Y146" s="274">
        <v>2625.27</v>
      </c>
      <c r="Z146" s="274">
        <v>2738.05</v>
      </c>
      <c r="AA146" s="274">
        <v>2893.07</v>
      </c>
      <c r="AB146" s="274">
        <v>2378.81</v>
      </c>
      <c r="AC146" s="274">
        <v>2499.64</v>
      </c>
      <c r="AD146" s="274">
        <v>3663.41</v>
      </c>
      <c r="AE146" s="274">
        <v>3084.53</v>
      </c>
      <c r="AF146" s="274">
        <v>3607.84</v>
      </c>
      <c r="AG146" s="274">
        <v>3241.18</v>
      </c>
      <c r="AH146" s="274">
        <v>3252.39</v>
      </c>
      <c r="AI146" s="274">
        <v>3092.63</v>
      </c>
      <c r="AJ146" s="274">
        <v>3366.01</v>
      </c>
    </row>
    <row r="147" spans="1:36" ht="18.75" customHeight="1">
      <c r="A147" s="265" t="str">
        <f>IFERROR(TRIM(VLOOKUP(UPPER(D145),table_lookups,2,FALSE())),IF(ROW()&gt;2,A146,""))</f>
        <v>EXPENSES</v>
      </c>
      <c r="B147" s="266">
        <v>303</v>
      </c>
      <c r="C147" s="267"/>
      <c r="D147" s="270" t="str">
        <f>IFERROR(VLOOKUP(B147,'Detailed Model'!$A$6:$C$92,3,FALSE()),"NOT CODED/ERROR")</f>
        <v>Activities</v>
      </c>
      <c r="E147" s="271"/>
      <c r="F147" s="261" t="e">
        <f>VLOOKUP(B147,'Detailed Model'!A133:C207,3,FALSE())</f>
        <v>#N/A</v>
      </c>
      <c r="G147" s="261" t="s">
        <v>234</v>
      </c>
      <c r="Y147" s="274">
        <v>954.32</v>
      </c>
      <c r="Z147" s="274">
        <v>1856.75</v>
      </c>
      <c r="AA147" s="274">
        <v>970.46</v>
      </c>
      <c r="AB147" s="274">
        <v>1467.76</v>
      </c>
      <c r="AC147" s="274">
        <v>703.38</v>
      </c>
      <c r="AD147" s="274">
        <v>1147.5</v>
      </c>
      <c r="AE147" s="274">
        <v>1358.7</v>
      </c>
      <c r="AF147" s="274">
        <v>2197.14</v>
      </c>
      <c r="AG147" s="274">
        <v>874.76</v>
      </c>
      <c r="AH147" s="274">
        <v>916.58</v>
      </c>
      <c r="AI147" s="274">
        <v>684.53</v>
      </c>
      <c r="AJ147" s="274">
        <v>1688.41</v>
      </c>
    </row>
    <row r="148" spans="1:36" ht="18.75" customHeight="1">
      <c r="A148" s="265" t="str">
        <f>IFERROR(TRIM(VLOOKUP(UPPER(D146),table_lookups,2,FALSE())),IF(ROW()&gt;2,A147,""))</f>
        <v>EXPENSES</v>
      </c>
      <c r="B148" s="266">
        <v>303</v>
      </c>
      <c r="C148" s="267"/>
      <c r="D148" s="270" t="str">
        <f>IFERROR(VLOOKUP(B148,'Detailed Model'!$A$6:$C$92,3,FALSE()),"NOT CODED/ERROR")</f>
        <v>Activities</v>
      </c>
      <c r="E148" s="271"/>
      <c r="F148" s="261" t="e">
        <f>VLOOKUP(B148,'Detailed Model'!A133:C208,3,FALSE())</f>
        <v>#N/A</v>
      </c>
      <c r="G148" s="261" t="s">
        <v>235</v>
      </c>
      <c r="Y148" s="274">
        <v>1885.3</v>
      </c>
      <c r="Z148" s="274">
        <v>1522.76</v>
      </c>
      <c r="AA148" s="274">
        <v>1693.06</v>
      </c>
      <c r="AB148" s="274">
        <v>1623.1</v>
      </c>
      <c r="AC148" s="274">
        <v>1972.18</v>
      </c>
      <c r="AD148" s="274">
        <v>1678.89</v>
      </c>
      <c r="AE148" s="274">
        <v>1626.44</v>
      </c>
      <c r="AF148" s="274">
        <v>732.97</v>
      </c>
      <c r="AG148" s="274">
        <v>1398.4</v>
      </c>
      <c r="AH148" s="274">
        <v>1394.21</v>
      </c>
      <c r="AI148" s="274">
        <v>1290.58</v>
      </c>
      <c r="AJ148" s="274">
        <v>680.75</v>
      </c>
    </row>
    <row r="149" spans="1:36" ht="18.75" customHeight="1">
      <c r="A149" s="265" t="str">
        <f>IFERROR(TRIM(VLOOKUP(UPPER(D147),table_lookups,2,FALSE())),IF(ROW()&gt;2,A148,""))</f>
        <v>EXPENSES</v>
      </c>
      <c r="B149" s="266">
        <v>303</v>
      </c>
      <c r="C149" s="267"/>
      <c r="D149" s="270" t="str">
        <f>IFERROR(VLOOKUP(B149,'Detailed Model'!$A$6:$C$92,3,FALSE()),"NOT CODED/ERROR")</f>
        <v>Activities</v>
      </c>
      <c r="E149" s="271"/>
      <c r="F149" s="261" t="e">
        <f>VLOOKUP(B149,'Detailed Model'!A133:C209,3,FALSE())</f>
        <v>#N/A</v>
      </c>
      <c r="G149" s="261" t="s">
        <v>236</v>
      </c>
      <c r="Y149" s="274">
        <v>0</v>
      </c>
      <c r="Z149" s="274">
        <v>0</v>
      </c>
      <c r="AA149" s="274">
        <v>0</v>
      </c>
      <c r="AB149" s="274">
        <v>0</v>
      </c>
      <c r="AC149" s="274">
        <v>0</v>
      </c>
      <c r="AD149" s="274">
        <v>0</v>
      </c>
      <c r="AE149" s="274">
        <v>0</v>
      </c>
      <c r="AF149" s="274">
        <v>0</v>
      </c>
      <c r="AG149" s="274">
        <v>0</v>
      </c>
      <c r="AH149" s="274">
        <v>95.59</v>
      </c>
      <c r="AI149" s="274">
        <v>0</v>
      </c>
      <c r="AJ149" s="274">
        <v>0</v>
      </c>
    </row>
    <row r="150" spans="1:36" ht="18.75" customHeight="1">
      <c r="A150" s="265" t="str">
        <f>IFERROR(TRIM(VLOOKUP(UPPER(D148),table_lookups,2,FALSE())),IF(ROW()&gt;2,A149,""))</f>
        <v>EXPENSES</v>
      </c>
      <c r="B150" s="266">
        <v>303</v>
      </c>
      <c r="C150" s="267"/>
      <c r="D150" s="270" t="str">
        <f>IFERROR(VLOOKUP(B150,'Detailed Model'!$A$6:$C$92,3,FALSE()),"NOT CODED/ERROR")</f>
        <v>Activities</v>
      </c>
      <c r="E150" s="271"/>
      <c r="F150" s="261" t="e">
        <f>VLOOKUP(B150,'Detailed Model'!A133:C210,3,FALSE())</f>
        <v>#N/A</v>
      </c>
      <c r="G150" s="261" t="s">
        <v>237</v>
      </c>
      <c r="Y150" s="274">
        <v>0</v>
      </c>
      <c r="Z150" s="274">
        <v>337.72</v>
      </c>
      <c r="AA150" s="274">
        <v>0</v>
      </c>
      <c r="AB150" s="274">
        <v>0</v>
      </c>
      <c r="AC150" s="274">
        <v>0</v>
      </c>
      <c r="AD150" s="274">
        <v>5065.84</v>
      </c>
      <c r="AE150" s="274">
        <v>0</v>
      </c>
      <c r="AF150" s="274">
        <v>0</v>
      </c>
      <c r="AG150" s="274">
        <v>0</v>
      </c>
      <c r="AH150" s="274">
        <v>0</v>
      </c>
      <c r="AI150" s="274">
        <v>0</v>
      </c>
      <c r="AJ150" s="274">
        <v>0</v>
      </c>
    </row>
    <row r="151" spans="1:36" ht="18.75" customHeight="1">
      <c r="A151" s="265" t="str">
        <f>IFERROR(TRIM(VLOOKUP(UPPER(D149),table_lookups,2,FALSE())),IF(ROW()&gt;2,A150,""))</f>
        <v>EXPENSES</v>
      </c>
      <c r="B151" s="266">
        <v>303</v>
      </c>
      <c r="C151" s="276"/>
      <c r="D151" s="270" t="str">
        <f>IFERROR(VLOOKUP(B151,'Detailed Model'!$A$6:$C$92,3,FALSE()),"NOT CODED/ERROR")</f>
        <v>Activities</v>
      </c>
      <c r="E151" s="271"/>
      <c r="F151" s="261" t="e">
        <f>VLOOKUP(B151,'Detailed Model'!A133:C211,3,FALSE())</f>
        <v>#N/A</v>
      </c>
      <c r="G151" s="261" t="s">
        <v>238</v>
      </c>
      <c r="Y151" s="274">
        <v>527.5</v>
      </c>
      <c r="Z151" s="274">
        <v>705</v>
      </c>
      <c r="AA151" s="274">
        <v>514.5</v>
      </c>
      <c r="AB151" s="274">
        <v>0</v>
      </c>
      <c r="AC151" s="274">
        <v>937</v>
      </c>
      <c r="AD151" s="274">
        <v>0</v>
      </c>
      <c r="AE151" s="274">
        <v>0</v>
      </c>
      <c r="AF151" s="274">
        <v>42</v>
      </c>
      <c r="AG151" s="274">
        <v>401</v>
      </c>
      <c r="AH151" s="274">
        <v>0</v>
      </c>
      <c r="AI151" s="274">
        <v>485</v>
      </c>
      <c r="AJ151" s="274">
        <v>-841.5</v>
      </c>
    </row>
    <row r="152" spans="1:36" ht="18.75" customHeight="1">
      <c r="A152" s="265" t="str">
        <f>IFERROR(TRIM(VLOOKUP(UPPER(D150),table_lookups,2,FALSE())),IF(ROW()&gt;2,A151,""))</f>
        <v>EXPENSES</v>
      </c>
      <c r="B152" s="266">
        <v>303</v>
      </c>
      <c r="C152" s="267"/>
      <c r="D152" s="270" t="str">
        <f>IFERROR(VLOOKUP(B152,'Detailed Model'!$A$6:$C$92,3,FALSE()),"NOT CODED/ERROR")</f>
        <v>Activities</v>
      </c>
      <c r="E152" s="271"/>
      <c r="F152" s="261" t="e">
        <f>VLOOKUP(B152,'Detailed Model'!A134:C212,3,FALSE())</f>
        <v>#N/A</v>
      </c>
      <c r="G152" s="261" t="s">
        <v>239</v>
      </c>
      <c r="Y152" s="274">
        <v>377.58</v>
      </c>
      <c r="Z152" s="274">
        <v>462.62</v>
      </c>
      <c r="AA152" s="274">
        <v>377.58</v>
      </c>
      <c r="AB152" s="274">
        <v>377.58</v>
      </c>
      <c r="AC152" s="274">
        <v>456.02</v>
      </c>
      <c r="AD152" s="274">
        <v>419.54</v>
      </c>
      <c r="AE152" s="274">
        <v>395.31</v>
      </c>
      <c r="AF152" s="274">
        <v>398.06</v>
      </c>
      <c r="AG152" s="274">
        <v>405.09</v>
      </c>
      <c r="AH152" s="274">
        <v>377.58</v>
      </c>
      <c r="AI152" s="274">
        <v>13.07</v>
      </c>
      <c r="AJ152" s="274">
        <v>0</v>
      </c>
    </row>
    <row r="153" spans="1:36" ht="18.75" customHeight="1">
      <c r="A153" s="265" t="str">
        <f>IFERROR(TRIM(VLOOKUP(UPPER(D151),table_lookups,2,FALSE())),IF(ROW()&gt;2,A152,""))</f>
        <v>EXPENSES</v>
      </c>
      <c r="B153" s="266">
        <v>303</v>
      </c>
      <c r="C153" s="267"/>
      <c r="D153" s="270" t="str">
        <f>IFERROR(VLOOKUP(B153,'Detailed Model'!$A$6:$C$92,3,FALSE()),"NOT CODED/ERROR")</f>
        <v>Activities</v>
      </c>
      <c r="E153" s="271"/>
      <c r="F153" s="261" t="e">
        <f>VLOOKUP(B153,'Detailed Model'!A135:C213,3,FALSE())</f>
        <v>#N/A</v>
      </c>
      <c r="G153" s="261" t="s">
        <v>240</v>
      </c>
      <c r="Y153" s="274">
        <v>0</v>
      </c>
      <c r="Z153" s="274">
        <v>765.01</v>
      </c>
      <c r="AA153" s="274">
        <v>228.75</v>
      </c>
      <c r="AB153" s="274">
        <v>61.7</v>
      </c>
      <c r="AC153" s="274">
        <v>318.97000000000003</v>
      </c>
      <c r="AD153" s="274">
        <v>342.73</v>
      </c>
      <c r="AE153" s="274">
        <v>312.22000000000003</v>
      </c>
      <c r="AF153" s="274">
        <v>266.11</v>
      </c>
      <c r="AG153" s="274">
        <v>194.45</v>
      </c>
      <c r="AH153" s="274">
        <v>153.02000000000001</v>
      </c>
      <c r="AI153" s="274">
        <v>220.9</v>
      </c>
      <c r="AJ153" s="274">
        <v>147.56</v>
      </c>
    </row>
    <row r="154" spans="1:36" ht="18.75" customHeight="1">
      <c r="A154" s="265" t="str">
        <f>IFERROR(TRIM(VLOOKUP(UPPER(D152),table_lookups,2,FALSE())),IF(ROW()&gt;2,A153,""))</f>
        <v>EXPENSES</v>
      </c>
      <c r="B154" s="266">
        <v>303</v>
      </c>
      <c r="C154" s="267"/>
      <c r="D154" s="270" t="str">
        <f>IFERROR(VLOOKUP(B154,'Detailed Model'!$A$6:$C$92,3,FALSE()),"NOT CODED/ERROR")</f>
        <v>Activities</v>
      </c>
      <c r="E154" s="271"/>
      <c r="F154" s="261" t="e">
        <f>VLOOKUP(B154,'Detailed Model'!A136:C214,3,FALSE())</f>
        <v>#N/A</v>
      </c>
      <c r="G154" s="261" t="s">
        <v>241</v>
      </c>
      <c r="Y154" s="274">
        <v>760</v>
      </c>
      <c r="Z154" s="274">
        <v>615</v>
      </c>
      <c r="AA154" s="274">
        <v>655</v>
      </c>
      <c r="AB154" s="274">
        <v>530</v>
      </c>
      <c r="AC154" s="274">
        <v>915</v>
      </c>
      <c r="AD154" s="274">
        <v>385</v>
      </c>
      <c r="AE154" s="274">
        <v>300</v>
      </c>
      <c r="AF154" s="274">
        <v>595</v>
      </c>
      <c r="AG154" s="274">
        <v>495</v>
      </c>
      <c r="AH154" s="274">
        <v>325</v>
      </c>
      <c r="AI154" s="274">
        <v>300</v>
      </c>
      <c r="AJ154" s="274">
        <v>570</v>
      </c>
    </row>
    <row r="155" spans="1:36" ht="18.75" customHeight="1">
      <c r="A155" s="265" t="str">
        <f>IFERROR(TRIM(VLOOKUP(UPPER(D153),table_lookups,2,FALSE())),IF(ROW()&gt;2,A154,""))</f>
        <v>EXPENSES</v>
      </c>
      <c r="B155" s="266">
        <v>303</v>
      </c>
      <c r="C155" s="267"/>
      <c r="D155" s="270" t="str">
        <f>IFERROR(VLOOKUP(B155,'Detailed Model'!$A$6:$C$92,3,FALSE()),"NOT CODED/ERROR")</f>
        <v>Activities</v>
      </c>
      <c r="E155" s="271"/>
      <c r="F155" s="261" t="e">
        <f>VLOOKUP(B155,'Detailed Model'!A137:C215,3,FALSE())</f>
        <v>#N/A</v>
      </c>
      <c r="G155" s="261" t="s">
        <v>242</v>
      </c>
      <c r="Y155" s="274">
        <v>0</v>
      </c>
      <c r="Z155" s="274">
        <v>211.65</v>
      </c>
      <c r="AA155" s="274">
        <v>100.48</v>
      </c>
      <c r="AB155" s="274">
        <v>144.76</v>
      </c>
      <c r="AC155" s="274">
        <v>186.64</v>
      </c>
      <c r="AD155" s="274">
        <v>400.34</v>
      </c>
      <c r="AE155" s="274">
        <v>159.88</v>
      </c>
      <c r="AF155" s="274">
        <v>333.47</v>
      </c>
      <c r="AG155" s="274">
        <v>306.23</v>
      </c>
      <c r="AH155" s="274">
        <v>375.62</v>
      </c>
      <c r="AI155" s="274">
        <v>321.27999999999997</v>
      </c>
      <c r="AJ155" s="274">
        <v>297.44</v>
      </c>
    </row>
    <row r="156" spans="1:36" ht="18.75" customHeight="1">
      <c r="A156" s="265" t="str">
        <f>IFERROR(TRIM(VLOOKUP(UPPER(D154),table_lookups,2,FALSE())),IF(ROW()&gt;2,A155,""))</f>
        <v>EXPENSES</v>
      </c>
      <c r="B156" s="266">
        <v>303</v>
      </c>
      <c r="C156" s="267"/>
      <c r="D156" s="270" t="str">
        <f>IFERROR(VLOOKUP(B156,'Detailed Model'!$A$6:$C$92,3,FALSE()),"NOT CODED/ERROR")</f>
        <v>Activities</v>
      </c>
      <c r="E156" s="271"/>
      <c r="F156" s="261" t="e">
        <f>VLOOKUP(B156,'Detailed Model'!A138:C216,3,FALSE())</f>
        <v>#N/A</v>
      </c>
      <c r="G156" s="261" t="s">
        <v>243</v>
      </c>
      <c r="Y156" s="274">
        <v>0</v>
      </c>
      <c r="Z156" s="274">
        <v>77.13</v>
      </c>
      <c r="AA156" s="274">
        <v>16.04</v>
      </c>
      <c r="AB156" s="274">
        <v>0</v>
      </c>
      <c r="AC156" s="274">
        <v>256.60000000000002</v>
      </c>
      <c r="AD156" s="274">
        <v>237.44</v>
      </c>
      <c r="AE156" s="274">
        <v>464.42</v>
      </c>
      <c r="AF156" s="274">
        <v>147.04</v>
      </c>
      <c r="AG156" s="274">
        <v>180.44</v>
      </c>
      <c r="AH156" s="274">
        <v>32.799999999999997</v>
      </c>
      <c r="AI156" s="274">
        <v>162.97</v>
      </c>
      <c r="AJ156" s="274">
        <v>242.06</v>
      </c>
    </row>
    <row r="157" spans="1:36" ht="18.75" customHeight="1">
      <c r="A157" s="265" t="str">
        <f>IFERROR(TRIM(VLOOKUP(UPPER(D155),table_lookups,2,FALSE())),IF(ROW()&gt;2,A156,""))</f>
        <v>EXPENSES</v>
      </c>
      <c r="B157" s="266">
        <v>303</v>
      </c>
      <c r="C157" s="267"/>
      <c r="D157" s="270" t="str">
        <f>IFERROR(VLOOKUP(B157,'Detailed Model'!$A$6:$C$92,3,FALSE()),"NOT CODED/ERROR")</f>
        <v>Activities</v>
      </c>
      <c r="E157" s="271"/>
      <c r="F157" s="261" t="e">
        <f>VLOOKUP(B157,'Detailed Model'!A139:C217,3,FALSE())</f>
        <v>#N/A</v>
      </c>
      <c r="G157" s="261" t="s">
        <v>244</v>
      </c>
      <c r="Y157" s="274">
        <v>270</v>
      </c>
      <c r="Z157" s="274">
        <v>220</v>
      </c>
      <c r="AA157" s="274">
        <v>375</v>
      </c>
      <c r="AB157" s="274">
        <v>325</v>
      </c>
      <c r="AC157" s="274">
        <v>275</v>
      </c>
      <c r="AD157" s="274">
        <v>375</v>
      </c>
      <c r="AE157" s="274">
        <v>300</v>
      </c>
      <c r="AF157" s="274">
        <v>275</v>
      </c>
      <c r="AG157" s="274">
        <v>150</v>
      </c>
      <c r="AH157" s="274">
        <v>350</v>
      </c>
      <c r="AI157" s="274">
        <v>25</v>
      </c>
      <c r="AJ157" s="274">
        <v>50</v>
      </c>
    </row>
    <row r="158" spans="1:36" ht="18.75" customHeight="1">
      <c r="A158" s="272" t="str">
        <f>IFERROR(TRIM(VLOOKUP(UPPER(D156),table_lookups,2,FALSE())),IF(ROW()&gt;2,A157,""))</f>
        <v>EXPENSES</v>
      </c>
      <c r="B158" s="266">
        <v>303</v>
      </c>
      <c r="C158" s="273"/>
      <c r="D158" s="270" t="str">
        <f>IFERROR(VLOOKUP(B158,'Detailed Model'!$A$6:$C$92,3,FALSE()),"NOT CODED/ERROR")</f>
        <v>Activities</v>
      </c>
      <c r="E158" s="271"/>
      <c r="F158" s="261" t="e">
        <f>VLOOKUP(B158,'Detailed Model'!A140:C218,3,FALSE())</f>
        <v>#N/A</v>
      </c>
      <c r="G158" s="261" t="s">
        <v>245</v>
      </c>
      <c r="Y158" s="274">
        <v>0</v>
      </c>
      <c r="Z158" s="274">
        <v>273.55</v>
      </c>
      <c r="AA158" s="274">
        <v>27.37</v>
      </c>
      <c r="AB158" s="274">
        <v>59.19</v>
      </c>
      <c r="AC158" s="274">
        <v>225.64</v>
      </c>
      <c r="AD158" s="274">
        <v>83.81</v>
      </c>
      <c r="AE158" s="274">
        <v>49.75</v>
      </c>
      <c r="AF158" s="274">
        <v>152.69999999999999</v>
      </c>
      <c r="AG158" s="274">
        <v>173.19</v>
      </c>
      <c r="AH158" s="274">
        <v>17.510000000000002</v>
      </c>
      <c r="AI158" s="274">
        <v>115.02</v>
      </c>
      <c r="AJ158" s="274">
        <v>179.45</v>
      </c>
    </row>
    <row r="159" spans="1:36" ht="18.75" customHeight="1">
      <c r="A159" s="265" t="str">
        <f>IFERROR(TRIM(VLOOKUP(UPPER(D157),table_lookups,2,FALSE())),IF(ROW()&gt;2,A158,""))</f>
        <v>EXPENSES</v>
      </c>
      <c r="B159" s="266"/>
      <c r="C159" s="267"/>
      <c r="D159" s="270" t="str">
        <f>IFERROR(VLOOKUP(B159,'Detailed Model'!$A$6:$C$92,3,FALSE()),"NOT CODED/ERROR")</f>
        <v>NOT CODED/ERROR</v>
      </c>
      <c r="E159" s="271"/>
      <c r="F159" s="261" t="e">
        <f>VLOOKUP(B159,'Detailed Model'!A141:C219,3,FALSE())</f>
        <v>#N/A</v>
      </c>
      <c r="G159" s="261" t="s">
        <v>246</v>
      </c>
      <c r="Y159" s="274">
        <v>19735.11</v>
      </c>
      <c r="Z159" s="274">
        <v>22055.55</v>
      </c>
      <c r="AA159" s="274">
        <v>21356.89</v>
      </c>
      <c r="AB159" s="274">
        <v>14717.51</v>
      </c>
      <c r="AC159" s="274">
        <v>20357.34</v>
      </c>
      <c r="AD159" s="274">
        <v>26893.98</v>
      </c>
      <c r="AE159" s="274">
        <v>20873.71</v>
      </c>
      <c r="AF159" s="274">
        <v>24218.36</v>
      </c>
      <c r="AG159" s="274">
        <v>24101.53</v>
      </c>
      <c r="AH159" s="274">
        <v>20036.78</v>
      </c>
      <c r="AI159" s="274">
        <v>22323.68</v>
      </c>
      <c r="AJ159" s="274">
        <v>23473.14</v>
      </c>
    </row>
    <row r="160" spans="1:36" ht="18.75" customHeight="1">
      <c r="A160" s="265" t="str">
        <f>IFERROR(TRIM(VLOOKUP(UPPER(D158),table_lookups,2,FALSE())),IF(ROW()&gt;2,A159,""))</f>
        <v>EXPENSES</v>
      </c>
      <c r="B160" s="266"/>
      <c r="C160" s="267"/>
      <c r="D160" s="270" t="str">
        <f>IFERROR(VLOOKUP(B160,'Detailed Model'!$A$6:$C$92,3,FALSE()),"NOT CODED/ERROR")</f>
        <v>NOT CODED/ERROR</v>
      </c>
      <c r="E160" s="271"/>
      <c r="F160" s="261" t="e">
        <f>VLOOKUP(B160,'Detailed Model'!A142:C220,3,FALSE())</f>
        <v>#N/A</v>
      </c>
      <c r="G160" s="261" t="s">
        <v>130</v>
      </c>
    </row>
    <row r="161" spans="1:36" ht="18.75" customHeight="1">
      <c r="A161" s="265" t="s">
        <v>159</v>
      </c>
      <c r="B161" s="266"/>
      <c r="C161" s="267"/>
      <c r="D161" s="270" t="str">
        <f>IFERROR(VLOOKUP(B161,'Detailed Model'!$A$6:$C$92,3,FALSE()),"NOT CODED/ERROR")</f>
        <v>NOT CODED/ERROR</v>
      </c>
      <c r="E161" s="271"/>
      <c r="F161" s="261" t="e">
        <f>VLOOKUP(B161,'Detailed Model'!A143:C221,3,FALSE())</f>
        <v>#N/A</v>
      </c>
      <c r="G161" s="261" t="s">
        <v>247</v>
      </c>
      <c r="Y161" s="262" t="s">
        <v>135</v>
      </c>
      <c r="Z161" s="262" t="s">
        <v>135</v>
      </c>
      <c r="AA161" s="262" t="s">
        <v>135</v>
      </c>
      <c r="AB161" s="262" t="s">
        <v>135</v>
      </c>
      <c r="AC161" s="262" t="s">
        <v>135</v>
      </c>
      <c r="AD161" s="262" t="s">
        <v>135</v>
      </c>
      <c r="AE161" s="262" t="s">
        <v>135</v>
      </c>
      <c r="AF161" s="262" t="s">
        <v>135</v>
      </c>
      <c r="AG161" s="262" t="s">
        <v>135</v>
      </c>
      <c r="AH161" s="262" t="s">
        <v>135</v>
      </c>
      <c r="AI161" s="262" t="s">
        <v>135</v>
      </c>
      <c r="AJ161" s="262" t="s">
        <v>135</v>
      </c>
    </row>
    <row r="162" spans="1:36" ht="18.75" customHeight="1">
      <c r="A162" s="265" t="s">
        <v>159</v>
      </c>
      <c r="B162" s="266">
        <v>313</v>
      </c>
      <c r="C162" s="267"/>
      <c r="D162" s="270" t="str">
        <f>IFERROR(VLOOKUP(B162,'Detailed Model'!$A$6:$C$92,3,FALSE()),"NOT CODED/ERROR")</f>
        <v>Property, Plant, &amp; Maintenance</v>
      </c>
      <c r="E162" s="271"/>
      <c r="F162" s="261" t="e">
        <f>VLOOKUP(B162,'Detailed Model'!A144:C222,3,FALSE())</f>
        <v>#N/A</v>
      </c>
      <c r="G162" s="261" t="s">
        <v>248</v>
      </c>
      <c r="Y162" s="274">
        <v>6441.64</v>
      </c>
      <c r="Z162" s="274">
        <v>972</v>
      </c>
      <c r="AA162" s="274">
        <v>6037.67</v>
      </c>
      <c r="AB162" s="274">
        <v>5529.54</v>
      </c>
      <c r="AC162" s="274">
        <v>6486.92</v>
      </c>
      <c r="AD162" s="274">
        <v>6168.13</v>
      </c>
      <c r="AE162" s="274">
        <v>6030.03</v>
      </c>
      <c r="AF162" s="274">
        <v>6705.96</v>
      </c>
      <c r="AG162" s="274">
        <v>5842.24</v>
      </c>
      <c r="AH162" s="274">
        <v>5808.51</v>
      </c>
      <c r="AI162" s="274">
        <v>6178.78</v>
      </c>
      <c r="AJ162" s="274">
        <v>6103.52</v>
      </c>
    </row>
    <row r="163" spans="1:36" ht="18.75" customHeight="1">
      <c r="A163" s="265" t="s">
        <v>159</v>
      </c>
      <c r="B163" s="266">
        <v>313</v>
      </c>
      <c r="C163" s="267"/>
      <c r="D163" s="270" t="str">
        <f>IFERROR(VLOOKUP(B163,'Detailed Model'!$A$6:$C$92,3,FALSE()),"NOT CODED/ERROR")</f>
        <v>Property, Plant, &amp; Maintenance</v>
      </c>
      <c r="E163" s="268"/>
      <c r="F163" s="261" t="e">
        <f>VLOOKUP(B163,'Detailed Model'!A145:C223,3,FALSE())</f>
        <v>#N/A</v>
      </c>
      <c r="G163" s="261" t="s">
        <v>249</v>
      </c>
      <c r="Y163" s="274">
        <v>1209.43</v>
      </c>
      <c r="Z163" s="274">
        <v>430.03</v>
      </c>
      <c r="AA163" s="274">
        <v>1307.8599999999999</v>
      </c>
      <c r="AB163" s="274">
        <v>1128.54</v>
      </c>
      <c r="AC163" s="274">
        <v>1308.0899999999999</v>
      </c>
      <c r="AD163" s="274">
        <v>1374.8</v>
      </c>
      <c r="AE163" s="274">
        <v>1420.87</v>
      </c>
      <c r="AF163" s="274">
        <v>1475.65</v>
      </c>
      <c r="AG163" s="274">
        <v>1180.67</v>
      </c>
      <c r="AH163" s="274">
        <v>1285.57</v>
      </c>
      <c r="AI163" s="274">
        <v>1324.48</v>
      </c>
      <c r="AJ163" s="274">
        <v>1344.06</v>
      </c>
    </row>
    <row r="164" spans="1:36" ht="18.75" customHeight="1">
      <c r="A164" s="265" t="s">
        <v>159</v>
      </c>
      <c r="B164" s="266">
        <v>313</v>
      </c>
      <c r="C164" s="267"/>
      <c r="D164" s="270" t="str">
        <f>IFERROR(VLOOKUP(B164,'Detailed Model'!$A$6:$C$92,3,FALSE()),"NOT CODED/ERROR")</f>
        <v>Property, Plant, &amp; Maintenance</v>
      </c>
      <c r="E164" s="268"/>
      <c r="F164" s="261" t="e">
        <f>VLOOKUP(B164,'Detailed Model'!A146:C224,3,FALSE())</f>
        <v>#N/A</v>
      </c>
      <c r="G164" s="261" t="s">
        <v>250</v>
      </c>
      <c r="Y164" s="274">
        <v>143.86000000000001</v>
      </c>
      <c r="Z164" s="274">
        <v>324.3</v>
      </c>
      <c r="AA164" s="274">
        <v>241.33</v>
      </c>
      <c r="AB164" s="274">
        <v>521.16</v>
      </c>
      <c r="AC164" s="274">
        <v>278.60000000000002</v>
      </c>
      <c r="AD164" s="274">
        <v>562.14</v>
      </c>
      <c r="AE164" s="274">
        <v>552.54</v>
      </c>
      <c r="AF164" s="274">
        <v>574.12</v>
      </c>
      <c r="AG164" s="274">
        <v>261.39</v>
      </c>
      <c r="AH164" s="274">
        <v>269.74</v>
      </c>
      <c r="AI164" s="274">
        <v>279.85000000000002</v>
      </c>
      <c r="AJ164" s="274">
        <v>560.41</v>
      </c>
    </row>
    <row r="165" spans="1:36" ht="18.75" customHeight="1">
      <c r="A165" s="265" t="s">
        <v>159</v>
      </c>
      <c r="B165" s="266">
        <v>313</v>
      </c>
      <c r="C165" s="267"/>
      <c r="D165" s="270" t="str">
        <f>IFERROR(VLOOKUP(B165,'Detailed Model'!$A$6:$C$92,3,FALSE()),"NOT CODED/ERROR")</f>
        <v>Property, Plant, &amp; Maintenance</v>
      </c>
      <c r="E165" s="268"/>
      <c r="F165" s="261" t="e">
        <f>VLOOKUP(B165,'Detailed Model'!A147:C225,3,FALSE())</f>
        <v>#N/A</v>
      </c>
      <c r="G165" s="261" t="s">
        <v>251</v>
      </c>
      <c r="Y165" s="274">
        <v>213.3</v>
      </c>
      <c r="Z165" s="274">
        <v>11.88</v>
      </c>
      <c r="AA165" s="274">
        <v>250.41</v>
      </c>
      <c r="AB165" s="274">
        <v>328.02</v>
      </c>
      <c r="AC165" s="274">
        <v>841.35</v>
      </c>
      <c r="AD165" s="274">
        <v>1249.78</v>
      </c>
      <c r="AE165" s="274">
        <v>1063.4000000000001</v>
      </c>
      <c r="AF165" s="274">
        <v>761.48</v>
      </c>
      <c r="AG165" s="274">
        <v>772.12</v>
      </c>
      <c r="AH165" s="274">
        <v>1039.97</v>
      </c>
      <c r="AI165" s="274">
        <v>1241.26</v>
      </c>
      <c r="AJ165" s="274">
        <v>1076.19</v>
      </c>
    </row>
    <row r="166" spans="1:36" ht="18.75" customHeight="1">
      <c r="A166" s="265" t="s">
        <v>159</v>
      </c>
      <c r="B166" s="266">
        <v>313</v>
      </c>
      <c r="C166" s="267"/>
      <c r="D166" s="270" t="str">
        <f>IFERROR(VLOOKUP(B166,'Detailed Model'!$A$6:$C$92,3,FALSE()),"NOT CODED/ERROR")</f>
        <v>Property, Plant, &amp; Maintenance</v>
      </c>
      <c r="E166" s="268"/>
      <c r="F166" s="261" t="e">
        <f>VLOOKUP(B166,'Detailed Model'!A148:C226,3,FALSE())</f>
        <v>#N/A</v>
      </c>
      <c r="G166" s="261" t="s">
        <v>252</v>
      </c>
      <c r="Y166" s="274">
        <v>0</v>
      </c>
      <c r="Z166" s="274">
        <v>0</v>
      </c>
      <c r="AA166" s="274">
        <v>0</v>
      </c>
      <c r="AB166" s="274">
        <v>0</v>
      </c>
      <c r="AC166" s="274">
        <v>0</v>
      </c>
      <c r="AD166" s="274">
        <v>0</v>
      </c>
      <c r="AE166" s="274">
        <v>0</v>
      </c>
      <c r="AF166" s="274">
        <v>0</v>
      </c>
      <c r="AG166" s="274">
        <v>0</v>
      </c>
      <c r="AH166" s="274">
        <v>176.08</v>
      </c>
      <c r="AI166" s="274">
        <v>0</v>
      </c>
      <c r="AJ166" s="274">
        <v>66.03</v>
      </c>
    </row>
    <row r="167" spans="1:36" ht="18.75" customHeight="1">
      <c r="A167" s="265" t="s">
        <v>159</v>
      </c>
      <c r="B167" s="266">
        <v>313</v>
      </c>
      <c r="C167" s="267"/>
      <c r="D167" s="270" t="str">
        <f>IFERROR(VLOOKUP(B167,'Detailed Model'!$A$6:$C$92,3,FALSE()),"NOT CODED/ERROR")</f>
        <v>Property, Plant, &amp; Maintenance</v>
      </c>
      <c r="E167" s="268"/>
      <c r="F167" s="261" t="e">
        <f>VLOOKUP(B167,'Detailed Model'!A149:C227,3,FALSE())</f>
        <v>#N/A</v>
      </c>
      <c r="G167" s="261" t="s">
        <v>253</v>
      </c>
      <c r="Y167" s="274">
        <v>12308.07</v>
      </c>
      <c r="Z167" s="274">
        <v>2932.83</v>
      </c>
      <c r="AA167" s="274">
        <v>1028</v>
      </c>
      <c r="AB167" s="274">
        <v>1347.83</v>
      </c>
      <c r="AC167" s="274">
        <v>2930.66</v>
      </c>
      <c r="AD167" s="274">
        <v>5086.3599999999997</v>
      </c>
      <c r="AE167" s="274">
        <v>3362.78</v>
      </c>
      <c r="AF167" s="274">
        <v>5491.22</v>
      </c>
      <c r="AG167" s="274">
        <v>2856.69</v>
      </c>
      <c r="AH167" s="274">
        <v>2678.21</v>
      </c>
      <c r="AI167" s="274">
        <v>1305.1300000000001</v>
      </c>
      <c r="AJ167" s="274">
        <v>6215.13</v>
      </c>
    </row>
    <row r="168" spans="1:36" ht="18.75" customHeight="1">
      <c r="A168" s="265" t="s">
        <v>159</v>
      </c>
      <c r="B168" s="266">
        <v>313</v>
      </c>
      <c r="C168" s="267"/>
      <c r="D168" s="270" t="str">
        <f>IFERROR(VLOOKUP(B168,'Detailed Model'!$A$6:$C$92,3,FALSE()),"NOT CODED/ERROR")</f>
        <v>Property, Plant, &amp; Maintenance</v>
      </c>
      <c r="E168" s="268"/>
      <c r="F168" s="261" t="e">
        <f>VLOOKUP(B168,'Detailed Model'!A150:C228,3,FALSE())</f>
        <v>#N/A</v>
      </c>
      <c r="G168" s="261" t="s">
        <v>254</v>
      </c>
      <c r="Y168" s="274">
        <v>5627.59</v>
      </c>
      <c r="Z168" s="274">
        <v>1963.59</v>
      </c>
      <c r="AA168" s="274">
        <v>899.57</v>
      </c>
      <c r="AB168" s="274">
        <v>5091.2</v>
      </c>
      <c r="AC168" s="274">
        <v>0</v>
      </c>
      <c r="AD168" s="274">
        <v>4568.78</v>
      </c>
      <c r="AE168" s="274">
        <v>849.65</v>
      </c>
      <c r="AF168" s="274">
        <v>-1305.4000000000001</v>
      </c>
      <c r="AG168" s="274">
        <v>748.21</v>
      </c>
      <c r="AH168" s="274">
        <v>273.86</v>
      </c>
      <c r="AI168" s="274">
        <v>13722.11</v>
      </c>
      <c r="AJ168" s="274">
        <v>2156.83</v>
      </c>
    </row>
    <row r="169" spans="1:36" ht="18.75" customHeight="1">
      <c r="A169" s="265" t="s">
        <v>159</v>
      </c>
      <c r="B169" s="266">
        <v>313</v>
      </c>
      <c r="C169" s="267"/>
      <c r="D169" s="270" t="str">
        <f>IFERROR(VLOOKUP(B169,'Detailed Model'!$A$6:$C$92,3,FALSE()),"NOT CODED/ERROR")</f>
        <v>Property, Plant, &amp; Maintenance</v>
      </c>
      <c r="E169" s="268"/>
      <c r="F169" s="261" t="e">
        <f>VLOOKUP(B169,'Detailed Model'!A151:C229,3,FALSE())</f>
        <v>#N/A</v>
      </c>
      <c r="G169" s="261" t="s">
        <v>255</v>
      </c>
      <c r="Y169" s="274">
        <v>253.66</v>
      </c>
      <c r="Z169" s="274">
        <v>209.01</v>
      </c>
      <c r="AA169" s="274">
        <v>206.92</v>
      </c>
      <c r="AB169" s="274">
        <v>313.95999999999998</v>
      </c>
      <c r="AC169" s="274">
        <v>617.28</v>
      </c>
      <c r="AD169" s="274">
        <v>391.86</v>
      </c>
      <c r="AE169" s="274">
        <v>186.11</v>
      </c>
      <c r="AF169" s="274">
        <v>1935.38</v>
      </c>
      <c r="AG169" s="274">
        <v>804.55</v>
      </c>
      <c r="AH169" s="274">
        <v>1140.8499999999999</v>
      </c>
      <c r="AI169" s="274">
        <v>899.42</v>
      </c>
      <c r="AJ169" s="274">
        <v>550.04999999999995</v>
      </c>
    </row>
    <row r="170" spans="1:36" ht="18.75" customHeight="1">
      <c r="A170" s="265" t="s">
        <v>159</v>
      </c>
      <c r="B170" s="266">
        <v>313</v>
      </c>
      <c r="C170" s="267"/>
      <c r="D170" s="270" t="str">
        <f>IFERROR(VLOOKUP(B170,'Detailed Model'!$A$6:$C$92,3,FALSE()),"NOT CODED/ERROR")</f>
        <v>Property, Plant, &amp; Maintenance</v>
      </c>
      <c r="E170" s="268"/>
      <c r="F170" s="261" t="e">
        <f>VLOOKUP(B170,'Detailed Model'!A152:C230,3,FALSE())</f>
        <v>#N/A</v>
      </c>
      <c r="G170" s="261" t="s">
        <v>256</v>
      </c>
      <c r="Y170" s="274">
        <v>1587</v>
      </c>
      <c r="Z170" s="274">
        <v>1161.29</v>
      </c>
      <c r="AA170" s="274">
        <v>1842.71</v>
      </c>
      <c r="AB170" s="274">
        <v>3000</v>
      </c>
      <c r="AC170" s="274">
        <v>1500</v>
      </c>
      <c r="AD170" s="274">
        <v>1500</v>
      </c>
      <c r="AE170" s="274">
        <v>1500</v>
      </c>
      <c r="AF170" s="274">
        <v>1500</v>
      </c>
      <c r="AG170" s="274">
        <v>1500</v>
      </c>
      <c r="AH170" s="274">
        <v>1500</v>
      </c>
      <c r="AI170" s="274">
        <v>1500</v>
      </c>
      <c r="AJ170" s="274">
        <v>1500</v>
      </c>
    </row>
    <row r="171" spans="1:36" ht="18.75" customHeight="1">
      <c r="A171" s="265" t="s">
        <v>159</v>
      </c>
      <c r="B171" s="266">
        <v>313</v>
      </c>
      <c r="C171" s="267"/>
      <c r="D171" s="270" t="str">
        <f>IFERROR(VLOOKUP(B171,'Detailed Model'!$A$6:$C$92,3,FALSE()),"NOT CODED/ERROR")</f>
        <v>Property, Plant, &amp; Maintenance</v>
      </c>
      <c r="E171" s="268"/>
      <c r="F171" s="261" t="e">
        <f>VLOOKUP(B171,'Detailed Model'!A153:C231,3,FALSE())</f>
        <v>#N/A</v>
      </c>
      <c r="G171" s="261" t="s">
        <v>257</v>
      </c>
      <c r="Y171" s="274">
        <v>0</v>
      </c>
      <c r="Z171" s="274">
        <v>0</v>
      </c>
      <c r="AA171" s="274">
        <v>0</v>
      </c>
      <c r="AB171" s="274">
        <v>0</v>
      </c>
      <c r="AC171" s="274">
        <v>618.96</v>
      </c>
      <c r="AD171" s="274">
        <v>0</v>
      </c>
      <c r="AE171" s="274">
        <v>32.630000000000003</v>
      </c>
      <c r="AF171" s="274">
        <v>0</v>
      </c>
      <c r="AG171" s="274">
        <v>0</v>
      </c>
      <c r="AH171" s="274">
        <v>0</v>
      </c>
      <c r="AI171" s="274">
        <v>112.61</v>
      </c>
      <c r="AJ171" s="274">
        <v>199.9</v>
      </c>
    </row>
    <row r="172" spans="1:36" ht="18.75" customHeight="1">
      <c r="A172" s="265" t="s">
        <v>159</v>
      </c>
      <c r="B172" s="266">
        <v>313</v>
      </c>
      <c r="C172" s="267"/>
      <c r="D172" s="270" t="str">
        <f>IFERROR(VLOOKUP(B172,'Detailed Model'!$A$6:$C$92,3,FALSE()),"NOT CODED/ERROR")</f>
        <v>Property, Plant, &amp; Maintenance</v>
      </c>
      <c r="E172" s="268"/>
      <c r="F172" s="261" t="e">
        <f>VLOOKUP(B172,'Detailed Model'!A154:C232,3,FALSE())</f>
        <v>#N/A</v>
      </c>
      <c r="G172" s="261" t="s">
        <v>258</v>
      </c>
      <c r="Y172" s="274">
        <v>0</v>
      </c>
      <c r="Z172" s="274">
        <v>0</v>
      </c>
      <c r="AA172" s="274">
        <v>362.57</v>
      </c>
      <c r="AB172" s="274">
        <v>1719.97</v>
      </c>
      <c r="AC172" s="274">
        <v>188.08</v>
      </c>
      <c r="AD172" s="274">
        <v>150.41999999999999</v>
      </c>
      <c r="AE172" s="274">
        <v>31.91</v>
      </c>
      <c r="AF172" s="274">
        <v>181.15</v>
      </c>
      <c r="AG172" s="274">
        <v>242.37</v>
      </c>
      <c r="AH172" s="274">
        <v>0</v>
      </c>
      <c r="AI172" s="274">
        <v>350.08</v>
      </c>
      <c r="AJ172" s="274">
        <v>0</v>
      </c>
    </row>
    <row r="173" spans="1:36" ht="18.75" customHeight="1">
      <c r="A173" s="265" t="s">
        <v>159</v>
      </c>
      <c r="B173" s="266"/>
      <c r="C173" s="267"/>
      <c r="D173" s="270" t="str">
        <f>IFERROR(VLOOKUP(B173,'Detailed Model'!$A$6:$C$92,3,FALSE()),"NOT CODED/ERROR")</f>
        <v>NOT CODED/ERROR</v>
      </c>
      <c r="E173" s="268"/>
      <c r="F173" s="261" t="e">
        <f>VLOOKUP(B173,'Detailed Model'!A155:C233,3,FALSE())</f>
        <v>#N/A</v>
      </c>
      <c r="G173" s="261" t="s">
        <v>259</v>
      </c>
      <c r="Y173" s="274">
        <v>27784.55</v>
      </c>
      <c r="Z173" s="274">
        <v>8004.93</v>
      </c>
      <c r="AA173" s="274">
        <v>12177.04</v>
      </c>
      <c r="AB173" s="274">
        <v>18980.22</v>
      </c>
      <c r="AC173" s="274">
        <v>14769.94</v>
      </c>
      <c r="AD173" s="274">
        <v>21052.27</v>
      </c>
      <c r="AE173" s="274">
        <v>15029.92</v>
      </c>
      <c r="AF173" s="274">
        <v>17319.560000000001</v>
      </c>
      <c r="AG173" s="274">
        <v>14208.24</v>
      </c>
      <c r="AH173" s="274">
        <v>14172.79</v>
      </c>
      <c r="AI173" s="274">
        <v>26913.72</v>
      </c>
      <c r="AJ173" s="274">
        <v>19772.12</v>
      </c>
    </row>
    <row r="174" spans="1:36" ht="18.75" customHeight="1">
      <c r="A174" s="265" t="s">
        <v>159</v>
      </c>
      <c r="B174" s="266"/>
      <c r="C174" s="267"/>
      <c r="D174" s="270" t="str">
        <f>IFERROR(VLOOKUP(B174,'Detailed Model'!$A$6:$C$92,3,FALSE()),"NOT CODED/ERROR")</f>
        <v>NOT CODED/ERROR</v>
      </c>
      <c r="E174" s="268"/>
      <c r="F174" s="261" t="e">
        <f>VLOOKUP(B174,'Detailed Model'!A156:C234,3,FALSE())</f>
        <v>#N/A</v>
      </c>
      <c r="G174" s="261" t="s">
        <v>130</v>
      </c>
    </row>
    <row r="175" spans="1:36" ht="18.75" customHeight="1">
      <c r="A175" s="265" t="s">
        <v>159</v>
      </c>
      <c r="B175" s="266"/>
      <c r="C175" s="267"/>
      <c r="D175" s="270" t="str">
        <f>IFERROR(VLOOKUP(B175,'Detailed Model'!$A$6:$C$92,3,FALSE()),"NOT CODED/ERROR")</f>
        <v>NOT CODED/ERROR</v>
      </c>
      <c r="E175" s="268"/>
      <c r="F175" s="261" t="e">
        <f>VLOOKUP(B175,'Detailed Model'!A157:C235,3,FALSE())</f>
        <v>#N/A</v>
      </c>
      <c r="G175" s="261" t="s">
        <v>260</v>
      </c>
      <c r="Y175" s="262" t="s">
        <v>135</v>
      </c>
      <c r="Z175" s="262" t="s">
        <v>135</v>
      </c>
      <c r="AA175" s="262" t="s">
        <v>135</v>
      </c>
      <c r="AB175" s="262" t="s">
        <v>135</v>
      </c>
      <c r="AC175" s="262" t="s">
        <v>135</v>
      </c>
      <c r="AD175" s="262" t="s">
        <v>135</v>
      </c>
      <c r="AE175" s="262" t="s">
        <v>135</v>
      </c>
      <c r="AF175" s="262" t="s">
        <v>135</v>
      </c>
      <c r="AG175" s="262" t="s">
        <v>135</v>
      </c>
      <c r="AH175" s="262" t="s">
        <v>135</v>
      </c>
      <c r="AI175" s="262" t="s">
        <v>135</v>
      </c>
      <c r="AJ175" s="262" t="s">
        <v>135</v>
      </c>
    </row>
    <row r="176" spans="1:36" ht="18.75" customHeight="1">
      <c r="A176" s="265" t="s">
        <v>159</v>
      </c>
      <c r="B176" s="266">
        <v>306</v>
      </c>
      <c r="C176" s="267"/>
      <c r="D176" s="270" t="str">
        <f>IFERROR(VLOOKUP(B176,'Detailed Model'!$A$6:$C$92,3,FALSE()),"NOT CODED/ERROR")</f>
        <v>General Administrative</v>
      </c>
      <c r="E176" s="268"/>
      <c r="F176" s="261" t="e">
        <f>VLOOKUP(B176,'Detailed Model'!A158:C236,3,FALSE())</f>
        <v>#N/A</v>
      </c>
      <c r="G176" s="261" t="s">
        <v>261</v>
      </c>
      <c r="Y176" s="274">
        <v>0</v>
      </c>
      <c r="Z176" s="274">
        <v>0</v>
      </c>
      <c r="AA176" s="274">
        <v>0</v>
      </c>
      <c r="AB176" s="274">
        <v>3743.04</v>
      </c>
      <c r="AC176" s="274">
        <v>0</v>
      </c>
      <c r="AD176" s="274">
        <v>0</v>
      </c>
      <c r="AE176" s="274">
        <v>0</v>
      </c>
      <c r="AF176" s="274">
        <v>0</v>
      </c>
      <c r="AG176" s="274">
        <v>0</v>
      </c>
      <c r="AH176" s="274">
        <v>0</v>
      </c>
      <c r="AI176" s="274">
        <v>0</v>
      </c>
      <c r="AJ176" s="274">
        <v>0</v>
      </c>
    </row>
    <row r="177" spans="1:36" ht="18.75" customHeight="1">
      <c r="A177" s="265" t="s">
        <v>159</v>
      </c>
      <c r="B177" s="266">
        <v>306</v>
      </c>
      <c r="C177" s="267"/>
      <c r="D177" s="270" t="str">
        <f>IFERROR(VLOOKUP(B177,'Detailed Model'!$A$6:$C$92,3,FALSE()),"NOT CODED/ERROR")</f>
        <v>General Administrative</v>
      </c>
      <c r="E177" s="268"/>
      <c r="F177" s="261" t="e">
        <f>VLOOKUP(B177,'Detailed Model'!A159:C237,3,FALSE())</f>
        <v>#N/A</v>
      </c>
      <c r="G177" s="261" t="s">
        <v>262</v>
      </c>
      <c r="Y177" s="274">
        <v>3487.08</v>
      </c>
      <c r="Z177" s="274">
        <v>-1462.44</v>
      </c>
      <c r="AA177" s="274">
        <v>0</v>
      </c>
      <c r="AB177" s="274">
        <v>1402.89</v>
      </c>
      <c r="AC177" s="274">
        <v>1616.09</v>
      </c>
      <c r="AD177" s="274">
        <v>0</v>
      </c>
      <c r="AE177" s="274">
        <v>0</v>
      </c>
      <c r="AF177" s="274">
        <v>2591.19</v>
      </c>
      <c r="AG177" s="274">
        <v>0</v>
      </c>
      <c r="AH177" s="274">
        <v>0</v>
      </c>
      <c r="AI177" s="274">
        <v>0</v>
      </c>
      <c r="AJ177" s="274">
        <v>0</v>
      </c>
    </row>
    <row r="178" spans="1:36" ht="18.75" customHeight="1">
      <c r="A178" s="265" t="s">
        <v>159</v>
      </c>
      <c r="B178" s="266">
        <v>306</v>
      </c>
      <c r="C178" s="267"/>
      <c r="D178" s="270" t="str">
        <f>IFERROR(VLOOKUP(B178,'Detailed Model'!$A$6:$C$92,3,FALSE()),"NOT CODED/ERROR")</f>
        <v>General Administrative</v>
      </c>
      <c r="E178" s="268"/>
      <c r="F178" s="261" t="e">
        <f>VLOOKUP(B178,'Detailed Model'!A160:C238,3,FALSE())</f>
        <v>#N/A</v>
      </c>
      <c r="G178" s="261" t="s">
        <v>263</v>
      </c>
      <c r="Y178" s="274">
        <v>310.35000000000002</v>
      </c>
      <c r="Z178" s="274">
        <v>-15.47</v>
      </c>
      <c r="AA178" s="274">
        <v>764.98</v>
      </c>
      <c r="AB178" s="274">
        <v>48.3</v>
      </c>
      <c r="AC178" s="274">
        <v>0</v>
      </c>
      <c r="AD178" s="274">
        <v>335.35</v>
      </c>
      <c r="AE178" s="274">
        <v>-50</v>
      </c>
      <c r="AF178" s="274">
        <v>630.66</v>
      </c>
      <c r="AG178" s="274">
        <v>579.66999999999996</v>
      </c>
      <c r="AH178" s="274">
        <v>71.25</v>
      </c>
      <c r="AI178" s="274">
        <v>88.6</v>
      </c>
      <c r="AJ178" s="274">
        <v>70.650000000000006</v>
      </c>
    </row>
    <row r="179" spans="1:36" ht="18.75" customHeight="1">
      <c r="A179" s="265" t="s">
        <v>159</v>
      </c>
      <c r="B179" s="266"/>
      <c r="C179" s="267"/>
      <c r="D179" s="270" t="str">
        <f>IFERROR(VLOOKUP(B179,'Detailed Model'!$A$6:$C$92,3,FALSE()),"NOT CODED/ERROR")</f>
        <v>NOT CODED/ERROR</v>
      </c>
      <c r="E179" s="268"/>
      <c r="F179" s="261" t="e">
        <f>VLOOKUP(B179,'Detailed Model'!A161:C239,3,FALSE())</f>
        <v>#N/A</v>
      </c>
      <c r="G179" s="261" t="s">
        <v>264</v>
      </c>
      <c r="Y179" s="274">
        <v>3797.43</v>
      </c>
      <c r="Z179" s="274">
        <v>-1477.91</v>
      </c>
      <c r="AA179" s="274">
        <v>764.98</v>
      </c>
      <c r="AB179" s="274">
        <v>5194.2299999999996</v>
      </c>
      <c r="AC179" s="274">
        <v>1616.09</v>
      </c>
      <c r="AD179" s="274">
        <v>335.35</v>
      </c>
      <c r="AE179" s="274">
        <v>-50</v>
      </c>
      <c r="AF179" s="274">
        <v>3221.85</v>
      </c>
      <c r="AG179" s="274">
        <v>579.66999999999996</v>
      </c>
      <c r="AH179" s="274">
        <v>71.25</v>
      </c>
      <c r="AI179" s="274">
        <v>88.6</v>
      </c>
      <c r="AJ179" s="274">
        <v>70.650000000000006</v>
      </c>
    </row>
    <row r="180" spans="1:36" ht="18.75" customHeight="1">
      <c r="A180" s="265" t="s">
        <v>159</v>
      </c>
      <c r="B180" s="266"/>
      <c r="C180" s="267"/>
      <c r="D180" s="270" t="str">
        <f>IFERROR(VLOOKUP(B180,'Detailed Model'!$A$6:$C$92,3,FALSE()),"NOT CODED/ERROR")</f>
        <v>NOT CODED/ERROR</v>
      </c>
      <c r="E180" s="268"/>
      <c r="F180" s="261" t="e">
        <f>VLOOKUP(B180,'Detailed Model'!A162:C240,3,FALSE())</f>
        <v>#N/A</v>
      </c>
      <c r="G180" s="261" t="s">
        <v>130</v>
      </c>
    </row>
    <row r="181" spans="1:36" ht="18.75" customHeight="1">
      <c r="A181" s="265" t="s">
        <v>159</v>
      </c>
      <c r="B181" s="266"/>
      <c r="C181" s="267"/>
      <c r="D181" s="270" t="str">
        <f>IFERROR(VLOOKUP(B181,'Detailed Model'!$A$6:$C$92,3,FALSE()),"NOT CODED/ERROR")</f>
        <v>NOT CODED/ERROR</v>
      </c>
      <c r="E181" s="268"/>
      <c r="F181" s="261" t="e">
        <f>VLOOKUP(B181,'Detailed Model'!A163:C241,3,FALSE())</f>
        <v>#N/A</v>
      </c>
      <c r="G181" s="261" t="s">
        <v>265</v>
      </c>
      <c r="Y181" s="262" t="s">
        <v>135</v>
      </c>
      <c r="Z181" s="262" t="s">
        <v>135</v>
      </c>
      <c r="AA181" s="262" t="s">
        <v>135</v>
      </c>
      <c r="AB181" s="262" t="s">
        <v>135</v>
      </c>
      <c r="AC181" s="262" t="s">
        <v>135</v>
      </c>
      <c r="AD181" s="262" t="s">
        <v>135</v>
      </c>
      <c r="AE181" s="262" t="s">
        <v>135</v>
      </c>
      <c r="AF181" s="262" t="s">
        <v>135</v>
      </c>
      <c r="AG181" s="262" t="s">
        <v>135</v>
      </c>
      <c r="AH181" s="262" t="s">
        <v>135</v>
      </c>
      <c r="AI181" s="262" t="s">
        <v>135</v>
      </c>
      <c r="AJ181" s="262" t="s">
        <v>135</v>
      </c>
    </row>
    <row r="182" spans="1:36" ht="18.75" customHeight="1">
      <c r="A182" s="265" t="s">
        <v>159</v>
      </c>
      <c r="B182" s="266">
        <v>306</v>
      </c>
      <c r="C182" s="267"/>
      <c r="D182" s="270" t="str">
        <f>IFERROR(VLOOKUP(B182,'Detailed Model'!$A$6:$C$92,3,FALSE()),"NOT CODED/ERROR")</f>
        <v>General Administrative</v>
      </c>
      <c r="E182" s="268"/>
      <c r="F182" s="261" t="e">
        <f>VLOOKUP(B182,'Detailed Model'!A164:C242,3,FALSE())</f>
        <v>#N/A</v>
      </c>
      <c r="G182" s="261" t="s">
        <v>266</v>
      </c>
      <c r="Y182" s="274">
        <v>26183.47</v>
      </c>
      <c r="Z182" s="274">
        <v>26402.54</v>
      </c>
      <c r="AA182" s="274">
        <v>27339.17</v>
      </c>
      <c r="AB182" s="274">
        <v>27729.05</v>
      </c>
      <c r="AC182" s="274">
        <v>24219.07</v>
      </c>
      <c r="AD182" s="274">
        <v>16847.98</v>
      </c>
      <c r="AE182" s="274">
        <v>14032.05</v>
      </c>
      <c r="AF182" s="274">
        <v>26375.63</v>
      </c>
      <c r="AG182" s="274">
        <v>25142.22</v>
      </c>
      <c r="AH182" s="274">
        <v>21737.18</v>
      </c>
      <c r="AI182" s="274">
        <v>21533.15</v>
      </c>
      <c r="AJ182" s="274">
        <v>22052.91</v>
      </c>
    </row>
    <row r="183" spans="1:36" ht="18.75" customHeight="1">
      <c r="A183" s="265" t="s">
        <v>159</v>
      </c>
      <c r="B183" s="266">
        <v>306</v>
      </c>
      <c r="C183" s="267"/>
      <c r="D183" s="270" t="str">
        <f>IFERROR(VLOOKUP(B183,'Detailed Model'!$A$6:$C$92,3,FALSE()),"NOT CODED/ERROR")</f>
        <v>General Administrative</v>
      </c>
      <c r="E183" s="268"/>
      <c r="F183" s="261" t="e">
        <f>VLOOKUP(B183,'Detailed Model'!A165:C243,3,FALSE())</f>
        <v>#N/A</v>
      </c>
      <c r="G183" s="261" t="s">
        <v>267</v>
      </c>
      <c r="Y183" s="274">
        <v>5139.63</v>
      </c>
      <c r="Z183" s="274">
        <v>5331.31</v>
      </c>
      <c r="AA183" s="274">
        <v>4290.79</v>
      </c>
      <c r="AB183" s="274">
        <v>5329.05</v>
      </c>
      <c r="AC183" s="274">
        <v>3786.82</v>
      </c>
      <c r="AD183" s="274">
        <v>3439.98</v>
      </c>
      <c r="AE183" s="274">
        <v>3083.54</v>
      </c>
      <c r="AF183" s="274">
        <v>5520.27</v>
      </c>
      <c r="AG183" s="274">
        <v>5061.7</v>
      </c>
      <c r="AH183" s="274">
        <v>3790.92</v>
      </c>
      <c r="AI183" s="274">
        <v>3814.12</v>
      </c>
      <c r="AJ183" s="274">
        <v>3996.23</v>
      </c>
    </row>
    <row r="184" spans="1:36" ht="18.75" customHeight="1">
      <c r="A184" s="265" t="s">
        <v>159</v>
      </c>
      <c r="B184" s="266">
        <v>306</v>
      </c>
      <c r="C184" s="267"/>
      <c r="D184" s="270" t="str">
        <f>IFERROR(VLOOKUP(B184,'Detailed Model'!$A$6:$C$92,3,FALSE()),"NOT CODED/ERROR")</f>
        <v>General Administrative</v>
      </c>
      <c r="E184" s="268"/>
      <c r="F184" s="261" t="e">
        <f>VLOOKUP(B184,'Detailed Model'!A166:C244,3,FALSE())</f>
        <v>#N/A</v>
      </c>
      <c r="G184" s="261" t="s">
        <v>268</v>
      </c>
      <c r="Y184" s="274">
        <v>1501.74</v>
      </c>
      <c r="Z184" s="274">
        <v>1501.52</v>
      </c>
      <c r="AA184" s="274">
        <v>1377.14</v>
      </c>
      <c r="AB184" s="274">
        <v>964.39</v>
      </c>
      <c r="AC184" s="274">
        <v>1256.26</v>
      </c>
      <c r="AD184" s="274">
        <v>114.5</v>
      </c>
      <c r="AE184" s="274">
        <v>968.85</v>
      </c>
      <c r="AF184" s="274">
        <v>972.95</v>
      </c>
      <c r="AG184" s="274">
        <v>965.25</v>
      </c>
      <c r="AH184" s="274">
        <v>834.31</v>
      </c>
      <c r="AI184" s="274">
        <v>979.12</v>
      </c>
      <c r="AJ184" s="274">
        <v>1052.49</v>
      </c>
    </row>
    <row r="185" spans="1:36" ht="18.75" customHeight="1">
      <c r="A185" s="265" t="s">
        <v>159</v>
      </c>
      <c r="B185" s="266">
        <v>306</v>
      </c>
      <c r="C185" s="267"/>
      <c r="D185" s="270" t="str">
        <f>IFERROR(VLOOKUP(B185,'Detailed Model'!$A$6:$C$92,3,FALSE()),"NOT CODED/ERROR")</f>
        <v>General Administrative</v>
      </c>
      <c r="E185" s="268"/>
      <c r="F185" s="261" t="e">
        <f>VLOOKUP(B185,'Detailed Model'!A167:C245,3,FALSE())</f>
        <v>#N/A</v>
      </c>
      <c r="G185" s="261" t="s">
        <v>269</v>
      </c>
      <c r="Y185" s="274">
        <v>1755.21</v>
      </c>
      <c r="Z185" s="274">
        <v>1324.85</v>
      </c>
      <c r="AA185" s="274">
        <v>396.59</v>
      </c>
      <c r="AB185" s="274">
        <v>619.57000000000005</v>
      </c>
      <c r="AC185" s="274">
        <v>1573.49</v>
      </c>
      <c r="AD185" s="274">
        <v>1897.07</v>
      </c>
      <c r="AE185" s="274">
        <v>852.66</v>
      </c>
      <c r="AF185" s="274">
        <v>963.84</v>
      </c>
      <c r="AG185" s="274">
        <v>1746.01</v>
      </c>
      <c r="AH185" s="274">
        <v>1500.19</v>
      </c>
      <c r="AI185" s="274">
        <v>2177.0100000000002</v>
      </c>
      <c r="AJ185" s="274">
        <v>2318.5300000000002</v>
      </c>
    </row>
    <row r="186" spans="1:36" ht="18.75" customHeight="1">
      <c r="A186" s="265" t="s">
        <v>159</v>
      </c>
      <c r="B186" s="266">
        <v>306</v>
      </c>
      <c r="C186" s="267"/>
      <c r="D186" s="270" t="str">
        <f>IFERROR(VLOOKUP(B186,'Detailed Model'!$A$6:$C$92,3,FALSE()),"NOT CODED/ERROR")</f>
        <v>General Administrative</v>
      </c>
      <c r="E186" s="268"/>
      <c r="F186" s="261" t="e">
        <f>VLOOKUP(B186,'Detailed Model'!A168:C246,3,FALSE())</f>
        <v>#N/A</v>
      </c>
      <c r="G186" s="261" t="s">
        <v>270</v>
      </c>
      <c r="Y186" s="274">
        <v>506.16</v>
      </c>
      <c r="Z186" s="274">
        <v>0</v>
      </c>
      <c r="AA186" s="274">
        <v>0</v>
      </c>
      <c r="AB186" s="274">
        <v>0</v>
      </c>
      <c r="AC186" s="274">
        <v>0</v>
      </c>
      <c r="AD186" s="274">
        <v>226</v>
      </c>
      <c r="AE186" s="274">
        <v>0</v>
      </c>
      <c r="AF186" s="274">
        <v>0</v>
      </c>
      <c r="AG186" s="274">
        <v>0</v>
      </c>
      <c r="AH186" s="274">
        <v>32.9</v>
      </c>
      <c r="AI186" s="274">
        <v>11.75</v>
      </c>
      <c r="AJ186" s="274">
        <v>282</v>
      </c>
    </row>
    <row r="187" spans="1:36" ht="18.75" customHeight="1">
      <c r="A187" s="265" t="s">
        <v>159</v>
      </c>
      <c r="B187" s="266">
        <v>306</v>
      </c>
      <c r="C187" s="267"/>
      <c r="D187" s="270" t="str">
        <f>IFERROR(VLOOKUP(B187,'Detailed Model'!$A$6:$C$92,3,FALSE()),"NOT CODED/ERROR")</f>
        <v>General Administrative</v>
      </c>
      <c r="E187" s="268"/>
      <c r="F187" s="261" t="e">
        <f>VLOOKUP(B187,'Detailed Model'!A169:C247,3,FALSE())</f>
        <v>#N/A</v>
      </c>
      <c r="G187" s="261" t="s">
        <v>271</v>
      </c>
      <c r="Y187" s="274">
        <v>0</v>
      </c>
      <c r="Z187" s="274">
        <v>0</v>
      </c>
      <c r="AA187" s="274">
        <v>0</v>
      </c>
      <c r="AB187" s="274">
        <v>0</v>
      </c>
      <c r="AC187" s="274">
        <v>0</v>
      </c>
      <c r="AD187" s="274">
        <v>4837.72</v>
      </c>
      <c r="AE187" s="274">
        <v>4500</v>
      </c>
      <c r="AF187" s="274">
        <v>4500</v>
      </c>
      <c r="AG187" s="274">
        <v>3500</v>
      </c>
      <c r="AH187" s="274">
        <v>0</v>
      </c>
      <c r="AI187" s="274">
        <v>0</v>
      </c>
      <c r="AJ187" s="274">
        <v>0</v>
      </c>
    </row>
    <row r="188" spans="1:36" ht="18.75" customHeight="1">
      <c r="A188" s="265" t="s">
        <v>159</v>
      </c>
      <c r="B188" s="266">
        <v>306</v>
      </c>
      <c r="C188" s="267"/>
      <c r="D188" s="270" t="str">
        <f>IFERROR(VLOOKUP(B188,'Detailed Model'!$A$6:$C$92,3,FALSE()),"NOT CODED/ERROR")</f>
        <v>General Administrative</v>
      </c>
      <c r="E188" s="268"/>
      <c r="F188" s="261" t="e">
        <f>VLOOKUP(B188,'Detailed Model'!A170:C248,3,FALSE())</f>
        <v>#N/A</v>
      </c>
      <c r="G188" s="261" t="s">
        <v>272</v>
      </c>
      <c r="Y188" s="274">
        <v>0</v>
      </c>
      <c r="Z188" s="274">
        <v>1348.6</v>
      </c>
      <c r="AA188" s="274">
        <v>26.4</v>
      </c>
      <c r="AB188" s="274">
        <v>0</v>
      </c>
      <c r="AC188" s="274">
        <v>0</v>
      </c>
      <c r="AD188" s="274">
        <v>0</v>
      </c>
      <c r="AE188" s="274">
        <v>0</v>
      </c>
      <c r="AF188" s="274">
        <v>35.28</v>
      </c>
      <c r="AG188" s="274">
        <v>79.19</v>
      </c>
      <c r="AH188" s="274">
        <v>0</v>
      </c>
      <c r="AI188" s="274">
        <v>0</v>
      </c>
      <c r="AJ188" s="274">
        <v>0</v>
      </c>
    </row>
    <row r="189" spans="1:36" ht="18.75" customHeight="1">
      <c r="A189" s="265" t="s">
        <v>159</v>
      </c>
      <c r="B189" s="266">
        <v>306</v>
      </c>
      <c r="C189" s="267"/>
      <c r="D189" s="270" t="str">
        <f>IFERROR(VLOOKUP(B189,'Detailed Model'!$A$6:$C$92,3,FALSE()),"NOT CODED/ERROR")</f>
        <v>General Administrative</v>
      </c>
      <c r="E189" s="268"/>
      <c r="F189" s="261" t="e">
        <f>VLOOKUP(B189,'Detailed Model'!A171:C249,3,FALSE())</f>
        <v>#N/A</v>
      </c>
      <c r="G189" s="261" t="s">
        <v>273</v>
      </c>
      <c r="Y189" s="274">
        <v>195</v>
      </c>
      <c r="Z189" s="274">
        <v>-493</v>
      </c>
      <c r="AA189" s="274">
        <v>0</v>
      </c>
      <c r="AB189" s="274">
        <v>658</v>
      </c>
      <c r="AC189" s="274">
        <v>94</v>
      </c>
      <c r="AD189" s="274">
        <v>94</v>
      </c>
      <c r="AE189" s="274">
        <v>94</v>
      </c>
      <c r="AF189" s="274">
        <v>785.33</v>
      </c>
      <c r="AG189" s="274">
        <v>357.33</v>
      </c>
      <c r="AH189" s="274">
        <v>384.31</v>
      </c>
      <c r="AI189" s="274">
        <v>407.3</v>
      </c>
      <c r="AJ189" s="274">
        <v>1102.75</v>
      </c>
    </row>
    <row r="190" spans="1:36" ht="18.75" customHeight="1">
      <c r="A190" s="265" t="s">
        <v>159</v>
      </c>
      <c r="B190" s="266">
        <v>306</v>
      </c>
      <c r="C190" s="267"/>
      <c r="D190" s="270" t="str">
        <f>IFERROR(VLOOKUP(B190,'Detailed Model'!$A$6:$C$92,3,FALSE()),"NOT CODED/ERROR")</f>
        <v>General Administrative</v>
      </c>
      <c r="E190" s="268"/>
      <c r="F190" s="261" t="e">
        <f>VLOOKUP(B190,'Detailed Model'!A172:C250,3,FALSE())</f>
        <v>#N/A</v>
      </c>
      <c r="G190" s="261" t="s">
        <v>274</v>
      </c>
      <c r="Y190" s="274">
        <v>0</v>
      </c>
      <c r="Z190" s="274">
        <v>2186.83</v>
      </c>
      <c r="AA190" s="274">
        <v>332.83</v>
      </c>
      <c r="AB190" s="274">
        <v>832.82</v>
      </c>
      <c r="AC190" s="274">
        <v>3088.31</v>
      </c>
      <c r="AD190" s="274">
        <v>1463.31</v>
      </c>
      <c r="AE190" s="274">
        <v>1433.5</v>
      </c>
      <c r="AF190" s="274">
        <v>389.78</v>
      </c>
      <c r="AG190" s="274">
        <v>1076.72</v>
      </c>
      <c r="AH190" s="274">
        <v>5698.93</v>
      </c>
      <c r="AI190" s="274">
        <v>1316.06</v>
      </c>
      <c r="AJ190" s="274">
        <v>389.78</v>
      </c>
    </row>
    <row r="191" spans="1:36" ht="18.75" customHeight="1">
      <c r="A191" s="265" t="s">
        <v>159</v>
      </c>
      <c r="B191" s="266">
        <v>306</v>
      </c>
      <c r="C191" s="267"/>
      <c r="D191" s="270" t="str">
        <f>IFERROR(VLOOKUP(B191,'Detailed Model'!$A$6:$C$92,3,FALSE()),"NOT CODED/ERROR")</f>
        <v>General Administrative</v>
      </c>
      <c r="E191" s="268"/>
      <c r="F191" s="261" t="e">
        <f>VLOOKUP(B191,'Detailed Model'!A173:C251,3,FALSE())</f>
        <v>#N/A</v>
      </c>
      <c r="G191" s="261" t="s">
        <v>275</v>
      </c>
      <c r="Y191" s="274">
        <v>2487.23</v>
      </c>
      <c r="Z191" s="274">
        <v>1872.28</v>
      </c>
      <c r="AA191" s="274">
        <v>1437.16</v>
      </c>
      <c r="AB191" s="274">
        <v>1461.86</v>
      </c>
      <c r="AC191" s="274">
        <v>3772.41</v>
      </c>
      <c r="AD191" s="274">
        <v>742.26</v>
      </c>
      <c r="AE191" s="274">
        <v>2163.79</v>
      </c>
      <c r="AF191" s="274">
        <v>2113.8000000000002</v>
      </c>
      <c r="AG191" s="274">
        <v>1418.67</v>
      </c>
      <c r="AH191" s="274">
        <v>157.44999999999999</v>
      </c>
      <c r="AI191" s="274">
        <v>813.47</v>
      </c>
      <c r="AJ191" s="274">
        <v>2960.62</v>
      </c>
    </row>
    <row r="192" spans="1:36" ht="18.75" customHeight="1">
      <c r="A192" s="265" t="s">
        <v>159</v>
      </c>
      <c r="B192" s="266">
        <v>306</v>
      </c>
      <c r="C192" s="267"/>
      <c r="D192" s="270" t="str">
        <f>IFERROR(VLOOKUP(B192,'Detailed Model'!$A$6:$C$92,3,FALSE()),"NOT CODED/ERROR")</f>
        <v>General Administrative</v>
      </c>
      <c r="E192" s="268"/>
      <c r="F192" s="261" t="e">
        <f>VLOOKUP(B192,'Detailed Model'!A174:C252,3,FALSE())</f>
        <v>#N/A</v>
      </c>
      <c r="G192" s="261" t="s">
        <v>276</v>
      </c>
      <c r="Y192" s="274">
        <v>1037.23</v>
      </c>
      <c r="Z192" s="274">
        <v>1090.83</v>
      </c>
      <c r="AA192" s="274">
        <v>1004.45</v>
      </c>
      <c r="AB192" s="274">
        <v>3949.32</v>
      </c>
      <c r="AC192" s="274">
        <v>1734.22</v>
      </c>
      <c r="AD192" s="274">
        <v>2461.6799999999998</v>
      </c>
      <c r="AE192" s="274">
        <v>2290.66</v>
      </c>
      <c r="AF192" s="274">
        <v>1948.32</v>
      </c>
      <c r="AG192" s="274">
        <v>628.29999999999995</v>
      </c>
      <c r="AH192" s="274">
        <v>723.78</v>
      </c>
      <c r="AI192" s="274">
        <v>2293.6999999999998</v>
      </c>
      <c r="AJ192" s="274">
        <v>2685.37</v>
      </c>
    </row>
    <row r="193" spans="1:36" ht="18.75" customHeight="1">
      <c r="A193" s="265" t="s">
        <v>159</v>
      </c>
      <c r="B193" s="266">
        <v>306</v>
      </c>
      <c r="C193" s="267"/>
      <c r="D193" s="270" t="str">
        <f>IFERROR(VLOOKUP(B193,'Detailed Model'!$A$6:$C$92,3,FALSE()),"NOT CODED/ERROR")</f>
        <v>General Administrative</v>
      </c>
      <c r="E193" s="268"/>
      <c r="F193" s="261" t="e">
        <f>VLOOKUP(B193,'Detailed Model'!A175:C253,3,FALSE())</f>
        <v>#N/A</v>
      </c>
      <c r="G193" s="261" t="s">
        <v>277</v>
      </c>
      <c r="Y193" s="274">
        <v>410.95</v>
      </c>
      <c r="Z193" s="274">
        <v>368.23</v>
      </c>
      <c r="AA193" s="274">
        <v>456.97</v>
      </c>
      <c r="AB193" s="274">
        <v>5691.53</v>
      </c>
      <c r="AC193" s="274">
        <v>3678.09</v>
      </c>
      <c r="AD193" s="274">
        <v>492.3</v>
      </c>
      <c r="AE193" s="274">
        <v>276.88</v>
      </c>
      <c r="AF193" s="274">
        <v>895.49</v>
      </c>
      <c r="AG193" s="274">
        <v>2604.63</v>
      </c>
      <c r="AH193" s="274">
        <v>508.13</v>
      </c>
      <c r="AI193" s="274">
        <v>845.45</v>
      </c>
      <c r="AJ193" s="274">
        <v>1249.6099999999999</v>
      </c>
    </row>
    <row r="194" spans="1:36" ht="18.75" customHeight="1">
      <c r="A194" s="265" t="s">
        <v>159</v>
      </c>
      <c r="B194" s="266">
        <v>306</v>
      </c>
      <c r="C194" s="267"/>
      <c r="D194" s="270" t="str">
        <f>IFERROR(VLOOKUP(B194,'Detailed Model'!$A$6:$C$92,3,FALSE()),"NOT CODED/ERROR")</f>
        <v>General Administrative</v>
      </c>
      <c r="E194" s="268"/>
      <c r="F194" s="261" t="e">
        <f>VLOOKUP(B194,'Detailed Model'!A176:C254,3,FALSE())</f>
        <v>#N/A</v>
      </c>
      <c r="G194" s="261" t="s">
        <v>278</v>
      </c>
      <c r="Y194" s="274">
        <v>0</v>
      </c>
      <c r="Z194" s="274">
        <v>0</v>
      </c>
      <c r="AA194" s="274">
        <v>0</v>
      </c>
      <c r="AB194" s="274">
        <v>190.52</v>
      </c>
      <c r="AC194" s="274">
        <v>213.64</v>
      </c>
      <c r="AD194" s="274">
        <v>0</v>
      </c>
      <c r="AE194" s="274">
        <v>0</v>
      </c>
      <c r="AF194" s="274">
        <v>111.72</v>
      </c>
      <c r="AG194" s="274">
        <v>0</v>
      </c>
      <c r="AH194" s="274">
        <v>0</v>
      </c>
      <c r="AI194" s="274">
        <v>0</v>
      </c>
      <c r="AJ194" s="274">
        <v>0</v>
      </c>
    </row>
    <row r="195" spans="1:36" ht="18.75" customHeight="1">
      <c r="A195" s="265" t="s">
        <v>159</v>
      </c>
      <c r="B195" s="266">
        <v>306</v>
      </c>
      <c r="C195" s="267"/>
      <c r="D195" s="270" t="str">
        <f>IFERROR(VLOOKUP(B195,'Detailed Model'!$A$6:$C$92,3,FALSE()),"NOT CODED/ERROR")</f>
        <v>General Administrative</v>
      </c>
      <c r="E195" s="268"/>
      <c r="F195" s="261" t="e">
        <f>VLOOKUP(B195,'Detailed Model'!A177:C255,3,FALSE())</f>
        <v>#N/A</v>
      </c>
      <c r="G195" s="261" t="s">
        <v>279</v>
      </c>
      <c r="Y195" s="274">
        <v>437.94</v>
      </c>
      <c r="Z195" s="274">
        <v>-324.94</v>
      </c>
      <c r="AA195" s="274">
        <v>183</v>
      </c>
      <c r="AB195" s="274">
        <v>149</v>
      </c>
      <c r="AC195" s="274">
        <v>1538.09</v>
      </c>
      <c r="AD195" s="274">
        <v>2140.88</v>
      </c>
      <c r="AE195" s="274">
        <v>392.88</v>
      </c>
      <c r="AF195" s="274">
        <v>825</v>
      </c>
      <c r="AG195" s="274">
        <v>2015</v>
      </c>
      <c r="AH195" s="274">
        <v>1114.6600000000001</v>
      </c>
      <c r="AI195" s="274">
        <v>268.89</v>
      </c>
      <c r="AJ195" s="274">
        <v>572.37</v>
      </c>
    </row>
    <row r="196" spans="1:36" ht="18.75" customHeight="1">
      <c r="A196" s="265" t="s">
        <v>159</v>
      </c>
      <c r="B196" s="266">
        <v>306</v>
      </c>
      <c r="C196" s="267"/>
      <c r="D196" s="270" t="str">
        <f>IFERROR(VLOOKUP(B196,'Detailed Model'!$A$6:$C$92,3,FALSE()),"NOT CODED/ERROR")</f>
        <v>General Administrative</v>
      </c>
      <c r="E196" s="268"/>
      <c r="F196" s="261" t="e">
        <f>VLOOKUP(B196,'Detailed Model'!A178:C256,3,FALSE())</f>
        <v>#N/A</v>
      </c>
      <c r="G196" s="261" t="s">
        <v>280</v>
      </c>
      <c r="Y196" s="274">
        <v>1181.5999999999999</v>
      </c>
      <c r="Z196" s="274">
        <v>1191.76</v>
      </c>
      <c r="AA196" s="274">
        <v>1166.76</v>
      </c>
      <c r="AB196" s="274">
        <v>1323.32</v>
      </c>
      <c r="AC196" s="274">
        <v>1166.76</v>
      </c>
      <c r="AD196" s="274">
        <v>1166.76</v>
      </c>
      <c r="AE196" s="274">
        <v>1166.76</v>
      </c>
      <c r="AF196" s="274">
        <v>1166.76</v>
      </c>
      <c r="AG196" s="274">
        <v>1166.76</v>
      </c>
      <c r="AH196" s="274">
        <v>1174.8</v>
      </c>
      <c r="AI196" s="274">
        <v>1174.8</v>
      </c>
      <c r="AJ196" s="274">
        <v>1174.8</v>
      </c>
    </row>
    <row r="197" spans="1:36" ht="18.75" customHeight="1">
      <c r="A197" s="265" t="s">
        <v>159</v>
      </c>
      <c r="B197" s="266">
        <v>306</v>
      </c>
      <c r="C197" s="267"/>
      <c r="D197" s="270" t="str">
        <f>IFERROR(VLOOKUP(B197,'Detailed Model'!$A$6:$C$92,3,FALSE()),"NOT CODED/ERROR")</f>
        <v>General Administrative</v>
      </c>
      <c r="E197" s="268"/>
      <c r="F197" s="261" t="e">
        <f>VLOOKUP(B197,'Detailed Model'!A179:C257,3,FALSE())</f>
        <v>#N/A</v>
      </c>
      <c r="G197" s="261" t="s">
        <v>281</v>
      </c>
      <c r="Y197" s="274">
        <v>405.91</v>
      </c>
      <c r="Z197" s="274">
        <v>1464.36</v>
      </c>
      <c r="AA197" s="274">
        <v>771.69</v>
      </c>
      <c r="AB197" s="274">
        <v>1781.47</v>
      </c>
      <c r="AC197" s="274">
        <v>346.5</v>
      </c>
      <c r="AD197" s="274">
        <v>372.67</v>
      </c>
      <c r="AE197" s="274">
        <v>2220.54</v>
      </c>
      <c r="AF197" s="274">
        <v>372.67</v>
      </c>
      <c r="AG197" s="274">
        <v>445.05</v>
      </c>
      <c r="AH197" s="274">
        <v>382</v>
      </c>
      <c r="AI197" s="274">
        <v>333</v>
      </c>
      <c r="AJ197" s="274">
        <v>1005.75</v>
      </c>
    </row>
    <row r="198" spans="1:36" ht="18.75" customHeight="1">
      <c r="A198" s="265" t="s">
        <v>159</v>
      </c>
      <c r="B198" s="266">
        <v>306</v>
      </c>
      <c r="C198" s="267"/>
      <c r="D198" s="270" t="str">
        <f>IFERROR(VLOOKUP(B198,'Detailed Model'!$A$6:$C$92,3,FALSE()),"NOT CODED/ERROR")</f>
        <v>General Administrative</v>
      </c>
      <c r="E198" s="268"/>
      <c r="F198" s="261" t="e">
        <f>VLOOKUP(B198,'Detailed Model'!A180:C258,3,FALSE())</f>
        <v>#N/A</v>
      </c>
      <c r="G198" s="261" t="s">
        <v>282</v>
      </c>
      <c r="Y198" s="274">
        <v>46.88</v>
      </c>
      <c r="Z198" s="274">
        <v>93.76</v>
      </c>
      <c r="AA198" s="274">
        <v>72.34</v>
      </c>
      <c r="AB198" s="274">
        <v>641.65</v>
      </c>
      <c r="AC198" s="274">
        <v>377.53</v>
      </c>
      <c r="AD198" s="274">
        <v>496.46</v>
      </c>
      <c r="AE198" s="274">
        <v>0</v>
      </c>
      <c r="AF198" s="274">
        <v>0</v>
      </c>
      <c r="AG198" s="274">
        <v>30.32</v>
      </c>
      <c r="AH198" s="274">
        <v>28.91</v>
      </c>
      <c r="AI198" s="274">
        <v>0</v>
      </c>
      <c r="AJ198" s="274">
        <v>0</v>
      </c>
    </row>
    <row r="199" spans="1:36" ht="18.75" customHeight="1">
      <c r="A199" s="265" t="s">
        <v>159</v>
      </c>
      <c r="B199" s="266">
        <v>306</v>
      </c>
      <c r="C199" s="267"/>
      <c r="D199" s="270" t="str">
        <f>IFERROR(VLOOKUP(B199,'Detailed Model'!$A$6:$C$92,3,FALSE()),"NOT CODED/ERROR")</f>
        <v>General Administrative</v>
      </c>
      <c r="E199" s="268"/>
      <c r="F199" s="261" t="e">
        <f>VLOOKUP(B199,'Detailed Model'!A181:C259,3,FALSE())</f>
        <v>#N/A</v>
      </c>
      <c r="G199" s="261" t="s">
        <v>283</v>
      </c>
      <c r="Y199" s="274">
        <v>2753.96</v>
      </c>
      <c r="Z199" s="274">
        <v>2403.96</v>
      </c>
      <c r="AA199" s="274">
        <v>3332.91</v>
      </c>
      <c r="AB199" s="274">
        <v>2948.96</v>
      </c>
      <c r="AC199" s="274">
        <v>2824.16</v>
      </c>
      <c r="AD199" s="274">
        <v>2498.41</v>
      </c>
      <c r="AE199" s="274">
        <v>3113.06</v>
      </c>
      <c r="AF199" s="274">
        <v>2069.9899999999998</v>
      </c>
      <c r="AG199" s="274">
        <v>1561.19</v>
      </c>
      <c r="AH199" s="274">
        <v>3032.27</v>
      </c>
      <c r="AI199" s="274">
        <v>3361.05</v>
      </c>
      <c r="AJ199" s="274">
        <v>2457.75</v>
      </c>
    </row>
    <row r="200" spans="1:36" ht="18.75" customHeight="1">
      <c r="A200" s="265" t="s">
        <v>159</v>
      </c>
      <c r="B200" s="266">
        <v>306</v>
      </c>
      <c r="C200" s="267"/>
      <c r="D200" s="270" t="str">
        <f>IFERROR(VLOOKUP(B200,'Detailed Model'!$A$6:$C$92,3,FALSE()),"NOT CODED/ERROR")</f>
        <v>General Administrative</v>
      </c>
      <c r="E200" s="268"/>
      <c r="F200" s="261" t="e">
        <f>VLOOKUP(B200,'Detailed Model'!A182:C260,3,FALSE())</f>
        <v>#N/A</v>
      </c>
      <c r="G200" s="261" t="s">
        <v>284</v>
      </c>
      <c r="Y200" s="274">
        <v>1866</v>
      </c>
      <c r="Z200" s="274">
        <v>1622</v>
      </c>
      <c r="AA200" s="274">
        <v>1370</v>
      </c>
      <c r="AB200" s="274">
        <v>1479</v>
      </c>
      <c r="AC200" s="274">
        <v>444</v>
      </c>
      <c r="AD200" s="274">
        <v>408</v>
      </c>
      <c r="AE200" s="274">
        <v>706</v>
      </c>
      <c r="AF200" s="274">
        <v>2037</v>
      </c>
      <c r="AG200" s="274">
        <v>714</v>
      </c>
      <c r="AH200" s="274">
        <v>372</v>
      </c>
      <c r="AI200" s="274">
        <v>678</v>
      </c>
      <c r="AJ200" s="274">
        <v>704</v>
      </c>
    </row>
    <row r="201" spans="1:36" ht="18.75" customHeight="1">
      <c r="A201" s="265" t="s">
        <v>159</v>
      </c>
      <c r="B201" s="266">
        <v>306</v>
      </c>
      <c r="C201" s="267"/>
      <c r="D201" s="270" t="str">
        <f>IFERROR(VLOOKUP(B201,'Detailed Model'!$A$6:$C$92,3,FALSE()),"NOT CODED/ERROR")</f>
        <v>General Administrative</v>
      </c>
      <c r="E201" s="268"/>
      <c r="F201" s="261" t="e">
        <f>VLOOKUP(B201,'Detailed Model'!A183:C261,3,FALSE())</f>
        <v>#N/A</v>
      </c>
      <c r="G201" s="261" t="s">
        <v>285</v>
      </c>
      <c r="Y201" s="274">
        <v>526.75</v>
      </c>
      <c r="Z201" s="274">
        <v>425.03</v>
      </c>
      <c r="AA201" s="274">
        <v>289.62</v>
      </c>
      <c r="AB201" s="274">
        <v>895.41</v>
      </c>
      <c r="AC201" s="274">
        <v>527.41999999999996</v>
      </c>
      <c r="AD201" s="274">
        <v>1200.4100000000001</v>
      </c>
      <c r="AE201" s="274">
        <v>1066.28</v>
      </c>
      <c r="AF201" s="274">
        <v>335.68</v>
      </c>
      <c r="AG201" s="274">
        <v>299.01</v>
      </c>
      <c r="AH201" s="274">
        <v>393.76</v>
      </c>
      <c r="AI201" s="274">
        <v>420.15</v>
      </c>
      <c r="AJ201" s="274">
        <v>0</v>
      </c>
    </row>
    <row r="202" spans="1:36" ht="18.75" customHeight="1">
      <c r="A202" s="265" t="s">
        <v>159</v>
      </c>
      <c r="B202" s="266">
        <v>306</v>
      </c>
      <c r="C202" s="267"/>
      <c r="D202" s="270" t="str">
        <f>IFERROR(VLOOKUP(B202,'Detailed Model'!$A$6:$C$92,3,FALSE()),"NOT CODED/ERROR")</f>
        <v>General Administrative</v>
      </c>
      <c r="E202" s="268"/>
      <c r="F202" s="261" t="e">
        <f>VLOOKUP(B202,'Detailed Model'!A184:C262,3,FALSE())</f>
        <v>#N/A</v>
      </c>
      <c r="G202" s="261" t="s">
        <v>286</v>
      </c>
      <c r="Y202" s="274">
        <v>98.56</v>
      </c>
      <c r="Z202" s="274">
        <v>98.56</v>
      </c>
      <c r="AA202" s="274">
        <v>123.2</v>
      </c>
      <c r="AB202" s="274">
        <v>98.56</v>
      </c>
      <c r="AC202" s="274">
        <v>98.56</v>
      </c>
      <c r="AD202" s="274">
        <v>98.56</v>
      </c>
      <c r="AE202" s="274">
        <v>0</v>
      </c>
      <c r="AF202" s="274">
        <v>53.48</v>
      </c>
      <c r="AG202" s="274">
        <v>73.92</v>
      </c>
      <c r="AH202" s="274">
        <v>98.56</v>
      </c>
      <c r="AI202" s="274">
        <v>73.92</v>
      </c>
      <c r="AJ202" s="274">
        <v>123.2</v>
      </c>
    </row>
    <row r="203" spans="1:36" ht="18.75" customHeight="1">
      <c r="A203" s="265" t="s">
        <v>159</v>
      </c>
      <c r="B203" s="266">
        <v>306</v>
      </c>
      <c r="C203" s="267"/>
      <c r="D203" s="270" t="str">
        <f>IFERROR(VLOOKUP(B203,'Detailed Model'!$A$6:$C$92,3,FALSE()),"NOT CODED/ERROR")</f>
        <v>General Administrative</v>
      </c>
      <c r="E203" s="268"/>
      <c r="F203" s="261" t="e">
        <f>VLOOKUP(B203,'Detailed Model'!A185:C263,3,FALSE())</f>
        <v>#N/A</v>
      </c>
      <c r="G203" s="261" t="s">
        <v>287</v>
      </c>
      <c r="Y203" s="274">
        <v>12375.95</v>
      </c>
      <c r="Z203" s="274">
        <v>11053.78</v>
      </c>
      <c r="AA203" s="274">
        <v>10213.26</v>
      </c>
      <c r="AB203" s="274">
        <v>10353.700000000001</v>
      </c>
      <c r="AC203" s="274">
        <v>9416.5400000000009</v>
      </c>
      <c r="AD203" s="274">
        <v>9102.01</v>
      </c>
      <c r="AE203" s="274">
        <v>11122.59</v>
      </c>
      <c r="AF203" s="274">
        <v>9380.9699999999993</v>
      </c>
      <c r="AG203" s="274">
        <v>10754.76</v>
      </c>
      <c r="AH203" s="274">
        <v>10929.21</v>
      </c>
      <c r="AI203" s="274">
        <v>10860.63</v>
      </c>
      <c r="AJ203" s="274">
        <v>10292.98</v>
      </c>
    </row>
    <row r="204" spans="1:36" ht="18.75" customHeight="1">
      <c r="A204" s="265" t="s">
        <v>159</v>
      </c>
      <c r="B204" s="266">
        <v>306</v>
      </c>
      <c r="C204" s="267"/>
      <c r="D204" s="270" t="str">
        <f>IFERROR(VLOOKUP(B204,'Detailed Model'!$A$6:$C$92,3,FALSE()),"NOT CODED/ERROR")</f>
        <v>General Administrative</v>
      </c>
      <c r="E204" s="268"/>
      <c r="F204" s="261" t="e">
        <f>VLOOKUP(B204,'Detailed Model'!A186:C264,3,FALSE())</f>
        <v>#N/A</v>
      </c>
      <c r="G204" s="261" t="s">
        <v>288</v>
      </c>
      <c r="Y204" s="274">
        <v>166.7</v>
      </c>
      <c r="Z204" s="274">
        <v>72.95</v>
      </c>
      <c r="AA204" s="274">
        <v>0</v>
      </c>
      <c r="AB204" s="274">
        <v>0</v>
      </c>
      <c r="AC204" s="274">
        <v>0</v>
      </c>
      <c r="AD204" s="274">
        <v>0</v>
      </c>
      <c r="AE204" s="274">
        <v>0</v>
      </c>
      <c r="AF204" s="274">
        <v>0</v>
      </c>
      <c r="AG204" s="274">
        <v>0</v>
      </c>
      <c r="AH204" s="274">
        <v>0</v>
      </c>
      <c r="AI204" s="274">
        <v>0</v>
      </c>
      <c r="AJ204" s="274">
        <v>0</v>
      </c>
    </row>
    <row r="205" spans="1:36" ht="18.75" customHeight="1">
      <c r="A205" s="265" t="s">
        <v>159</v>
      </c>
      <c r="B205" s="266">
        <v>306</v>
      </c>
      <c r="C205" s="267"/>
      <c r="D205" s="270" t="str">
        <f>IFERROR(VLOOKUP(B205,'Detailed Model'!$A$6:$C$92,3,FALSE()),"NOT CODED/ERROR")</f>
        <v>General Administrative</v>
      </c>
      <c r="E205" s="268"/>
      <c r="F205" s="261" t="e">
        <f>VLOOKUP(B205,'Detailed Model'!A187:C265,3,FALSE())</f>
        <v>#N/A</v>
      </c>
      <c r="G205" s="261" t="s">
        <v>289</v>
      </c>
      <c r="Y205" s="274">
        <v>112.66</v>
      </c>
      <c r="Z205" s="274">
        <v>0</v>
      </c>
      <c r="AA205" s="274">
        <v>0</v>
      </c>
      <c r="AB205" s="274">
        <v>-112.66</v>
      </c>
      <c r="AC205" s="274">
        <v>0</v>
      </c>
      <c r="AD205" s="274">
        <v>0</v>
      </c>
      <c r="AE205" s="274">
        <v>0</v>
      </c>
      <c r="AF205" s="274">
        <v>0</v>
      </c>
      <c r="AG205" s="274">
        <v>0</v>
      </c>
      <c r="AH205" s="274">
        <v>0</v>
      </c>
      <c r="AI205" s="274">
        <v>0</v>
      </c>
      <c r="AJ205" s="274">
        <v>0</v>
      </c>
    </row>
    <row r="206" spans="1:36" ht="18.75" customHeight="1">
      <c r="A206" s="265" t="s">
        <v>159</v>
      </c>
      <c r="B206" s="266">
        <v>306</v>
      </c>
      <c r="C206" s="267"/>
      <c r="D206" s="270" t="str">
        <f>IFERROR(VLOOKUP(B206,'Detailed Model'!$A$6:$C$92,3,FALSE()),"NOT CODED/ERROR")</f>
        <v>General Administrative</v>
      </c>
      <c r="E206" s="268"/>
      <c r="F206" s="261" t="e">
        <f>VLOOKUP(B206,'Detailed Model'!A188:C266,3,FALSE())</f>
        <v>#N/A</v>
      </c>
      <c r="G206" s="261" t="s">
        <v>290</v>
      </c>
      <c r="Y206" s="274">
        <v>1071.54</v>
      </c>
      <c r="Z206" s="274">
        <v>373.5</v>
      </c>
      <c r="AA206" s="274">
        <v>1600.82</v>
      </c>
      <c r="AB206" s="274">
        <v>1406.21</v>
      </c>
      <c r="AC206" s="274">
        <v>1211.7</v>
      </c>
      <c r="AD206" s="274">
        <v>884.04</v>
      </c>
      <c r="AE206" s="274">
        <v>1107.05</v>
      </c>
      <c r="AF206" s="274">
        <v>1153.6600000000001</v>
      </c>
      <c r="AG206" s="274">
        <v>761.86</v>
      </c>
      <c r="AH206" s="274">
        <v>1010.87</v>
      </c>
      <c r="AI206" s="274">
        <v>2165.86</v>
      </c>
      <c r="AJ206" s="274">
        <v>1066.24</v>
      </c>
    </row>
    <row r="207" spans="1:36" ht="18.75" customHeight="1">
      <c r="A207" s="265" t="s">
        <v>159</v>
      </c>
      <c r="B207" s="266">
        <v>306</v>
      </c>
      <c r="C207" s="267"/>
      <c r="D207" s="270" t="str">
        <f>IFERROR(VLOOKUP(B207,'Detailed Model'!$A$6:$C$92,3,FALSE()),"NOT CODED/ERROR")</f>
        <v>General Administrative</v>
      </c>
      <c r="E207" s="268"/>
      <c r="F207" s="261" t="e">
        <f>VLOOKUP(B207,'Detailed Model'!A189:C267,3,FALSE())</f>
        <v>#N/A</v>
      </c>
      <c r="G207" s="261" t="s">
        <v>291</v>
      </c>
      <c r="Y207" s="274">
        <v>497.1</v>
      </c>
      <c r="Z207" s="274">
        <v>-2122.56</v>
      </c>
      <c r="AA207" s="274">
        <v>754</v>
      </c>
      <c r="AB207" s="274">
        <v>400.25</v>
      </c>
      <c r="AC207" s="274">
        <v>483</v>
      </c>
      <c r="AD207" s="274">
        <v>219.16</v>
      </c>
      <c r="AE207" s="274">
        <v>164.61</v>
      </c>
      <c r="AF207" s="274">
        <v>134.31</v>
      </c>
      <c r="AG207" s="274">
        <v>339.84</v>
      </c>
      <c r="AH207" s="274">
        <v>229.21</v>
      </c>
      <c r="AI207" s="274">
        <v>271.64999999999998</v>
      </c>
      <c r="AJ207" s="274">
        <v>321.31</v>
      </c>
    </row>
    <row r="208" spans="1:36" ht="18.75" customHeight="1">
      <c r="A208" s="265" t="s">
        <v>159</v>
      </c>
      <c r="B208" s="266">
        <v>306</v>
      </c>
      <c r="C208" s="267"/>
      <c r="D208" s="270" t="str">
        <f>IFERROR(VLOOKUP(B208,'Detailed Model'!$A$6:$C$92,3,FALSE()),"NOT CODED/ERROR")</f>
        <v>General Administrative</v>
      </c>
      <c r="E208" s="268"/>
      <c r="F208" s="261" t="e">
        <f>VLOOKUP(B208,'Detailed Model'!A190:C268,3,FALSE())</f>
        <v>#N/A</v>
      </c>
      <c r="G208" s="261" t="s">
        <v>292</v>
      </c>
      <c r="Y208" s="274">
        <v>140</v>
      </c>
      <c r="Z208" s="274">
        <v>20.84</v>
      </c>
      <c r="AA208" s="274">
        <v>145</v>
      </c>
      <c r="AB208" s="274">
        <v>140</v>
      </c>
      <c r="AC208" s="274">
        <v>325.89</v>
      </c>
      <c r="AD208" s="274">
        <v>140</v>
      </c>
      <c r="AE208" s="274">
        <v>307.5</v>
      </c>
      <c r="AF208" s="274">
        <v>0</v>
      </c>
      <c r="AG208" s="274">
        <v>195</v>
      </c>
      <c r="AH208" s="274">
        <v>0</v>
      </c>
      <c r="AI208" s="274">
        <v>0</v>
      </c>
      <c r="AJ208" s="274">
        <v>2805.5</v>
      </c>
    </row>
    <row r="209" spans="1:36" ht="18.75" customHeight="1">
      <c r="A209" s="265" t="s">
        <v>159</v>
      </c>
      <c r="B209" s="266">
        <v>306</v>
      </c>
      <c r="C209" s="267"/>
      <c r="D209" s="270" t="str">
        <f>IFERROR(VLOOKUP(B209,'Detailed Model'!$A$6:$C$92,3,FALSE()),"NOT CODED/ERROR")</f>
        <v>General Administrative</v>
      </c>
      <c r="E209" s="268"/>
      <c r="F209" s="261" t="e">
        <f>VLOOKUP(B209,'Detailed Model'!A191:C269,3,FALSE())</f>
        <v>#N/A</v>
      </c>
      <c r="G209" s="261" t="s">
        <v>293</v>
      </c>
      <c r="Y209" s="274">
        <v>6472.7</v>
      </c>
      <c r="Z209" s="274">
        <v>16662.810000000001</v>
      </c>
      <c r="AA209" s="274">
        <v>18782.16</v>
      </c>
      <c r="AB209" s="274">
        <v>13336.95</v>
      </c>
      <c r="AC209" s="274">
        <v>4034.46</v>
      </c>
      <c r="AD209" s="274">
        <v>16117.85</v>
      </c>
      <c r="AE209" s="274">
        <v>15983.39</v>
      </c>
      <c r="AF209" s="274">
        <v>14425.22</v>
      </c>
      <c r="AG209" s="274">
        <v>1361.05</v>
      </c>
      <c r="AH209" s="274">
        <v>6610.73</v>
      </c>
      <c r="AI209" s="274">
        <v>1933.31</v>
      </c>
      <c r="AJ209" s="274">
        <v>295.63</v>
      </c>
    </row>
    <row r="210" spans="1:36" ht="18.75" customHeight="1">
      <c r="A210" s="265" t="s">
        <v>159</v>
      </c>
      <c r="B210" s="266">
        <v>306</v>
      </c>
      <c r="C210" s="267"/>
      <c r="D210" s="270" t="str">
        <f>IFERROR(VLOOKUP(B210,'Detailed Model'!$A$6:$C$92,3,FALSE()),"NOT CODED/ERROR")</f>
        <v>General Administrative</v>
      </c>
      <c r="E210" s="268"/>
      <c r="F210" s="261" t="e">
        <f>VLOOKUP(B210,'Detailed Model'!A192:C270,3,FALSE())</f>
        <v>#N/A</v>
      </c>
      <c r="G210" s="261" t="s">
        <v>294</v>
      </c>
      <c r="Y210" s="274">
        <v>0</v>
      </c>
      <c r="Z210" s="274">
        <v>806.4</v>
      </c>
      <c r="AA210" s="274">
        <v>0</v>
      </c>
      <c r="AB210" s="274">
        <v>270.39</v>
      </c>
      <c r="AC210" s="274">
        <v>136.88</v>
      </c>
      <c r="AD210" s="274">
        <v>242.57</v>
      </c>
      <c r="AE210" s="274">
        <v>5295.65</v>
      </c>
      <c r="AF210" s="274">
        <v>0</v>
      </c>
      <c r="AG210" s="274">
        <v>0</v>
      </c>
      <c r="AH210" s="274">
        <v>24.08</v>
      </c>
      <c r="AI210" s="274">
        <v>56.9</v>
      </c>
      <c r="AJ210" s="274">
        <v>0</v>
      </c>
    </row>
    <row r="211" spans="1:36" ht="18.75" customHeight="1">
      <c r="A211" s="265" t="s">
        <v>159</v>
      </c>
      <c r="B211" s="266"/>
      <c r="C211" s="267"/>
      <c r="D211" s="270" t="str">
        <f>IFERROR(VLOOKUP(B211,'Detailed Model'!$A$6:$C$92,3,FALSE()),"NOT CODED/ERROR")</f>
        <v>NOT CODED/ERROR</v>
      </c>
      <c r="E211" s="268"/>
      <c r="F211" s="261" t="e">
        <f>VLOOKUP(B211,'Detailed Model'!A193:C271,3,FALSE())</f>
        <v>#N/A</v>
      </c>
      <c r="G211" s="261" t="s">
        <v>295</v>
      </c>
      <c r="Y211" s="274">
        <v>67370.87</v>
      </c>
      <c r="Z211" s="274">
        <v>74776.2</v>
      </c>
      <c r="AA211" s="274">
        <v>75466.259999999995</v>
      </c>
      <c r="AB211" s="274">
        <v>82538.320000000007</v>
      </c>
      <c r="AC211" s="274">
        <v>66347.8</v>
      </c>
      <c r="AD211" s="274">
        <v>67704.58</v>
      </c>
      <c r="AE211" s="274">
        <v>72342.240000000005</v>
      </c>
      <c r="AF211" s="274">
        <v>76567.149999999994</v>
      </c>
      <c r="AG211" s="274">
        <v>62297.78</v>
      </c>
      <c r="AH211" s="274">
        <v>60769.16</v>
      </c>
      <c r="AI211" s="274">
        <v>55789.29</v>
      </c>
      <c r="AJ211" s="274">
        <v>58909.82</v>
      </c>
    </row>
    <row r="212" spans="1:36" ht="18.75" customHeight="1">
      <c r="A212" s="265" t="s">
        <v>159</v>
      </c>
      <c r="B212" s="266"/>
      <c r="C212" s="267"/>
      <c r="D212" s="270" t="str">
        <f>IFERROR(VLOOKUP(B212,'Detailed Model'!$A$6:$C$92,3,FALSE()),"NOT CODED/ERROR")</f>
        <v>NOT CODED/ERROR</v>
      </c>
      <c r="E212" s="268"/>
      <c r="F212" s="261" t="e">
        <f>VLOOKUP(B212,'Detailed Model'!A194:C272,3,FALSE())</f>
        <v>#N/A</v>
      </c>
      <c r="G212" s="261" t="s">
        <v>130</v>
      </c>
    </row>
    <row r="213" spans="1:36" ht="18.75" customHeight="1">
      <c r="A213" s="265" t="s">
        <v>159</v>
      </c>
      <c r="B213" s="266"/>
      <c r="C213" s="267"/>
      <c r="D213" s="270" t="str">
        <f>IFERROR(VLOOKUP(B213,'Detailed Model'!$A$6:$C$92,3,FALSE()),"NOT CODED/ERROR")</f>
        <v>NOT CODED/ERROR</v>
      </c>
      <c r="E213" s="268"/>
      <c r="F213" s="261" t="e">
        <f>VLOOKUP(B213,'Detailed Model'!A195:C273,3,FALSE())</f>
        <v>#N/A</v>
      </c>
      <c r="G213" s="261" t="s">
        <v>296</v>
      </c>
      <c r="Y213" s="262" t="s">
        <v>135</v>
      </c>
      <c r="Z213" s="262" t="s">
        <v>135</v>
      </c>
      <c r="AA213" s="262" t="s">
        <v>135</v>
      </c>
      <c r="AB213" s="262" t="s">
        <v>135</v>
      </c>
      <c r="AC213" s="262" t="s">
        <v>135</v>
      </c>
      <c r="AD213" s="262" t="s">
        <v>135</v>
      </c>
      <c r="AE213" s="262" t="s">
        <v>135</v>
      </c>
      <c r="AF213" s="262" t="s">
        <v>135</v>
      </c>
      <c r="AG213" s="262" t="s">
        <v>135</v>
      </c>
      <c r="AH213" s="262" t="s">
        <v>135</v>
      </c>
      <c r="AI213" s="262" t="s">
        <v>135</v>
      </c>
      <c r="AJ213" s="262" t="s">
        <v>135</v>
      </c>
    </row>
    <row r="214" spans="1:36" ht="18.75" customHeight="1">
      <c r="A214" s="265" t="s">
        <v>159</v>
      </c>
      <c r="B214" s="266">
        <v>312</v>
      </c>
      <c r="C214" s="267"/>
      <c r="D214" s="270" t="str">
        <f>IFERROR(VLOOKUP(B214,'Detailed Model'!$A$6:$C$92,3,FALSE()),"NOT CODED/ERROR")</f>
        <v>Real Estate Taxes</v>
      </c>
      <c r="E214" s="268"/>
      <c r="F214" s="261" t="e">
        <f>VLOOKUP(B214,'Detailed Model'!A196:C274,3,FALSE())</f>
        <v>#N/A</v>
      </c>
      <c r="G214" s="261" t="s">
        <v>297</v>
      </c>
      <c r="Y214" s="274">
        <v>0</v>
      </c>
      <c r="Z214" s="274">
        <v>0</v>
      </c>
      <c r="AA214" s="274">
        <v>0</v>
      </c>
      <c r="AB214" s="274">
        <v>0</v>
      </c>
      <c r="AC214" s="274">
        <v>0</v>
      </c>
      <c r="AD214" s="274">
        <v>0</v>
      </c>
      <c r="AE214" s="274">
        <v>0</v>
      </c>
      <c r="AF214" s="274">
        <v>0</v>
      </c>
      <c r="AG214" s="274">
        <v>0</v>
      </c>
      <c r="AH214" s="274">
        <v>0</v>
      </c>
      <c r="AI214" s="274">
        <v>47911.519999999997</v>
      </c>
      <c r="AJ214" s="274">
        <v>11977.85</v>
      </c>
    </row>
    <row r="215" spans="1:36" ht="18.75" customHeight="1">
      <c r="A215" s="265" t="s">
        <v>159</v>
      </c>
      <c r="B215" s="266">
        <v>310</v>
      </c>
      <c r="C215" s="267"/>
      <c r="D215" s="270" t="str">
        <f>IFERROR(VLOOKUP(B215,'Detailed Model'!$A$6:$C$92,3,FALSE()),"NOT CODED/ERROR")</f>
        <v>Payroll Taxes</v>
      </c>
      <c r="E215" s="268"/>
      <c r="F215" s="261" t="e">
        <f>VLOOKUP(B215,'Detailed Model'!A197:C275,3,FALSE())</f>
        <v>#N/A</v>
      </c>
      <c r="G215" s="261" t="s">
        <v>298</v>
      </c>
      <c r="Y215" s="274">
        <v>0</v>
      </c>
      <c r="Z215" s="274">
        <v>0</v>
      </c>
      <c r="AA215" s="274">
        <v>0</v>
      </c>
      <c r="AB215" s="274">
        <v>1291.92</v>
      </c>
      <c r="AC215" s="274">
        <v>430.64</v>
      </c>
      <c r="AD215" s="274">
        <v>430.64</v>
      </c>
      <c r="AE215" s="274">
        <v>430.64</v>
      </c>
      <c r="AF215" s="274">
        <v>430.64</v>
      </c>
      <c r="AG215" s="274">
        <v>430.64</v>
      </c>
      <c r="AH215" s="274">
        <v>430.64</v>
      </c>
      <c r="AI215" s="274">
        <v>430.64</v>
      </c>
      <c r="AJ215" s="274">
        <v>430.64</v>
      </c>
    </row>
    <row r="216" spans="1:36" ht="18.75" customHeight="1">
      <c r="A216" s="265" t="s">
        <v>159</v>
      </c>
      <c r="B216" s="266">
        <v>311</v>
      </c>
      <c r="C216" s="267"/>
      <c r="D216" s="270" t="str">
        <f>IFERROR(VLOOKUP(B216,'Detailed Model'!$A$6:$C$92,3,FALSE()),"NOT CODED/ERROR")</f>
        <v>Insurance</v>
      </c>
      <c r="E216" s="268"/>
      <c r="F216" s="261" t="e">
        <f>VLOOKUP(B216,'Detailed Model'!A198:C276,3,FALSE())</f>
        <v>#N/A</v>
      </c>
      <c r="G216" s="261" t="s">
        <v>299</v>
      </c>
      <c r="Y216" s="274">
        <v>19520.150000000001</v>
      </c>
      <c r="Z216" s="274">
        <v>19520.150000000001</v>
      </c>
      <c r="AA216" s="274">
        <v>19590.09</v>
      </c>
      <c r="AB216" s="274">
        <v>19998.990000000002</v>
      </c>
      <c r="AC216" s="274">
        <v>19998.990000000002</v>
      </c>
      <c r="AD216" s="274">
        <v>19998.990000000002</v>
      </c>
      <c r="AE216" s="274">
        <v>19998.990000000002</v>
      </c>
      <c r="AF216" s="274">
        <v>20106.05</v>
      </c>
      <c r="AG216" s="274">
        <v>20106.05</v>
      </c>
      <c r="AH216" s="274">
        <v>20106.05</v>
      </c>
      <c r="AI216" s="274">
        <v>20106.060000000001</v>
      </c>
      <c r="AJ216" s="274">
        <v>20106.05</v>
      </c>
    </row>
    <row r="217" spans="1:36" ht="18.75" customHeight="1">
      <c r="A217" s="265" t="s">
        <v>159</v>
      </c>
      <c r="B217" s="266">
        <v>320</v>
      </c>
      <c r="C217" s="267"/>
      <c r="D217" s="270" t="str">
        <f>IFERROR(VLOOKUP(B217,'Detailed Model'!$A$6:$C$92,3,FALSE()),"NOT CODED/ERROR")</f>
        <v>Non-Operational &amp; Excluded4</v>
      </c>
      <c r="E217" s="268"/>
      <c r="F217" s="261" t="e">
        <f>VLOOKUP(B217,'Detailed Model'!A199:C277,3,FALSE())</f>
        <v>#N/A</v>
      </c>
      <c r="G217" s="261" t="s">
        <v>300</v>
      </c>
      <c r="Y217" s="274">
        <v>184.91</v>
      </c>
      <c r="Z217" s="274">
        <v>184.91</v>
      </c>
      <c r="AA217" s="274">
        <v>844.5</v>
      </c>
      <c r="AB217" s="274">
        <v>226.06</v>
      </c>
      <c r="AC217" s="274">
        <v>185.61</v>
      </c>
      <c r="AD217" s="274">
        <v>183.26</v>
      </c>
      <c r="AE217" s="274">
        <v>292.89</v>
      </c>
      <c r="AF217" s="274">
        <v>308.27</v>
      </c>
      <c r="AG217" s="274">
        <v>286.35000000000002</v>
      </c>
      <c r="AH217" s="274">
        <v>263.36</v>
      </c>
      <c r="AI217" s="274">
        <v>261.22000000000003</v>
      </c>
      <c r="AJ217" s="274">
        <v>1995.22</v>
      </c>
    </row>
    <row r="218" spans="1:36" ht="18.75" customHeight="1">
      <c r="A218" s="265" t="s">
        <v>159</v>
      </c>
      <c r="B218" s="266">
        <v>320</v>
      </c>
      <c r="C218" s="267"/>
      <c r="D218" s="270" t="str">
        <f>IFERROR(VLOOKUP(B218,'Detailed Model'!$A$6:$C$92,3,FALSE()),"NOT CODED/ERROR")</f>
        <v>Non-Operational &amp; Excluded4</v>
      </c>
      <c r="E218" s="268"/>
      <c r="F218" s="261" t="e">
        <f>VLOOKUP(B218,'Detailed Model'!A200:C278,3,FALSE())</f>
        <v>#N/A</v>
      </c>
      <c r="G218" s="261" t="s">
        <v>301</v>
      </c>
      <c r="Y218" s="274">
        <v>35716.17</v>
      </c>
      <c r="Z218" s="274">
        <v>31060.28</v>
      </c>
      <c r="AA218" s="274">
        <v>33768.620000000003</v>
      </c>
      <c r="AB218" s="274">
        <v>34551.019999999997</v>
      </c>
      <c r="AC218" s="274">
        <v>34123.550000000003</v>
      </c>
      <c r="AD218" s="274">
        <v>35017.58</v>
      </c>
      <c r="AE218" s="274">
        <v>41269.980000000003</v>
      </c>
      <c r="AF218" s="274">
        <v>34430.1</v>
      </c>
      <c r="AG218" s="274">
        <v>35651.949999999997</v>
      </c>
      <c r="AH218" s="274">
        <v>34474.959999999999</v>
      </c>
      <c r="AI218" s="274">
        <v>36833.769999999997</v>
      </c>
      <c r="AJ218" s="274">
        <v>35636.68</v>
      </c>
    </row>
    <row r="219" spans="1:36" ht="18.75" customHeight="1">
      <c r="A219" s="265" t="s">
        <v>159</v>
      </c>
      <c r="B219" s="261">
        <v>315</v>
      </c>
      <c r="D219" s="270" t="str">
        <f>IFERROR(VLOOKUP(B219,'Detailed Model'!$A$6:$C$92,3,FALSE()),"NOT CODED/ERROR")</f>
        <v>Bad Debt</v>
      </c>
      <c r="E219" s="268"/>
      <c r="F219" s="261" t="e">
        <f>VLOOKUP(B219,'Detailed Model'!A201:C279,3,FALSE())</f>
        <v>#N/A</v>
      </c>
      <c r="G219" s="261" t="s">
        <v>302</v>
      </c>
      <c r="Y219" s="274">
        <v>6135.7</v>
      </c>
      <c r="Z219" s="274">
        <v>3466.59</v>
      </c>
      <c r="AA219" s="274">
        <v>52.21</v>
      </c>
      <c r="AB219" s="274">
        <v>52.21</v>
      </c>
      <c r="AC219" s="274">
        <v>0</v>
      </c>
      <c r="AD219" s="274">
        <v>0</v>
      </c>
      <c r="AE219" s="274">
        <v>0</v>
      </c>
      <c r="AF219" s="274">
        <v>2258.77</v>
      </c>
      <c r="AG219" s="274">
        <v>-2258.2399999999998</v>
      </c>
      <c r="AH219" s="274">
        <v>0</v>
      </c>
      <c r="AI219" s="274">
        <v>3767.8</v>
      </c>
      <c r="AJ219" s="274">
        <v>6814.51</v>
      </c>
    </row>
    <row r="220" spans="1:36" ht="18.75" customHeight="1">
      <c r="A220" s="265" t="s">
        <v>159</v>
      </c>
      <c r="D220" s="270" t="str">
        <f>IFERROR(VLOOKUP(B220,'Detailed Model'!$A$6:$C$92,3,FALSE()),"NOT CODED/ERROR")</f>
        <v>NOT CODED/ERROR</v>
      </c>
      <c r="E220" s="268"/>
      <c r="F220" s="261" t="e">
        <f>VLOOKUP(B220,'Detailed Model'!A202:C280,3,FALSE())</f>
        <v>#N/A</v>
      </c>
      <c r="G220" s="261" t="s">
        <v>303</v>
      </c>
      <c r="Y220" s="274">
        <v>61556.93</v>
      </c>
      <c r="Z220" s="274">
        <v>54231.93</v>
      </c>
      <c r="AA220" s="274">
        <v>54255.42</v>
      </c>
      <c r="AB220" s="274">
        <v>56120.2</v>
      </c>
      <c r="AC220" s="274">
        <v>54738.79</v>
      </c>
      <c r="AD220" s="274">
        <v>55630.47</v>
      </c>
      <c r="AE220" s="274">
        <v>61992.5</v>
      </c>
      <c r="AF220" s="274">
        <v>57533.83</v>
      </c>
      <c r="AG220" s="274">
        <v>54216.75</v>
      </c>
      <c r="AH220" s="274">
        <v>55275.01</v>
      </c>
      <c r="AI220" s="274">
        <v>109311.01</v>
      </c>
      <c r="AJ220" s="274">
        <v>76960.95</v>
      </c>
    </row>
    <row r="221" spans="1:36" ht="18.75" customHeight="1">
      <c r="A221" s="265" t="s">
        <v>159</v>
      </c>
      <c r="D221" s="270" t="str">
        <f>IFERROR(VLOOKUP(B221,'Detailed Model'!$A$6:$C$92,3,FALSE()),"NOT CODED/ERROR")</f>
        <v>NOT CODED/ERROR</v>
      </c>
      <c r="E221" s="268"/>
      <c r="F221" s="261" t="e">
        <f>VLOOKUP(B221,'Detailed Model'!A203:C281,3,FALSE())</f>
        <v>#N/A</v>
      </c>
      <c r="G221" s="261" t="s">
        <v>130</v>
      </c>
    </row>
    <row r="222" spans="1:36" ht="18.75" customHeight="1">
      <c r="A222" s="265" t="s">
        <v>159</v>
      </c>
      <c r="D222" s="270" t="str">
        <f>IFERROR(VLOOKUP(B222,'Detailed Model'!$A$6:$C$92,3,FALSE()),"NOT CODED/ERROR")</f>
        <v>NOT CODED/ERROR</v>
      </c>
      <c r="E222" s="268"/>
      <c r="F222" s="261" t="e">
        <f>VLOOKUP(B222,'Detailed Model'!A204:C282,3,FALSE())</f>
        <v>#N/A</v>
      </c>
      <c r="G222" s="261" t="s">
        <v>304</v>
      </c>
      <c r="Y222" s="274">
        <v>572113.18000000005</v>
      </c>
      <c r="Z222" s="274">
        <v>566932.26</v>
      </c>
      <c r="AA222" s="274">
        <v>548796.56000000006</v>
      </c>
      <c r="AB222" s="274">
        <v>541336.18999999994</v>
      </c>
      <c r="AC222" s="274">
        <v>554973.15</v>
      </c>
      <c r="AD222" s="274">
        <v>544645.19999999995</v>
      </c>
      <c r="AE222" s="274">
        <v>550529.24</v>
      </c>
      <c r="AF222" s="274">
        <v>588637.43000000005</v>
      </c>
      <c r="AG222" s="274">
        <v>511573.87</v>
      </c>
      <c r="AH222" s="274">
        <v>537152.38</v>
      </c>
      <c r="AI222" s="274">
        <v>544879.12</v>
      </c>
      <c r="AJ222" s="274">
        <v>552150.51</v>
      </c>
    </row>
    <row r="223" spans="1:36" ht="18.75" customHeight="1">
      <c r="A223" s="265" t="s">
        <v>159</v>
      </c>
      <c r="D223" s="270" t="str">
        <f>IFERROR(VLOOKUP(B223,'Detailed Model'!$A$6:$C$92,3,FALSE()),"NOT CODED/ERROR")</f>
        <v>NOT CODED/ERROR</v>
      </c>
      <c r="E223" s="268"/>
      <c r="F223" s="261" t="e">
        <f>VLOOKUP(B223,'Detailed Model'!A205:C283,3,FALSE())</f>
        <v>#N/A</v>
      </c>
      <c r="G223" s="261" t="s">
        <v>130</v>
      </c>
    </row>
    <row r="224" spans="1:36" ht="18.75" customHeight="1">
      <c r="A224" s="265" t="s">
        <v>159</v>
      </c>
      <c r="B224" s="277"/>
      <c r="D224" s="270" t="str">
        <f>IFERROR(VLOOKUP(B224,'Detailed Model'!$A$6:$C$92,3,FALSE()),"NOT CODED/ERROR")</f>
        <v>NOT CODED/ERROR</v>
      </c>
      <c r="E224" s="268"/>
      <c r="F224" s="261" t="e">
        <f>VLOOKUP(B224,'Detailed Model'!A206:C284,3,FALSE())</f>
        <v>#N/A</v>
      </c>
      <c r="G224" s="261" t="s">
        <v>305</v>
      </c>
      <c r="Y224" s="274">
        <v>23156.400000000001</v>
      </c>
      <c r="Z224" s="274">
        <v>-49260.93</v>
      </c>
      <c r="AA224" s="274">
        <v>14013.8</v>
      </c>
      <c r="AB224" s="274">
        <v>34514.15</v>
      </c>
      <c r="AC224" s="274">
        <v>13752.74</v>
      </c>
      <c r="AD224" s="274">
        <v>38981.120000000003</v>
      </c>
      <c r="AE224" s="274">
        <v>11859.58</v>
      </c>
      <c r="AF224" s="274">
        <v>-14802.4</v>
      </c>
      <c r="AG224" s="274">
        <v>82625.31</v>
      </c>
      <c r="AH224" s="274">
        <v>37430.31</v>
      </c>
      <c r="AI224" s="274">
        <v>69017</v>
      </c>
      <c r="AJ224" s="274">
        <v>41794.18</v>
      </c>
    </row>
    <row r="225" spans="1:36" ht="18.75" customHeight="1">
      <c r="A225" s="265" t="s">
        <v>159</v>
      </c>
      <c r="B225" s="277"/>
      <c r="D225" s="270" t="str">
        <f>IFERROR(VLOOKUP(B225,'Detailed Model'!$A$6:$C$92,3,FALSE()),"NOT CODED/ERROR")</f>
        <v>NOT CODED/ERROR</v>
      </c>
      <c r="E225" s="268"/>
      <c r="F225" s="261" t="e">
        <f>VLOOKUP(B225,'Detailed Model'!A207:C285,3,FALSE())</f>
        <v>#N/A</v>
      </c>
      <c r="G225" s="261" t="s">
        <v>306</v>
      </c>
      <c r="Y225" s="278">
        <v>3.9E-2</v>
      </c>
      <c r="Z225" s="278">
        <v>-9.5000000000000001E-2</v>
      </c>
      <c r="AA225" s="278">
        <v>2.5000000000000001E-2</v>
      </c>
      <c r="AB225" s="278">
        <v>0.06</v>
      </c>
      <c r="AC225" s="278">
        <v>2.4E-2</v>
      </c>
      <c r="AD225" s="278">
        <v>6.7000000000000004E-2</v>
      </c>
      <c r="AE225" s="278">
        <v>2.1000000000000001E-2</v>
      </c>
      <c r="AF225" s="278">
        <v>-2.5999999999999999E-2</v>
      </c>
      <c r="AG225" s="278">
        <v>0.13900000000000001</v>
      </c>
      <c r="AH225" s="278">
        <v>6.5000000000000002E-2</v>
      </c>
      <c r="AI225" s="278">
        <v>0.112</v>
      </c>
      <c r="AJ225" s="278">
        <v>7.0000000000000007E-2</v>
      </c>
    </row>
    <row r="226" spans="1:36" ht="18.75" customHeight="1">
      <c r="A226" s="265" t="s">
        <v>159</v>
      </c>
      <c r="B226" s="277"/>
      <c r="D226" s="270" t="str">
        <f>IFERROR(VLOOKUP(B226,'Detailed Model'!$A$6:$C$92,3,FALSE()),"NOT CODED/ERROR")</f>
        <v>NOT CODED/ERROR</v>
      </c>
      <c r="E226" s="268"/>
      <c r="F226" s="261" t="e">
        <f>VLOOKUP(B226,'Detailed Model'!A208:C286,3,FALSE())</f>
        <v>#N/A</v>
      </c>
      <c r="G226" s="261" t="s">
        <v>130</v>
      </c>
    </row>
    <row r="227" spans="1:36" ht="18.75" customHeight="1">
      <c r="A227" s="265" t="s">
        <v>159</v>
      </c>
      <c r="B227" s="277"/>
      <c r="D227" s="270" t="str">
        <f>IFERROR(VLOOKUP(B227,'Detailed Model'!$A$6:$C$92,3,FALSE()),"NOT CODED/ERROR")</f>
        <v>NOT CODED/ERROR</v>
      </c>
      <c r="E227" s="268"/>
      <c r="F227" s="261" t="e">
        <f>VLOOKUP(B227,'Detailed Model'!A209:C287,3,FALSE())</f>
        <v>#N/A</v>
      </c>
      <c r="G227" s="261" t="s">
        <v>307</v>
      </c>
      <c r="Y227" s="262" t="s">
        <v>308</v>
      </c>
      <c r="Z227" s="262" t="s">
        <v>308</v>
      </c>
      <c r="AA227" s="262" t="s">
        <v>308</v>
      </c>
      <c r="AB227" s="262" t="s">
        <v>308</v>
      </c>
      <c r="AC227" s="262" t="s">
        <v>308</v>
      </c>
      <c r="AD227" s="262" t="s">
        <v>308</v>
      </c>
      <c r="AE227" s="262" t="s">
        <v>308</v>
      </c>
      <c r="AF227" s="262" t="s">
        <v>308</v>
      </c>
      <c r="AG227" s="262" t="s">
        <v>308</v>
      </c>
      <c r="AH227" s="262" t="s">
        <v>308</v>
      </c>
      <c r="AI227" s="262" t="s">
        <v>308</v>
      </c>
      <c r="AJ227" s="262" t="s">
        <v>308</v>
      </c>
    </row>
    <row r="228" spans="1:36" ht="18.75" customHeight="1">
      <c r="A228" s="265" t="s">
        <v>159</v>
      </c>
      <c r="B228" s="277"/>
      <c r="D228" s="270" t="str">
        <f>IFERROR(VLOOKUP(B228,'Detailed Model'!$A$6:$C$92,3,FALSE()),"NOT CODED/ERROR")</f>
        <v>NOT CODED/ERROR</v>
      </c>
      <c r="E228" s="268"/>
      <c r="F228" s="261" t="e">
        <f>VLOOKUP(B228,'Detailed Model'!A210:C288,3,FALSE())</f>
        <v>#N/A</v>
      </c>
      <c r="G228" s="261" t="s">
        <v>309</v>
      </c>
      <c r="Y228" s="274">
        <v>0</v>
      </c>
      <c r="Z228" s="274">
        <v>0</v>
      </c>
      <c r="AA228" s="274">
        <v>0</v>
      </c>
      <c r="AB228" s="274">
        <v>0</v>
      </c>
      <c r="AC228" s="274">
        <v>0</v>
      </c>
      <c r="AD228" s="274">
        <v>0</v>
      </c>
      <c r="AE228" s="274">
        <v>0</v>
      </c>
      <c r="AF228" s="274">
        <v>0</v>
      </c>
      <c r="AG228" s="274">
        <v>0</v>
      </c>
      <c r="AH228" s="274">
        <v>0</v>
      </c>
      <c r="AI228" s="274">
        <v>0</v>
      </c>
      <c r="AJ228" s="274">
        <v>37157.21</v>
      </c>
    </row>
    <row r="229" spans="1:36" ht="18.75" customHeight="1">
      <c r="A229" s="265" t="s">
        <v>159</v>
      </c>
      <c r="B229" s="277"/>
      <c r="D229" s="270" t="str">
        <f>IFERROR(VLOOKUP(B229,'Detailed Model'!$A$6:$C$92,3,FALSE()),"NOT CODED/ERROR")</f>
        <v>NOT CODED/ERROR</v>
      </c>
      <c r="E229" s="268"/>
      <c r="F229" s="261" t="e">
        <f>VLOOKUP(B229,'Detailed Model'!A211:C289,3,FALSE())</f>
        <v>#N/A</v>
      </c>
      <c r="G229" s="261" t="s">
        <v>310</v>
      </c>
      <c r="Y229" s="274">
        <v>0</v>
      </c>
      <c r="Z229" s="274">
        <v>42565.78</v>
      </c>
      <c r="AA229" s="274">
        <v>0</v>
      </c>
      <c r="AB229" s="274">
        <v>0</v>
      </c>
      <c r="AC229" s="274">
        <v>0</v>
      </c>
      <c r="AD229" s="274">
        <v>0</v>
      </c>
      <c r="AE229" s="274">
        <v>0</v>
      </c>
      <c r="AF229" s="274">
        <v>0</v>
      </c>
      <c r="AG229" s="274">
        <v>0</v>
      </c>
      <c r="AH229" s="274">
        <v>0</v>
      </c>
      <c r="AI229" s="274">
        <v>71867.28</v>
      </c>
      <c r="AJ229" s="274">
        <v>0</v>
      </c>
    </row>
    <row r="230" spans="1:36" ht="18.75" customHeight="1">
      <c r="A230" s="265" t="s">
        <v>159</v>
      </c>
      <c r="D230" s="270" t="str">
        <f>IFERROR(VLOOKUP(B230,'Detailed Model'!$A$6:$C$92,3,FALSE()),"NOT CODED/ERROR")</f>
        <v>NOT CODED/ERROR</v>
      </c>
      <c r="E230" s="268"/>
      <c r="F230" s="261" t="e">
        <f>VLOOKUP(B230,'Detailed Model'!A212:C290,3,FALSE())</f>
        <v>#N/A</v>
      </c>
      <c r="G230" s="261" t="s">
        <v>311</v>
      </c>
      <c r="Y230" s="274">
        <v>6658.6</v>
      </c>
      <c r="Z230" s="274">
        <v>17367.3</v>
      </c>
      <c r="AA230" s="274">
        <v>0</v>
      </c>
      <c r="AB230" s="274">
        <v>10510.35</v>
      </c>
      <c r="AC230" s="274">
        <v>25885.61</v>
      </c>
      <c r="AD230" s="274">
        <v>0</v>
      </c>
      <c r="AE230" s="274">
        <v>39550.400000000001</v>
      </c>
      <c r="AF230" s="274">
        <v>8894.69</v>
      </c>
      <c r="AG230" s="274">
        <v>0</v>
      </c>
      <c r="AH230" s="274">
        <v>61968.98</v>
      </c>
      <c r="AI230" s="274">
        <v>28072.73</v>
      </c>
      <c r="AJ230" s="274">
        <v>51762.75</v>
      </c>
    </row>
    <row r="231" spans="1:36" ht="18.75" customHeight="1">
      <c r="A231" s="265" t="s">
        <v>159</v>
      </c>
      <c r="D231" s="270" t="str">
        <f>IFERROR(VLOOKUP(B231,'Detailed Model'!$A$6:$C$92,3,FALSE()),"NOT CODED/ERROR")</f>
        <v>NOT CODED/ERROR</v>
      </c>
      <c r="E231" s="268"/>
      <c r="F231" s="261" t="e">
        <f>VLOOKUP(B231,'Detailed Model'!A213:C291,3,FALSE())</f>
        <v>#N/A</v>
      </c>
      <c r="G231" s="261" t="s">
        <v>312</v>
      </c>
      <c r="Y231" s="274">
        <v>6658.6</v>
      </c>
      <c r="Z231" s="274">
        <v>59933.08</v>
      </c>
      <c r="AA231" s="274">
        <v>0</v>
      </c>
      <c r="AB231" s="274">
        <v>10510.35</v>
      </c>
      <c r="AC231" s="274">
        <v>25885.61</v>
      </c>
      <c r="AD231" s="274">
        <v>0</v>
      </c>
      <c r="AE231" s="274">
        <v>39550.400000000001</v>
      </c>
      <c r="AF231" s="274">
        <v>8894.69</v>
      </c>
      <c r="AG231" s="274">
        <v>0</v>
      </c>
      <c r="AH231" s="274">
        <v>61968.98</v>
      </c>
      <c r="AI231" s="274">
        <v>99940.01</v>
      </c>
      <c r="AJ231" s="274">
        <v>88919.96</v>
      </c>
    </row>
    <row r="232" spans="1:36" ht="18.75" customHeight="1">
      <c r="A232" s="265" t="s">
        <v>159</v>
      </c>
      <c r="D232" s="270" t="str">
        <f>IFERROR(VLOOKUP(B232,'Detailed Model'!$A$6:$C$92,3,FALSE()),"NOT CODED/ERROR")</f>
        <v>NOT CODED/ERROR</v>
      </c>
      <c r="E232" s="268"/>
      <c r="F232" s="261" t="e">
        <f>VLOOKUP(B232,'Detailed Model'!A214:C292,3,FALSE())</f>
        <v>#N/A</v>
      </c>
      <c r="G232" s="261" t="s">
        <v>130</v>
      </c>
    </row>
    <row r="233" spans="1:36" ht="18.75" customHeight="1">
      <c r="A233" s="265" t="s">
        <v>159</v>
      </c>
      <c r="D233" s="270" t="str">
        <f>IFERROR(VLOOKUP(B233,'Detailed Model'!$A$6:$C$92,3,FALSE()),"NOT CODED/ERROR")</f>
        <v>NOT CODED/ERROR</v>
      </c>
      <c r="E233" s="268"/>
      <c r="F233" s="261" t="e">
        <f>VLOOKUP(B233,'Detailed Model'!A215:C293,3,FALSE())</f>
        <v>#N/A</v>
      </c>
      <c r="G233" s="261" t="s">
        <v>313</v>
      </c>
      <c r="Y233" s="279">
        <v>16498</v>
      </c>
      <c r="Z233" s="279">
        <v>-109194</v>
      </c>
      <c r="AA233" s="279">
        <v>14014</v>
      </c>
      <c r="AB233" s="279">
        <v>24004</v>
      </c>
      <c r="AC233" s="279">
        <v>-12133</v>
      </c>
      <c r="AD233" s="279">
        <v>38981</v>
      </c>
      <c r="AE233" s="279">
        <v>-27691</v>
      </c>
      <c r="AF233" s="279">
        <v>-23697</v>
      </c>
      <c r="AG233" s="279">
        <v>82625</v>
      </c>
      <c r="AH233" s="279">
        <v>-24539</v>
      </c>
      <c r="AI233" s="279">
        <v>-30923</v>
      </c>
      <c r="AJ233" s="279">
        <v>-47126</v>
      </c>
    </row>
    <row r="234" spans="1:36" ht="18.75" customHeight="1">
      <c r="A234" s="265" t="s">
        <v>159</v>
      </c>
      <c r="D234" s="270" t="str">
        <f>IFERROR(VLOOKUP(B234,'Detailed Model'!$A$6:$C$92,3,FALSE()),"NOT CODED/ERROR")</f>
        <v>NOT CODED/ERROR</v>
      </c>
      <c r="E234" s="268"/>
      <c r="F234" s="261" t="e">
        <f>VLOOKUP(B234,'Detailed Model'!A216:C294,3,FALSE())</f>
        <v>#N/A</v>
      </c>
      <c r="G234" s="261" t="s">
        <v>130</v>
      </c>
    </row>
    <row r="235" spans="1:36" ht="18.75" customHeight="1">
      <c r="A235" s="272" t="s">
        <v>159</v>
      </c>
      <c r="C235" s="280"/>
      <c r="D235" s="270" t="str">
        <f>IFERROR(VLOOKUP(B235,'Detailed Model'!$A$6:$C$92,3,FALSE()),"NOT CODED/ERROR")</f>
        <v>NOT CODED/ERROR</v>
      </c>
      <c r="E235" s="281"/>
      <c r="F235" s="261" t="e">
        <f>VLOOKUP(B235,'Detailed Model'!A217:C295,3,FALSE())</f>
        <v>#N/A</v>
      </c>
      <c r="G235" s="261" t="s">
        <v>130</v>
      </c>
    </row>
    <row r="236" spans="1:36" ht="18.75" customHeight="1">
      <c r="A236" s="272" t="s">
        <v>159</v>
      </c>
      <c r="D236" s="270" t="str">
        <f>IFERROR(VLOOKUP(B236,'Detailed Model'!$A$6:$C$92,3,FALSE()),"NOT CODED/ERROR")</f>
        <v>NOT CODED/ERROR</v>
      </c>
      <c r="E236" s="268"/>
      <c r="F236" s="261" t="e">
        <f>VLOOKUP(B236,'Detailed Model'!A218:C296,3,FALSE())</f>
        <v>#N/A</v>
      </c>
      <c r="G236" s="261" t="s">
        <v>314</v>
      </c>
      <c r="Y236" s="262" t="s">
        <v>308</v>
      </c>
      <c r="Z236" s="262" t="s">
        <v>308</v>
      </c>
      <c r="AA236" s="262" t="s">
        <v>308</v>
      </c>
      <c r="AB236" s="262" t="s">
        <v>308</v>
      </c>
      <c r="AC236" s="262" t="s">
        <v>308</v>
      </c>
      <c r="AD236" s="262" t="s">
        <v>308</v>
      </c>
      <c r="AE236" s="262" t="s">
        <v>308</v>
      </c>
      <c r="AF236" s="262" t="s">
        <v>308</v>
      </c>
      <c r="AG236" s="262" t="s">
        <v>308</v>
      </c>
      <c r="AH236" s="262" t="s">
        <v>308</v>
      </c>
      <c r="AI236" s="262" t="s">
        <v>308</v>
      </c>
      <c r="AJ236" s="262" t="s">
        <v>308</v>
      </c>
    </row>
    <row r="237" spans="1:36" ht="18.75" customHeight="1">
      <c r="A237" s="272" t="s">
        <v>159</v>
      </c>
      <c r="D237" s="270" t="str">
        <f>IFERROR(VLOOKUP(B237,'Detailed Model'!$A$6:$C$92,3,FALSE()),"NOT CODED/ERROR")</f>
        <v>NOT CODED/ERROR</v>
      </c>
      <c r="E237" s="268"/>
      <c r="F237" s="261" t="e">
        <f>VLOOKUP(B237,'Detailed Model'!A219:C297,3,FALSE())</f>
        <v>#N/A</v>
      </c>
      <c r="G237" s="261" t="s">
        <v>315</v>
      </c>
      <c r="Y237" s="274">
        <v>246991.28</v>
      </c>
      <c r="Z237" s="274">
        <v>231017.54</v>
      </c>
      <c r="AA237" s="274">
        <v>244496.03</v>
      </c>
      <c r="AB237" s="274">
        <v>246430.88</v>
      </c>
      <c r="AC237" s="274">
        <v>260949.19</v>
      </c>
      <c r="AD237" s="274">
        <v>248014.36</v>
      </c>
      <c r="AE237" s="274">
        <v>242987.83</v>
      </c>
      <c r="AF237" s="274">
        <v>266173.37</v>
      </c>
      <c r="AG237" s="274">
        <v>254486.13</v>
      </c>
      <c r="AH237" s="274">
        <v>241943.84</v>
      </c>
      <c r="AI237" s="274">
        <v>240006.29</v>
      </c>
      <c r="AJ237" s="274">
        <v>246424.09</v>
      </c>
    </row>
    <row r="238" spans="1:36" ht="18.75" customHeight="1">
      <c r="A238" s="272" t="s">
        <v>159</v>
      </c>
      <c r="D238" s="270" t="str">
        <f>IFERROR(VLOOKUP(B238,'Detailed Model'!$A$6:$C$92,3,FALSE()),"NOT CODED/ERROR")</f>
        <v>NOT CODED/ERROR</v>
      </c>
      <c r="E238" s="268"/>
      <c r="F238" s="261" t="e">
        <f>VLOOKUP(B238,'Detailed Model'!A220:C298,3,FALSE())</f>
        <v>#N/A</v>
      </c>
      <c r="G238" s="261" t="s">
        <v>316</v>
      </c>
      <c r="Y238" s="274">
        <v>54561.48</v>
      </c>
      <c r="Z238" s="274">
        <v>53114.95</v>
      </c>
      <c r="AA238" s="274">
        <v>52114.36</v>
      </c>
      <c r="AB238" s="274">
        <v>52760.39</v>
      </c>
      <c r="AC238" s="274">
        <v>56137.07</v>
      </c>
      <c r="AD238" s="274">
        <v>54966.03</v>
      </c>
      <c r="AE238" s="274">
        <v>57489.120000000003</v>
      </c>
      <c r="AF238" s="274">
        <v>64824.89</v>
      </c>
      <c r="AG238" s="274">
        <v>52827.82</v>
      </c>
      <c r="AH238" s="274">
        <v>51919.68</v>
      </c>
      <c r="AI238" s="274">
        <v>50352.33</v>
      </c>
      <c r="AJ238" s="274">
        <v>53668.53</v>
      </c>
    </row>
    <row r="239" spans="1:36" ht="18.75" customHeight="1">
      <c r="A239" s="272" t="s">
        <v>159</v>
      </c>
      <c r="D239" s="270" t="str">
        <f>IFERROR(VLOOKUP(B239,'Detailed Model'!$A$6:$C$92,3,FALSE()),"NOT CODED/ERROR")</f>
        <v>NOT CODED/ERROR</v>
      </c>
      <c r="E239" s="268"/>
      <c r="F239" s="261" t="e">
        <f>VLOOKUP(B239,'Detailed Model'!A221:C299,3,FALSE())</f>
        <v>#N/A</v>
      </c>
      <c r="G239" s="261" t="s">
        <v>317</v>
      </c>
      <c r="Y239" s="274">
        <v>11647.8</v>
      </c>
      <c r="Z239" s="274">
        <v>17558.189999999999</v>
      </c>
      <c r="AA239" s="274">
        <v>12407.41</v>
      </c>
      <c r="AB239" s="274">
        <v>20442.509999999998</v>
      </c>
      <c r="AC239" s="274">
        <v>14818.14</v>
      </c>
      <c r="AD239" s="274">
        <v>19315.5</v>
      </c>
      <c r="AE239" s="274">
        <v>22448.82</v>
      </c>
      <c r="AF239" s="274">
        <v>20067.2</v>
      </c>
      <c r="AG239" s="274">
        <v>11095.37</v>
      </c>
      <c r="AH239" s="274">
        <v>11165.7</v>
      </c>
      <c r="AI239" s="274">
        <v>10090.19</v>
      </c>
      <c r="AJ239" s="274">
        <v>19778.400000000001</v>
      </c>
    </row>
    <row r="240" spans="1:36" ht="18.75" customHeight="1">
      <c r="A240" s="272" t="s">
        <v>159</v>
      </c>
      <c r="D240" s="270" t="str">
        <f>IFERROR(VLOOKUP(B240,'Detailed Model'!$A$6:$C$92,3,FALSE()),"NOT CODED/ERROR")</f>
        <v>NOT CODED/ERROR</v>
      </c>
      <c r="E240" s="268"/>
      <c r="F240" s="261" t="e">
        <f>VLOOKUP(B240,'Detailed Model'!A222:C300,3,FALSE())</f>
        <v>#N/A</v>
      </c>
      <c r="G240" s="261" t="s">
        <v>318</v>
      </c>
      <c r="Y240" s="274">
        <v>27283.99</v>
      </c>
      <c r="Z240" s="274">
        <v>28773.759999999998</v>
      </c>
      <c r="AA240" s="274">
        <v>26210.25</v>
      </c>
      <c r="AB240" s="274">
        <v>23632.560000000001</v>
      </c>
      <c r="AC240" s="274">
        <v>31083.23</v>
      </c>
      <c r="AD240" s="274">
        <v>23085.06</v>
      </c>
      <c r="AE240" s="274">
        <v>23854.14</v>
      </c>
      <c r="AF240" s="274">
        <v>18648.23</v>
      </c>
      <c r="AG240" s="274">
        <v>18118.830000000002</v>
      </c>
      <c r="AH240" s="274">
        <v>23400.13</v>
      </c>
      <c r="AI240" s="274">
        <v>23174.15</v>
      </c>
      <c r="AJ240" s="274">
        <v>29321.200000000001</v>
      </c>
    </row>
    <row r="241" spans="1:36" ht="18.75" customHeight="1">
      <c r="A241" s="272" t="s">
        <v>159</v>
      </c>
      <c r="D241" s="270" t="str">
        <f>IFERROR(VLOOKUP(B241,'Detailed Model'!$A$6:$C$92,3,FALSE()),"NOT CODED/ERROR")</f>
        <v>NOT CODED/ERROR</v>
      </c>
      <c r="E241" s="268"/>
      <c r="F241" s="261" t="e">
        <f>VLOOKUP(B241,'Detailed Model'!A223:C301,3,FALSE())</f>
        <v>#N/A</v>
      </c>
      <c r="G241" s="261" t="s">
        <v>319</v>
      </c>
      <c r="Y241" s="274">
        <v>7558.77</v>
      </c>
      <c r="Z241" s="274">
        <v>8534.81</v>
      </c>
      <c r="AA241" s="274">
        <v>7117.07</v>
      </c>
      <c r="AB241" s="274">
        <v>5713.4</v>
      </c>
      <c r="AC241" s="274">
        <v>7830.38</v>
      </c>
      <c r="AD241" s="274">
        <v>6509.75</v>
      </c>
      <c r="AE241" s="274">
        <v>7760.13</v>
      </c>
      <c r="AF241" s="274">
        <v>6255.87</v>
      </c>
      <c r="AG241" s="274">
        <v>5511.34</v>
      </c>
      <c r="AH241" s="274">
        <v>7537.98</v>
      </c>
      <c r="AI241" s="274">
        <v>7858.5</v>
      </c>
      <c r="AJ241" s="274">
        <v>7240.64</v>
      </c>
    </row>
    <row r="242" spans="1:36" ht="18.75" customHeight="1">
      <c r="A242" s="272" t="s">
        <v>159</v>
      </c>
      <c r="D242" s="270" t="str">
        <f>IFERROR(VLOOKUP(B242,'Detailed Model'!$A$6:$C$92,3,FALSE()),"NOT CODED/ERROR")</f>
        <v>NOT CODED/ERROR</v>
      </c>
      <c r="E242" s="268"/>
      <c r="F242" s="261" t="e">
        <f>VLOOKUP(B242,'Detailed Model'!A224:C302,3,FALSE())</f>
        <v>#N/A</v>
      </c>
      <c r="G242" s="261" t="s">
        <v>320</v>
      </c>
      <c r="Y242" s="274">
        <v>11654.39</v>
      </c>
      <c r="Z242" s="274">
        <v>15895.45</v>
      </c>
      <c r="AA242" s="274">
        <v>5611.65</v>
      </c>
      <c r="AB242" s="274">
        <v>9699.76</v>
      </c>
      <c r="AC242" s="274">
        <v>12803.32</v>
      </c>
      <c r="AD242" s="274">
        <v>17177.53</v>
      </c>
      <c r="AE242" s="274">
        <v>5500</v>
      </c>
      <c r="AF242" s="274">
        <v>25785.67</v>
      </c>
      <c r="AG242" s="274">
        <v>11646</v>
      </c>
      <c r="AH242" s="274">
        <v>8147</v>
      </c>
      <c r="AI242" s="274">
        <v>2100</v>
      </c>
      <c r="AJ242" s="274">
        <v>6161</v>
      </c>
    </row>
    <row r="243" spans="1:36" ht="18.75" customHeight="1">
      <c r="A243" s="272" t="s">
        <v>159</v>
      </c>
      <c r="D243" s="270" t="str">
        <f>IFERROR(VLOOKUP(B243,'Detailed Model'!$A$6:$C$92,3,FALSE()),"NOT CODED/ERROR")</f>
        <v>NOT CODED/ERROR</v>
      </c>
      <c r="E243" s="268"/>
      <c r="F243" s="261" t="e">
        <f>VLOOKUP(B243,'Detailed Model'!A225:C303,3,FALSE())</f>
        <v>#N/A</v>
      </c>
      <c r="G243" s="261" t="s">
        <v>321</v>
      </c>
      <c r="Y243" s="274">
        <v>2242.9499999999998</v>
      </c>
      <c r="Z243" s="274">
        <v>3016.02</v>
      </c>
      <c r="AA243" s="274">
        <v>3194.75</v>
      </c>
      <c r="AB243" s="274">
        <v>741.94</v>
      </c>
      <c r="AC243" s="274">
        <v>727.06</v>
      </c>
      <c r="AD243" s="274">
        <v>3363.28</v>
      </c>
      <c r="AE243" s="274">
        <v>1270.53</v>
      </c>
      <c r="AF243" s="274">
        <v>2176.2399999999998</v>
      </c>
      <c r="AG243" s="274">
        <v>2751.01</v>
      </c>
      <c r="AH243" s="274">
        <v>1341.54</v>
      </c>
      <c r="AI243" s="274">
        <v>446.1</v>
      </c>
      <c r="AJ243" s="274">
        <v>2172.4299999999998</v>
      </c>
    </row>
    <row r="244" spans="1:36" ht="18.75" customHeight="1">
      <c r="A244" s="272" t="s">
        <v>159</v>
      </c>
      <c r="D244" s="270" t="str">
        <f>IFERROR(VLOOKUP(B244,'Detailed Model'!$A$6:$C$92,3,FALSE()),"NOT CODED/ERROR")</f>
        <v>NOT CODED/ERROR</v>
      </c>
      <c r="E244" s="268"/>
      <c r="F244" s="261" t="e">
        <f>VLOOKUP(B244,'Detailed Model'!A226:C304,3,FALSE())</f>
        <v>#N/A</v>
      </c>
      <c r="G244" s="261" t="s">
        <v>322</v>
      </c>
      <c r="Y244" s="274">
        <v>13326.13</v>
      </c>
      <c r="Z244" s="274">
        <v>34510.230000000003</v>
      </c>
      <c r="AA244" s="274">
        <v>18159.59</v>
      </c>
      <c r="AB244" s="274">
        <v>425.09</v>
      </c>
      <c r="AC244" s="274">
        <v>790.68</v>
      </c>
      <c r="AD244" s="274">
        <v>0</v>
      </c>
      <c r="AE244" s="274">
        <v>1850</v>
      </c>
      <c r="AF244" s="274">
        <v>3808.01</v>
      </c>
      <c r="AG244" s="274">
        <v>3000</v>
      </c>
      <c r="AH244" s="274">
        <v>7262.76</v>
      </c>
      <c r="AI244" s="274">
        <v>1021.99</v>
      </c>
      <c r="AJ244" s="274">
        <v>7958.77</v>
      </c>
    </row>
    <row r="245" spans="1:36" ht="18.75" customHeight="1">
      <c r="A245" s="272" t="s">
        <v>159</v>
      </c>
      <c r="D245" s="270" t="str">
        <f>IFERROR(VLOOKUP(B245,'Detailed Model'!$A$6:$C$92,3,FALSE()),"NOT CODED/ERROR")</f>
        <v>NOT CODED/ERROR</v>
      </c>
      <c r="E245" s="268"/>
      <c r="F245" s="261" t="e">
        <f>VLOOKUP(B245,'Detailed Model'!A227:C305,3,FALSE())</f>
        <v>#N/A</v>
      </c>
      <c r="G245" s="261" t="s">
        <v>130</v>
      </c>
    </row>
    <row r="246" spans="1:36" ht="18.75" customHeight="1">
      <c r="A246" s="272" t="s">
        <v>159</v>
      </c>
      <c r="D246" s="270" t="str">
        <f>IFERROR(VLOOKUP(B246,'Detailed Model'!$A$6:$C$92,3,FALSE()),"NOT CODED/ERROR")</f>
        <v>NOT CODED/ERROR</v>
      </c>
      <c r="E246" s="268"/>
      <c r="F246" s="261" t="e">
        <f>VLOOKUP(B246,'Detailed Model'!A228:C306,3,FALSE())</f>
        <v>#N/A</v>
      </c>
      <c r="G246" s="261" t="s">
        <v>323</v>
      </c>
      <c r="Y246" s="274">
        <v>375266.79</v>
      </c>
      <c r="Z246" s="274">
        <v>392420.95</v>
      </c>
      <c r="AA246" s="274">
        <v>369311.11</v>
      </c>
      <c r="AB246" s="274">
        <v>359846.53</v>
      </c>
      <c r="AC246" s="274">
        <v>385139.07</v>
      </c>
      <c r="AD246" s="274">
        <v>372431.51</v>
      </c>
      <c r="AE246" s="274">
        <v>363160.57</v>
      </c>
      <c r="AF246" s="274">
        <v>407739.48</v>
      </c>
      <c r="AG246" s="274">
        <v>359436.5</v>
      </c>
      <c r="AH246" s="274">
        <v>352718.63</v>
      </c>
      <c r="AI246" s="274">
        <v>335049.55</v>
      </c>
      <c r="AJ246" s="274">
        <v>372725.06</v>
      </c>
    </row>
    <row r="247" spans="1:36" ht="18.75" customHeight="1">
      <c r="A247" s="272" t="s">
        <v>159</v>
      </c>
      <c r="D247" s="270" t="str">
        <f>IFERROR(VLOOKUP(B247,'Detailed Model'!$A$6:$C$92,3,FALSE()),"NOT CODED/ERROR")</f>
        <v>NOT CODED/ERROR</v>
      </c>
      <c r="E247" s="268"/>
      <c r="F247" s="261" t="e">
        <f>VLOOKUP(B247,'Detailed Model'!A229:C307,3,FALSE())</f>
        <v>#N/A</v>
      </c>
    </row>
    <row r="248" spans="1:36" ht="18.75" customHeight="1">
      <c r="A248" s="272" t="s">
        <v>159</v>
      </c>
      <c r="D248" s="270" t="str">
        <f>IFERROR(VLOOKUP(B248,'Detailed Model'!$A$6:$C$92,3,FALSE()),"NOT CODED/ERROR")</f>
        <v>NOT CODED/ERROR</v>
      </c>
      <c r="E248" s="268"/>
      <c r="F248" s="261" t="e">
        <f>VLOOKUP(B248,'Detailed Model'!A230:C308,3,FALSE())</f>
        <v>#N/A</v>
      </c>
    </row>
    <row r="249" spans="1:36" ht="18.75" customHeight="1">
      <c r="A249" s="272" t="s">
        <v>159</v>
      </c>
      <c r="D249" s="270" t="str">
        <f>IFERROR(VLOOKUP(B249,'Detailed Model'!$A$6:$C$92,3,FALSE()),"NOT CODED/ERROR")</f>
        <v>NOT CODED/ERROR</v>
      </c>
      <c r="E249" s="268"/>
      <c r="F249" s="261" t="e">
        <f>VLOOKUP(B249,'Detailed Model'!A231:C309,3,FALSE())</f>
        <v>#N/A</v>
      </c>
    </row>
    <row r="250" spans="1:36" ht="18.75" customHeight="1">
      <c r="A250" s="272" t="s">
        <v>159</v>
      </c>
      <c r="D250" s="270" t="str">
        <f>IFERROR(VLOOKUP(B250,'Detailed Model'!$A$6:$C$92,3,FALSE()),"NOT CODED/ERROR")</f>
        <v>NOT CODED/ERROR</v>
      </c>
      <c r="E250" s="268"/>
      <c r="F250" s="261" t="e">
        <f>VLOOKUP(B250,'Detailed Model'!A232:C310,3,FALSE())</f>
        <v>#N/A</v>
      </c>
      <c r="Y250" s="282"/>
      <c r="Z250" s="282"/>
    </row>
    <row r="251" spans="1:36" ht="18.75" customHeight="1">
      <c r="A251" s="272" t="s">
        <v>159</v>
      </c>
      <c r="D251" s="270" t="str">
        <f>IFERROR(VLOOKUP(B251,'Detailed Model'!$A$6:$C$92,3,FALSE()),"NOT CODED/ERROR")</f>
        <v>NOT CODED/ERROR</v>
      </c>
      <c r="E251" s="268"/>
      <c r="F251" s="261" t="e">
        <f>VLOOKUP(B251,'Detailed Model'!A233:C311,3,FALSE())</f>
        <v>#N/A</v>
      </c>
      <c r="Y251" s="282"/>
      <c r="Z251" s="282"/>
    </row>
    <row r="252" spans="1:36" ht="18.75" customHeight="1">
      <c r="A252" s="272" t="s">
        <v>159</v>
      </c>
      <c r="D252" s="270" t="str">
        <f>IFERROR(VLOOKUP(B252,'Detailed Model'!$A$6:$C$92,3,FALSE()),"NOT CODED/ERROR")</f>
        <v>NOT CODED/ERROR</v>
      </c>
      <c r="E252" s="268"/>
      <c r="F252" s="261" t="e">
        <f>VLOOKUP(B252,'Detailed Model'!A234:C312,3,FALSE())</f>
        <v>#N/A</v>
      </c>
      <c r="Y252" s="282"/>
      <c r="Z252" s="282"/>
    </row>
    <row r="253" spans="1:36" ht="18.75" customHeight="1">
      <c r="A253" s="272" t="s">
        <v>159</v>
      </c>
      <c r="D253" s="270" t="str">
        <f>IFERROR(VLOOKUP(B253,'Detailed Model'!$A$6:$C$92,3,FALSE()),"NOT CODED/ERROR")</f>
        <v>NOT CODED/ERROR</v>
      </c>
      <c r="E253" s="268"/>
      <c r="F253" s="261" t="e">
        <f>VLOOKUP(B253,'Detailed Model'!A235:C313,3,FALSE())</f>
        <v>#N/A</v>
      </c>
      <c r="Y253" s="282"/>
      <c r="Z253" s="282"/>
    </row>
    <row r="254" spans="1:36" ht="18.75" customHeight="1">
      <c r="A254" s="272" t="s">
        <v>159</v>
      </c>
      <c r="D254" s="270" t="str">
        <f>IFERROR(VLOOKUP(B254,'Detailed Model'!$A$6:$C$92,3,FALSE()),"NOT CODED/ERROR")</f>
        <v>NOT CODED/ERROR</v>
      </c>
      <c r="E254" s="268"/>
      <c r="F254" s="261" t="e">
        <f>VLOOKUP(B254,'Detailed Model'!A236:C314,3,FALSE())</f>
        <v>#N/A</v>
      </c>
      <c r="Y254" s="282"/>
      <c r="Z254" s="282"/>
    </row>
    <row r="255" spans="1:36" ht="18.75" customHeight="1">
      <c r="A255" s="272" t="s">
        <v>159</v>
      </c>
      <c r="D255" s="270" t="str">
        <f>IFERROR(VLOOKUP(B255,'Detailed Model'!$A$6:$C$92,3,FALSE()),"NOT CODED/ERROR")</f>
        <v>NOT CODED/ERROR</v>
      </c>
      <c r="E255" s="268"/>
      <c r="F255" s="261" t="e">
        <f>VLOOKUP(B255,'Detailed Model'!A237:C315,3,FALSE())</f>
        <v>#N/A</v>
      </c>
      <c r="Y255" s="282"/>
      <c r="Z255" s="282"/>
    </row>
    <row r="256" spans="1:36" ht="18.75" customHeight="1">
      <c r="A256" s="272" t="s">
        <v>159</v>
      </c>
      <c r="D256" s="270" t="str">
        <f>IFERROR(VLOOKUP(B256,'Detailed Model'!$A$6:$C$92,3,FALSE()),"NOT CODED/ERROR")</f>
        <v>NOT CODED/ERROR</v>
      </c>
      <c r="E256" s="268"/>
      <c r="F256" s="261" t="e">
        <f>VLOOKUP(B256,'Detailed Model'!A238:C316,3,FALSE())</f>
        <v>#N/A</v>
      </c>
      <c r="Y256" s="282"/>
      <c r="Z256" s="282"/>
    </row>
    <row r="257" spans="1:26" ht="18.75" customHeight="1">
      <c r="A257" s="272" t="s">
        <v>159</v>
      </c>
      <c r="D257" s="270" t="str">
        <f>IFERROR(VLOOKUP(B257,'Detailed Model'!$A$6:$C$92,3,FALSE()),"NOT CODED/ERROR")</f>
        <v>NOT CODED/ERROR</v>
      </c>
      <c r="E257" s="268"/>
      <c r="F257" s="261" t="e">
        <f>VLOOKUP(B257,'Detailed Model'!A239:C317,3,FALSE())</f>
        <v>#N/A</v>
      </c>
      <c r="Y257" s="282"/>
      <c r="Z257" s="282"/>
    </row>
    <row r="258" spans="1:26" ht="18.75" customHeight="1">
      <c r="A258" s="272" t="s">
        <v>159</v>
      </c>
      <c r="D258" s="270" t="str">
        <f>IFERROR(VLOOKUP(B258,'Detailed Model'!$A$6:$C$92,3,FALSE()),"NOT CODED/ERROR")</f>
        <v>NOT CODED/ERROR</v>
      </c>
      <c r="E258" s="268"/>
      <c r="F258" s="261" t="e">
        <f>VLOOKUP(B258,'Detailed Model'!A240:C318,3,FALSE())</f>
        <v>#N/A</v>
      </c>
      <c r="Y258" s="282"/>
      <c r="Z258" s="282"/>
    </row>
    <row r="259" spans="1:26" ht="18.75" customHeight="1">
      <c r="A259" s="272" t="s">
        <v>159</v>
      </c>
      <c r="D259" s="270" t="str">
        <f>IFERROR(VLOOKUP(B259,'Detailed Model'!$A$6:$C$92,3,FALSE()),"NOT CODED/ERROR")</f>
        <v>NOT CODED/ERROR</v>
      </c>
      <c r="E259" s="268"/>
      <c r="F259" s="261" t="e">
        <f>VLOOKUP(B259,'Detailed Model'!A241:C319,3,FALSE())</f>
        <v>#N/A</v>
      </c>
      <c r="Y259" s="282"/>
      <c r="Z259" s="282"/>
    </row>
    <row r="260" spans="1:26" ht="18.75" customHeight="1">
      <c r="A260" s="272" t="s">
        <v>159</v>
      </c>
      <c r="D260" s="270" t="str">
        <f>IFERROR(VLOOKUP(B260,'Detailed Model'!$A$6:$C$92,3,FALSE()),"NOT CODED/ERROR")</f>
        <v>NOT CODED/ERROR</v>
      </c>
      <c r="E260" s="268"/>
      <c r="F260" s="261" t="e">
        <f>VLOOKUP(B260,'Detailed Model'!A242:C320,3,FALSE())</f>
        <v>#N/A</v>
      </c>
      <c r="Y260" s="282"/>
      <c r="Z260" s="282"/>
    </row>
    <row r="261" spans="1:26" ht="18.75" customHeight="1">
      <c r="A261" s="272" t="s">
        <v>159</v>
      </c>
      <c r="D261" s="270" t="str">
        <f>IFERROR(VLOOKUP(B261,'Detailed Model'!$A$6:$C$92,3,FALSE()),"NOT CODED/ERROR")</f>
        <v>NOT CODED/ERROR</v>
      </c>
      <c r="E261" s="268"/>
      <c r="F261" s="261" t="e">
        <f>VLOOKUP(B261,'Detailed Model'!A243:C321,3,FALSE())</f>
        <v>#N/A</v>
      </c>
      <c r="Y261" s="282"/>
      <c r="Z261" s="282"/>
    </row>
    <row r="262" spans="1:26" ht="18.75" customHeight="1">
      <c r="A262" s="272" t="s">
        <v>159</v>
      </c>
      <c r="D262" s="270" t="str">
        <f>IFERROR(VLOOKUP(B262,'Detailed Model'!$A$6:$C$92,3,FALSE()),"NOT CODED/ERROR")</f>
        <v>NOT CODED/ERROR</v>
      </c>
      <c r="E262" s="268"/>
      <c r="F262" s="261" t="e">
        <f>VLOOKUP(B262,'Detailed Model'!A244:C322,3,FALSE())</f>
        <v>#N/A</v>
      </c>
      <c r="Y262" s="282"/>
      <c r="Z262" s="282"/>
    </row>
    <row r="263" spans="1:26" ht="18.75" customHeight="1">
      <c r="A263" s="272" t="s">
        <v>159</v>
      </c>
      <c r="D263" s="270" t="str">
        <f>IFERROR(VLOOKUP(B263,'Detailed Model'!$A$6:$C$92,3,FALSE()),"NOT CODED/ERROR")</f>
        <v>NOT CODED/ERROR</v>
      </c>
      <c r="E263" s="268"/>
      <c r="F263" s="261" t="e">
        <f>VLOOKUP(B263,'Detailed Model'!A245:C323,3,FALSE())</f>
        <v>#N/A</v>
      </c>
      <c r="Y263" s="282"/>
      <c r="Z263" s="282"/>
    </row>
    <row r="264" spans="1:26" ht="18.75" customHeight="1">
      <c r="A264" s="272" t="s">
        <v>159</v>
      </c>
      <c r="D264" s="270" t="str">
        <f>IFERROR(VLOOKUP(B264,'Detailed Model'!$A$6:$C$92,3,FALSE()),"NOT CODED/ERROR")</f>
        <v>NOT CODED/ERROR</v>
      </c>
      <c r="E264" s="268"/>
      <c r="F264" s="261" t="e">
        <f>VLOOKUP(B264,'Detailed Model'!A246:C324,3,FALSE())</f>
        <v>#N/A</v>
      </c>
      <c r="Y264" s="282"/>
      <c r="Z264" s="282"/>
    </row>
    <row r="265" spans="1:26" ht="18.75" customHeight="1">
      <c r="A265" s="272" t="s">
        <v>159</v>
      </c>
      <c r="D265" s="270" t="str">
        <f>IFERROR(VLOOKUP(B265,'Detailed Model'!$A$6:$C$92,3,FALSE()),"NOT CODED/ERROR")</f>
        <v>NOT CODED/ERROR</v>
      </c>
      <c r="E265" s="268"/>
      <c r="F265" s="261" t="e">
        <f>VLOOKUP(B265,'Detailed Model'!A247:C325,3,FALSE())</f>
        <v>#N/A</v>
      </c>
      <c r="Y265" s="282"/>
      <c r="Z265" s="282"/>
    </row>
    <row r="266" spans="1:26" ht="18.75" customHeight="1">
      <c r="A266" s="272" t="s">
        <v>159</v>
      </c>
      <c r="D266" s="270" t="str">
        <f>IFERROR(VLOOKUP(B266,'Detailed Model'!$A$6:$C$92,3,FALSE()),"NOT CODED/ERROR")</f>
        <v>NOT CODED/ERROR</v>
      </c>
      <c r="E266" s="268"/>
      <c r="F266" s="261" t="e">
        <f>VLOOKUP(B266,'Detailed Model'!A248:C326,3,FALSE())</f>
        <v>#N/A</v>
      </c>
      <c r="Y266" s="282"/>
      <c r="Z266" s="282"/>
    </row>
    <row r="267" spans="1:26" ht="18.75" customHeight="1">
      <c r="A267" s="272" t="s">
        <v>159</v>
      </c>
      <c r="D267" s="270" t="str">
        <f>IFERROR(VLOOKUP(B267,'Detailed Model'!$A$6:$C$92,3,FALSE()),"NOT CODED/ERROR")</f>
        <v>NOT CODED/ERROR</v>
      </c>
      <c r="E267" s="268"/>
      <c r="F267" s="261" t="e">
        <f>VLOOKUP(B267,'Detailed Model'!A249:C327,3,FALSE())</f>
        <v>#N/A</v>
      </c>
      <c r="Y267" s="282"/>
      <c r="Z267" s="282"/>
    </row>
    <row r="268" spans="1:26" ht="18.75" customHeight="1">
      <c r="A268" s="272" t="s">
        <v>159</v>
      </c>
      <c r="D268" s="270" t="str">
        <f>IFERROR(VLOOKUP(B268,'Detailed Model'!$A$6:$C$92,3,FALSE()),"NOT CODED/ERROR")</f>
        <v>NOT CODED/ERROR</v>
      </c>
      <c r="E268" s="268"/>
      <c r="F268" s="261" t="e">
        <f>VLOOKUP(B268,'Detailed Model'!A250:C328,3,FALSE())</f>
        <v>#N/A</v>
      </c>
      <c r="Y268" s="282"/>
      <c r="Z268" s="282"/>
    </row>
    <row r="269" spans="1:26" ht="18.75" customHeight="1">
      <c r="A269" s="272" t="s">
        <v>159</v>
      </c>
      <c r="D269" s="270" t="str">
        <f>IFERROR(VLOOKUP(B269,'Detailed Model'!$A$6:$C$92,3,FALSE()),"NOT CODED/ERROR")</f>
        <v>NOT CODED/ERROR</v>
      </c>
      <c r="E269" s="268"/>
      <c r="F269" s="261" t="e">
        <f>VLOOKUP(B269,'Detailed Model'!A251:C329,3,FALSE())</f>
        <v>#N/A</v>
      </c>
      <c r="Y269" s="282"/>
      <c r="Z269" s="282"/>
    </row>
    <row r="270" spans="1:26" ht="18.75" customHeight="1">
      <c r="A270" s="272" t="s">
        <v>159</v>
      </c>
      <c r="D270" s="270" t="str">
        <f>IFERROR(VLOOKUP(B270,'Detailed Model'!$A$6:$C$92,3,FALSE()),"NOT CODED/ERROR")</f>
        <v>NOT CODED/ERROR</v>
      </c>
      <c r="E270" s="268"/>
      <c r="F270" s="261" t="e">
        <f>VLOOKUP(B270,'Detailed Model'!A252:C330,3,FALSE())</f>
        <v>#N/A</v>
      </c>
      <c r="Y270" s="282"/>
      <c r="Z270" s="282"/>
    </row>
    <row r="271" spans="1:26" ht="18.75" customHeight="1">
      <c r="A271" s="272" t="s">
        <v>159</v>
      </c>
      <c r="D271" s="270" t="str">
        <f>IFERROR(VLOOKUP(B271,'Detailed Model'!$A$6:$C$92,3,FALSE()),"NOT CODED/ERROR")</f>
        <v>NOT CODED/ERROR</v>
      </c>
      <c r="E271" s="268"/>
      <c r="F271" s="261" t="e">
        <f>VLOOKUP(B271,'Detailed Model'!A253:C331,3,FALSE())</f>
        <v>#N/A</v>
      </c>
      <c r="Y271" s="282"/>
      <c r="Z271" s="282"/>
    </row>
    <row r="272" spans="1:26" ht="18.75" customHeight="1">
      <c r="A272" s="272" t="s">
        <v>159</v>
      </c>
      <c r="D272" s="270" t="str">
        <f>IFERROR(VLOOKUP(B272,'Detailed Model'!$A$6:$C$92,3,FALSE()),"NOT CODED/ERROR")</f>
        <v>NOT CODED/ERROR</v>
      </c>
      <c r="E272" s="268"/>
      <c r="F272" s="261" t="e">
        <f>VLOOKUP(B272,'Detailed Model'!A254:C332,3,FALSE())</f>
        <v>#N/A</v>
      </c>
      <c r="Y272" s="282"/>
      <c r="Z272" s="282"/>
    </row>
    <row r="273" spans="1:26" ht="18.75" customHeight="1">
      <c r="A273" s="272" t="s">
        <v>159</v>
      </c>
      <c r="D273" s="270" t="str">
        <f>IFERROR(VLOOKUP(B273,'Detailed Model'!$A$6:$C$92,3,FALSE()),"NOT CODED/ERROR")</f>
        <v>NOT CODED/ERROR</v>
      </c>
      <c r="E273" s="268"/>
      <c r="F273" s="261" t="e">
        <f>VLOOKUP(B273,'Detailed Model'!A255:C333,3,FALSE())</f>
        <v>#N/A</v>
      </c>
      <c r="Y273" s="282"/>
      <c r="Z273" s="282"/>
    </row>
    <row r="274" spans="1:26" ht="18.75" customHeight="1">
      <c r="A274" s="272" t="s">
        <v>159</v>
      </c>
      <c r="D274" s="270" t="str">
        <f>IFERROR(VLOOKUP(B274,'Detailed Model'!$A$6:$C$92,3,FALSE()),"NOT CODED/ERROR")</f>
        <v>NOT CODED/ERROR</v>
      </c>
      <c r="E274" s="268"/>
      <c r="F274" s="261" t="e">
        <f>VLOOKUP(B274,'Detailed Model'!A256:C334,3,FALSE())</f>
        <v>#N/A</v>
      </c>
      <c r="Y274" s="282"/>
      <c r="Z274" s="282"/>
    </row>
    <row r="275" spans="1:26" ht="18.75" customHeight="1">
      <c r="A275" s="272" t="s">
        <v>159</v>
      </c>
      <c r="D275" s="270" t="str">
        <f>IFERROR(VLOOKUP(B275,'Detailed Model'!$A$6:$C$92,3,FALSE()),"NOT CODED/ERROR")</f>
        <v>NOT CODED/ERROR</v>
      </c>
      <c r="E275" s="268"/>
      <c r="F275" s="261" t="e">
        <f>VLOOKUP(B275,'Detailed Model'!A257:C335,3,FALSE())</f>
        <v>#N/A</v>
      </c>
      <c r="Y275" s="282"/>
      <c r="Z275" s="282"/>
    </row>
    <row r="276" spans="1:26" ht="18.75" customHeight="1">
      <c r="A276" s="272" t="s">
        <v>159</v>
      </c>
      <c r="D276" s="270" t="str">
        <f>IFERROR(VLOOKUP(B276,'Detailed Model'!$A$6:$C$92,3,FALSE()),"NOT CODED/ERROR")</f>
        <v>NOT CODED/ERROR</v>
      </c>
      <c r="E276" s="268"/>
      <c r="F276" s="261" t="e">
        <f>VLOOKUP(B276,'Detailed Model'!A258:C336,3,FALSE())</f>
        <v>#N/A</v>
      </c>
      <c r="Y276" s="282"/>
      <c r="Z276" s="282"/>
    </row>
    <row r="277" spans="1:26" ht="18.75" customHeight="1">
      <c r="A277" s="272" t="s">
        <v>159</v>
      </c>
      <c r="D277" s="270" t="str">
        <f>IFERROR(VLOOKUP(B277,'Detailed Model'!$A$6:$C$92,3,FALSE()),"NOT CODED/ERROR")</f>
        <v>NOT CODED/ERROR</v>
      </c>
      <c r="E277" s="268"/>
      <c r="F277" s="261" t="e">
        <f>VLOOKUP(B277,'Detailed Model'!A259:C337,3,FALSE())</f>
        <v>#N/A</v>
      </c>
      <c r="Y277" s="282"/>
      <c r="Z277" s="282"/>
    </row>
    <row r="278" spans="1:26" ht="18.75" customHeight="1">
      <c r="A278" s="272" t="s">
        <v>159</v>
      </c>
      <c r="D278" s="270" t="str">
        <f>IFERROR(VLOOKUP(B278,'Detailed Model'!$A$6:$C$92,3,FALSE()),"NOT CODED/ERROR")</f>
        <v>NOT CODED/ERROR</v>
      </c>
      <c r="E278" s="268"/>
      <c r="F278" s="261" t="e">
        <f>VLOOKUP(B278,'Detailed Model'!A260:C338,3,FALSE())</f>
        <v>#N/A</v>
      </c>
      <c r="Y278" s="282"/>
      <c r="Z278" s="282"/>
    </row>
    <row r="279" spans="1:26" ht="18.75" customHeight="1">
      <c r="A279" s="272" t="s">
        <v>159</v>
      </c>
      <c r="D279" s="270" t="str">
        <f>IFERROR(VLOOKUP(B279,'Detailed Model'!$A$6:$C$92,3,FALSE()),"NOT CODED/ERROR")</f>
        <v>NOT CODED/ERROR</v>
      </c>
      <c r="E279" s="268"/>
      <c r="F279" s="261" t="e">
        <f>VLOOKUP(B279,'Detailed Model'!A261:C339,3,FALSE())</f>
        <v>#N/A</v>
      </c>
      <c r="Y279" s="282"/>
      <c r="Z279" s="282"/>
    </row>
    <row r="280" spans="1:26" ht="18.75" customHeight="1">
      <c r="A280" s="272" t="s">
        <v>159</v>
      </c>
      <c r="D280" s="270" t="str">
        <f>IFERROR(VLOOKUP(B280,'Detailed Model'!$A$6:$C$92,3,FALSE()),"NOT CODED/ERROR")</f>
        <v>NOT CODED/ERROR</v>
      </c>
      <c r="E280" s="268"/>
      <c r="F280" s="261" t="e">
        <f>VLOOKUP(B280,'Detailed Model'!A262:C340,3,FALSE())</f>
        <v>#N/A</v>
      </c>
      <c r="Y280" s="282"/>
      <c r="Z280" s="282"/>
    </row>
    <row r="281" spans="1:26" ht="18.75" customHeight="1">
      <c r="A281" s="272" t="s">
        <v>159</v>
      </c>
      <c r="D281" s="270" t="str">
        <f>IFERROR(VLOOKUP(B281,'Detailed Model'!$A$6:$C$92,3,FALSE()),"NOT CODED/ERROR")</f>
        <v>NOT CODED/ERROR</v>
      </c>
      <c r="E281" s="268"/>
      <c r="F281" s="261" t="e">
        <f>VLOOKUP(B281,'Detailed Model'!A263:C341,3,FALSE())</f>
        <v>#N/A</v>
      </c>
      <c r="Y281" s="282"/>
      <c r="Z281" s="282"/>
    </row>
    <row r="282" spans="1:26" ht="18.75" customHeight="1">
      <c r="A282" s="272" t="s">
        <v>159</v>
      </c>
      <c r="D282" s="270" t="str">
        <f>IFERROR(VLOOKUP(B282,'Detailed Model'!$A$6:$C$92,3,FALSE()),"NOT CODED/ERROR")</f>
        <v>NOT CODED/ERROR</v>
      </c>
      <c r="E282" s="268"/>
      <c r="F282" s="261" t="e">
        <f>VLOOKUP(B282,'Detailed Model'!A264:C342,3,FALSE())</f>
        <v>#N/A</v>
      </c>
      <c r="Y282" s="282"/>
      <c r="Z282" s="282"/>
    </row>
    <row r="283" spans="1:26" ht="18.75" customHeight="1">
      <c r="A283" s="272" t="s">
        <v>159</v>
      </c>
      <c r="D283" s="270" t="str">
        <f>IFERROR(VLOOKUP(B283,'Detailed Model'!$A$6:$C$92,3,FALSE()),"NOT CODED/ERROR")</f>
        <v>NOT CODED/ERROR</v>
      </c>
      <c r="E283" s="268"/>
      <c r="F283" s="261" t="e">
        <f>VLOOKUP(B283,'Detailed Model'!A265:C343,3,FALSE())</f>
        <v>#N/A</v>
      </c>
      <c r="Y283" s="282"/>
      <c r="Z283" s="282"/>
    </row>
    <row r="284" spans="1:26" ht="18.75" customHeight="1">
      <c r="A284" s="272" t="s">
        <v>159</v>
      </c>
      <c r="D284" s="270" t="str">
        <f>IFERROR(VLOOKUP(B284,'Detailed Model'!$A$6:$C$92,3,FALSE()),"NOT CODED/ERROR")</f>
        <v>NOT CODED/ERROR</v>
      </c>
      <c r="E284" s="268"/>
      <c r="F284" s="261" t="e">
        <f>VLOOKUP(B284,'Detailed Model'!A266:C344,3,FALSE())</f>
        <v>#N/A</v>
      </c>
      <c r="Y284" s="282"/>
      <c r="Z284" s="282"/>
    </row>
    <row r="285" spans="1:26" ht="18.75" customHeight="1">
      <c r="A285" s="272" t="s">
        <v>159</v>
      </c>
      <c r="D285" s="270" t="str">
        <f>IFERROR(VLOOKUP(B285,'Detailed Model'!$A$6:$C$92,3,FALSE()),"NOT CODED/ERROR")</f>
        <v>NOT CODED/ERROR</v>
      </c>
      <c r="E285" s="268"/>
      <c r="F285" s="261" t="e">
        <f>VLOOKUP(B285,'Detailed Model'!A267:C345,3,FALSE())</f>
        <v>#N/A</v>
      </c>
      <c r="Y285" s="282"/>
      <c r="Z285" s="282"/>
    </row>
    <row r="286" spans="1:26" ht="18.75" customHeight="1">
      <c r="A286" s="272" t="s">
        <v>159</v>
      </c>
      <c r="D286" s="270" t="str">
        <f>IFERROR(VLOOKUP(B286,'Detailed Model'!$A$6:$C$92,3,FALSE()),"NOT CODED/ERROR")</f>
        <v>NOT CODED/ERROR</v>
      </c>
      <c r="E286" s="268"/>
      <c r="F286" s="261" t="e">
        <f>VLOOKUP(B286,'Detailed Model'!A268:C346,3,FALSE())</f>
        <v>#N/A</v>
      </c>
      <c r="Y286" s="282"/>
      <c r="Z286" s="282"/>
    </row>
    <row r="287" spans="1:26" ht="18.75" customHeight="1">
      <c r="A287" s="272" t="s">
        <v>159</v>
      </c>
      <c r="D287" s="270" t="str">
        <f>IFERROR(VLOOKUP(B287,'Detailed Model'!$A$6:$C$92,3,FALSE()),"NOT CODED/ERROR")</f>
        <v>NOT CODED/ERROR</v>
      </c>
      <c r="E287" s="268"/>
      <c r="F287" s="261" t="e">
        <f>VLOOKUP(B287,'Detailed Model'!A269:C347,3,FALSE())</f>
        <v>#N/A</v>
      </c>
      <c r="Y287" s="282"/>
      <c r="Z287" s="282"/>
    </row>
    <row r="288" spans="1:26" ht="18.75" customHeight="1">
      <c r="A288" s="272" t="s">
        <v>159</v>
      </c>
      <c r="D288" s="270" t="str">
        <f>IFERROR(VLOOKUP(B288,'Detailed Model'!$A$6:$C$92,3,FALSE()),"NOT CODED/ERROR")</f>
        <v>NOT CODED/ERROR</v>
      </c>
      <c r="E288" s="268"/>
      <c r="F288" s="261" t="e">
        <f>VLOOKUP(B288,'Detailed Model'!A270:C348,3,FALSE())</f>
        <v>#N/A</v>
      </c>
      <c r="Y288" s="282"/>
      <c r="Z288" s="282"/>
    </row>
    <row r="289" spans="1:26" ht="18.75" customHeight="1">
      <c r="A289" s="272" t="s">
        <v>159</v>
      </c>
      <c r="D289" s="270" t="str">
        <f>IFERROR(VLOOKUP(B289,'Detailed Model'!$A$6:$C$92,3,FALSE()),"NOT CODED/ERROR")</f>
        <v>NOT CODED/ERROR</v>
      </c>
      <c r="E289" s="268"/>
      <c r="F289" s="261" t="e">
        <f>VLOOKUP(B289,'Detailed Model'!A271:C349,3,FALSE())</f>
        <v>#N/A</v>
      </c>
      <c r="Y289" s="282"/>
      <c r="Z289" s="282"/>
    </row>
    <row r="290" spans="1:26" ht="18.75" customHeight="1">
      <c r="A290" s="272" t="s">
        <v>159</v>
      </c>
      <c r="D290" s="270" t="str">
        <f>IFERROR(VLOOKUP(B290,'Detailed Model'!$A$6:$C$92,3,FALSE()),"NOT CODED/ERROR")</f>
        <v>NOT CODED/ERROR</v>
      </c>
      <c r="E290" s="268"/>
      <c r="F290" s="261" t="e">
        <f>VLOOKUP(B290,'Detailed Model'!A272:C350,3,FALSE())</f>
        <v>#N/A</v>
      </c>
      <c r="Y290" s="282"/>
      <c r="Z290" s="282"/>
    </row>
    <row r="291" spans="1:26" ht="18.75" customHeight="1">
      <c r="A291" s="272" t="s">
        <v>159</v>
      </c>
      <c r="D291" s="270" t="str">
        <f>IFERROR(VLOOKUP(B291,'Detailed Model'!$A$6:$C$92,3,FALSE()),"NOT CODED/ERROR")</f>
        <v>NOT CODED/ERROR</v>
      </c>
      <c r="E291" s="268"/>
      <c r="F291" s="261" t="e">
        <f>VLOOKUP(B291,'Detailed Model'!A273:C351,3,FALSE())</f>
        <v>#N/A</v>
      </c>
      <c r="Y291" s="282"/>
      <c r="Z291" s="282"/>
    </row>
    <row r="292" spans="1:26" ht="18.75" customHeight="1">
      <c r="A292" s="272" t="s">
        <v>159</v>
      </c>
      <c r="D292" s="270" t="str">
        <f>IFERROR(VLOOKUP(B292,'Detailed Model'!$A$6:$C$92,3,FALSE()),"NOT CODED/ERROR")</f>
        <v>NOT CODED/ERROR</v>
      </c>
      <c r="E292" s="268"/>
      <c r="F292" s="261" t="e">
        <f>VLOOKUP(B292,'Detailed Model'!A274:C352,3,FALSE())</f>
        <v>#N/A</v>
      </c>
      <c r="Y292" s="282"/>
      <c r="Z292" s="282"/>
    </row>
    <row r="293" spans="1:26" ht="18.75" customHeight="1">
      <c r="A293" s="272" t="s">
        <v>159</v>
      </c>
      <c r="D293" s="270" t="str">
        <f>IFERROR(VLOOKUP(B293,'Detailed Model'!$A$6:$C$92,3,FALSE()),"NOT CODED/ERROR")</f>
        <v>NOT CODED/ERROR</v>
      </c>
      <c r="E293" s="268"/>
      <c r="F293" s="261" t="e">
        <f>VLOOKUP(B293,'Detailed Model'!A275:C353,3,FALSE())</f>
        <v>#N/A</v>
      </c>
      <c r="Y293" s="282"/>
      <c r="Z293" s="282"/>
    </row>
    <row r="294" spans="1:26" ht="18.75" customHeight="1">
      <c r="A294" s="272" t="s">
        <v>159</v>
      </c>
      <c r="D294" s="270" t="str">
        <f>IFERROR(VLOOKUP(B294,'Detailed Model'!$A$6:$C$92,3,FALSE()),"NOT CODED/ERROR")</f>
        <v>NOT CODED/ERROR</v>
      </c>
      <c r="E294" s="268"/>
      <c r="F294" s="261" t="e">
        <f>VLOOKUP(B294,'Detailed Model'!A276:C354,3,FALSE())</f>
        <v>#N/A</v>
      </c>
      <c r="Y294" s="282"/>
      <c r="Z294" s="282"/>
    </row>
    <row r="295" spans="1:26" ht="18.75" customHeight="1">
      <c r="A295" s="272" t="s">
        <v>159</v>
      </c>
      <c r="D295" s="270" t="str">
        <f>IFERROR(VLOOKUP(B295,'Detailed Model'!$A$6:$C$92,3,FALSE()),"NOT CODED/ERROR")</f>
        <v>NOT CODED/ERROR</v>
      </c>
      <c r="E295" s="268"/>
      <c r="F295" s="261" t="e">
        <f>VLOOKUP(B295,'Detailed Model'!A277:C355,3,FALSE())</f>
        <v>#N/A</v>
      </c>
      <c r="Y295" s="282"/>
      <c r="Z295" s="282"/>
    </row>
    <row r="296" spans="1:26" ht="18.75" customHeight="1">
      <c r="A296" s="272" t="s">
        <v>159</v>
      </c>
      <c r="D296" s="270" t="str">
        <f>IFERROR(VLOOKUP(B296,'Detailed Model'!$A$6:$C$92,3,FALSE()),"NOT CODED/ERROR")</f>
        <v>NOT CODED/ERROR</v>
      </c>
      <c r="E296" s="268"/>
      <c r="F296" s="261" t="e">
        <f>VLOOKUP(B296,'Detailed Model'!A278:C356,3,FALSE())</f>
        <v>#N/A</v>
      </c>
      <c r="Y296" s="282"/>
      <c r="Z296" s="282"/>
    </row>
    <row r="297" spans="1:26" ht="18.75" customHeight="1">
      <c r="A297" s="272" t="s">
        <v>159</v>
      </c>
      <c r="D297" s="270" t="str">
        <f>IFERROR(VLOOKUP(B297,'Detailed Model'!$A$6:$C$92,3,FALSE()),"NOT CODED/ERROR")</f>
        <v>NOT CODED/ERROR</v>
      </c>
      <c r="E297" s="268"/>
      <c r="F297" s="261" t="e">
        <f>VLOOKUP(B297,'Detailed Model'!A279:C357,3,FALSE())</f>
        <v>#N/A</v>
      </c>
      <c r="Y297" s="282"/>
      <c r="Z297" s="282"/>
    </row>
    <row r="298" spans="1:26" ht="18.75" customHeight="1">
      <c r="A298" s="272" t="s">
        <v>159</v>
      </c>
      <c r="D298" s="270" t="str">
        <f>IFERROR(VLOOKUP(B298,'Detailed Model'!$A$6:$C$92,3,FALSE()),"NOT CODED/ERROR")</f>
        <v>NOT CODED/ERROR</v>
      </c>
      <c r="E298" s="268"/>
      <c r="F298" s="261" t="e">
        <f>VLOOKUP(B298,'Detailed Model'!A280:C358,3,FALSE())</f>
        <v>#N/A</v>
      </c>
      <c r="Y298" s="282"/>
      <c r="Z298" s="282"/>
    </row>
    <row r="299" spans="1:26" ht="18.75" customHeight="1">
      <c r="A299" s="272" t="s">
        <v>159</v>
      </c>
      <c r="D299" s="270" t="str">
        <f>IFERROR(VLOOKUP(B299,'Detailed Model'!$A$6:$C$92,3,FALSE()),"NOT CODED/ERROR")</f>
        <v>NOT CODED/ERROR</v>
      </c>
      <c r="E299" s="268"/>
      <c r="F299" s="261" t="e">
        <f>VLOOKUP(B299,'Detailed Model'!A281:C359,3,FALSE())</f>
        <v>#N/A</v>
      </c>
      <c r="Y299" s="282"/>
      <c r="Z299" s="282"/>
    </row>
    <row r="300" spans="1:26" ht="18.75" customHeight="1">
      <c r="A300" s="272" t="s">
        <v>159</v>
      </c>
      <c r="D300" s="270" t="str">
        <f>IFERROR(VLOOKUP(B300,'Detailed Model'!$A$6:$C$92,3,FALSE()),"NOT CODED/ERROR")</f>
        <v>NOT CODED/ERROR</v>
      </c>
      <c r="E300" s="268"/>
      <c r="F300" s="261" t="e">
        <f>VLOOKUP(B300,'Detailed Model'!A282:C360,3,FALSE())</f>
        <v>#N/A</v>
      </c>
      <c r="Y300" s="282"/>
      <c r="Z300" s="282"/>
    </row>
    <row r="301" spans="1:26" ht="18.75" customHeight="1">
      <c r="A301" s="272" t="s">
        <v>159</v>
      </c>
      <c r="D301" s="270" t="str">
        <f>IFERROR(VLOOKUP(B301,'Detailed Model'!$A$6:$C$92,3,FALSE()),"NOT CODED/ERROR")</f>
        <v>NOT CODED/ERROR</v>
      </c>
      <c r="E301" s="268"/>
      <c r="F301" s="261" t="e">
        <f>VLOOKUP(B301,'Detailed Model'!A283:C361,3,FALSE())</f>
        <v>#N/A</v>
      </c>
      <c r="Y301" s="282"/>
      <c r="Z301" s="282"/>
    </row>
    <row r="302" spans="1:26" ht="18.75" customHeight="1">
      <c r="A302" s="272" t="s">
        <v>159</v>
      </c>
      <c r="D302" s="270" t="str">
        <f>IFERROR(VLOOKUP(B302,'Detailed Model'!$A$6:$C$92,3,FALSE()),"NOT CODED/ERROR")</f>
        <v>NOT CODED/ERROR</v>
      </c>
      <c r="E302" s="268"/>
      <c r="F302" s="261" t="e">
        <f>VLOOKUP(B302,'Detailed Model'!A284:C362,3,FALSE())</f>
        <v>#N/A</v>
      </c>
      <c r="Y302" s="282"/>
      <c r="Z302" s="282"/>
    </row>
    <row r="303" spans="1:26" ht="18.75" customHeight="1">
      <c r="A303" s="272" t="s">
        <v>159</v>
      </c>
      <c r="D303" s="270" t="str">
        <f>IFERROR(VLOOKUP(B303,'Detailed Model'!$A$6:$C$92,3,FALSE()),"NOT CODED/ERROR")</f>
        <v>NOT CODED/ERROR</v>
      </c>
      <c r="E303" s="268"/>
      <c r="F303" s="261" t="e">
        <f>VLOOKUP(B303,'Detailed Model'!A285:C363,3,FALSE())</f>
        <v>#N/A</v>
      </c>
      <c r="Y303" s="282"/>
      <c r="Z303" s="282"/>
    </row>
    <row r="304" spans="1:26" ht="18.75" customHeight="1">
      <c r="A304" s="272" t="s">
        <v>159</v>
      </c>
      <c r="D304" s="270" t="str">
        <f>IFERROR(VLOOKUP(B304,'Detailed Model'!$A$6:$C$92,3,FALSE()),"NOT CODED/ERROR")</f>
        <v>NOT CODED/ERROR</v>
      </c>
      <c r="E304" s="268"/>
      <c r="F304" s="261" t="e">
        <f>VLOOKUP(B304,'Detailed Model'!A286:C364,3,FALSE())</f>
        <v>#N/A</v>
      </c>
      <c r="Y304" s="282"/>
      <c r="Z304" s="282"/>
    </row>
    <row r="305" spans="1:26" ht="18.75" customHeight="1">
      <c r="A305" s="272" t="s">
        <v>159</v>
      </c>
      <c r="D305" s="270" t="str">
        <f>IFERROR(VLOOKUP(B305,'Detailed Model'!$A$6:$C$92,3,FALSE()),"NOT CODED/ERROR")</f>
        <v>NOT CODED/ERROR</v>
      </c>
      <c r="E305" s="268"/>
      <c r="F305" s="261" t="e">
        <f>VLOOKUP(B305,'Detailed Model'!A287:C365,3,FALSE())</f>
        <v>#N/A</v>
      </c>
      <c r="Y305" s="282"/>
      <c r="Z305" s="282"/>
    </row>
    <row r="306" spans="1:26" ht="18.75" customHeight="1">
      <c r="A306" s="272" t="s">
        <v>159</v>
      </c>
      <c r="D306" s="270" t="str">
        <f>IFERROR(VLOOKUP(B306,'Detailed Model'!$A$6:$C$92,3,FALSE()),"NOT CODED/ERROR")</f>
        <v>NOT CODED/ERROR</v>
      </c>
      <c r="E306" s="268"/>
      <c r="F306" s="261" t="e">
        <f>VLOOKUP(B306,'Detailed Model'!A288:C366,3,FALSE())</f>
        <v>#N/A</v>
      </c>
      <c r="Y306" s="282"/>
      <c r="Z306" s="282"/>
    </row>
    <row r="307" spans="1:26" ht="18.75" customHeight="1">
      <c r="A307" s="272" t="s">
        <v>159</v>
      </c>
      <c r="D307" s="270" t="str">
        <f>IFERROR(VLOOKUP(B307,'Detailed Model'!$A$6:$C$92,3,FALSE()),"NOT CODED/ERROR")</f>
        <v>NOT CODED/ERROR</v>
      </c>
      <c r="E307" s="268"/>
      <c r="F307" s="261" t="e">
        <f>VLOOKUP(B307,'Detailed Model'!A289:C367,3,FALSE())</f>
        <v>#N/A</v>
      </c>
      <c r="Y307" s="282"/>
      <c r="Z307" s="282"/>
    </row>
    <row r="308" spans="1:26" ht="18.75" customHeight="1">
      <c r="A308" s="272" t="s">
        <v>159</v>
      </c>
      <c r="D308" s="270" t="str">
        <f>IFERROR(VLOOKUP(B308,'Detailed Model'!$A$6:$C$92,3,FALSE()),"NOT CODED/ERROR")</f>
        <v>NOT CODED/ERROR</v>
      </c>
      <c r="E308" s="268"/>
      <c r="F308" s="261" t="e">
        <f>VLOOKUP(B308,'Detailed Model'!A290:C368,3,FALSE())</f>
        <v>#N/A</v>
      </c>
      <c r="Y308" s="282"/>
      <c r="Z308" s="282"/>
    </row>
    <row r="309" spans="1:26" ht="18.75" customHeight="1">
      <c r="A309" s="272" t="s">
        <v>159</v>
      </c>
      <c r="D309" s="270" t="str">
        <f>IFERROR(VLOOKUP(B309,'Detailed Model'!$A$6:$C$92,3,FALSE()),"NOT CODED/ERROR")</f>
        <v>NOT CODED/ERROR</v>
      </c>
      <c r="E309" s="268"/>
      <c r="F309" s="261" t="e">
        <f>VLOOKUP(B309,'Detailed Model'!A291:C369,3,FALSE())</f>
        <v>#N/A</v>
      </c>
      <c r="Y309" s="282"/>
      <c r="Z309" s="282"/>
    </row>
    <row r="310" spans="1:26" ht="18.75" customHeight="1">
      <c r="A310" s="272" t="s">
        <v>159</v>
      </c>
      <c r="D310" s="270" t="str">
        <f>IFERROR(VLOOKUP(B310,'Detailed Model'!$A$6:$C$92,3,FALSE()),"NOT CODED/ERROR")</f>
        <v>NOT CODED/ERROR</v>
      </c>
      <c r="E310" s="268"/>
      <c r="F310" s="261" t="e">
        <f>VLOOKUP(B310,'Detailed Model'!A292:C370,3,FALSE())</f>
        <v>#N/A</v>
      </c>
      <c r="Y310" s="282"/>
      <c r="Z310" s="282"/>
    </row>
    <row r="311" spans="1:26" ht="18.75" customHeight="1">
      <c r="A311" s="272" t="s">
        <v>159</v>
      </c>
      <c r="D311" s="270" t="str">
        <f>IFERROR(VLOOKUP(B311,'Detailed Model'!$A$6:$C$92,3,FALSE()),"NOT CODED/ERROR")</f>
        <v>NOT CODED/ERROR</v>
      </c>
      <c r="E311" s="268"/>
      <c r="F311" s="261" t="e">
        <f>VLOOKUP(B311,'Detailed Model'!A293:C371,3,FALSE())</f>
        <v>#N/A</v>
      </c>
      <c r="Y311" s="282"/>
      <c r="Z311" s="282"/>
    </row>
    <row r="312" spans="1:26" ht="18.75" customHeight="1">
      <c r="A312" s="272" t="s">
        <v>159</v>
      </c>
      <c r="D312" s="270" t="str">
        <f>IFERROR(VLOOKUP(B312,'Detailed Model'!$A$6:$C$92,3,FALSE()),"NOT CODED/ERROR")</f>
        <v>NOT CODED/ERROR</v>
      </c>
      <c r="E312" s="268"/>
      <c r="F312" s="261" t="e">
        <f>VLOOKUP(B312,'Detailed Model'!A294:C372,3,FALSE())</f>
        <v>#N/A</v>
      </c>
      <c r="Y312" s="282"/>
      <c r="Z312" s="282"/>
    </row>
    <row r="313" spans="1:26" ht="18.75" customHeight="1">
      <c r="A313" s="272" t="s">
        <v>159</v>
      </c>
      <c r="D313" s="270" t="str">
        <f>IFERROR(VLOOKUP(B313,'Detailed Model'!$A$6:$C$92,3,FALSE()),"NOT CODED/ERROR")</f>
        <v>NOT CODED/ERROR</v>
      </c>
      <c r="E313" s="268"/>
      <c r="F313" s="261" t="e">
        <f>VLOOKUP(B313,'Detailed Model'!A295:C373,3,FALSE())</f>
        <v>#N/A</v>
      </c>
      <c r="Y313" s="282"/>
      <c r="Z313" s="282"/>
    </row>
    <row r="314" spans="1:26" ht="18.75" customHeight="1">
      <c r="A314" s="272" t="s">
        <v>159</v>
      </c>
      <c r="D314" s="270" t="str">
        <f>IFERROR(VLOOKUP(B314,'Detailed Model'!$A$6:$C$92,3,FALSE()),"NOT CODED/ERROR")</f>
        <v>NOT CODED/ERROR</v>
      </c>
      <c r="E314" s="268"/>
      <c r="F314" s="261" t="e">
        <f>VLOOKUP(B314,'Detailed Model'!A296:C374,3,FALSE())</f>
        <v>#N/A</v>
      </c>
      <c r="Y314" s="282"/>
      <c r="Z314" s="282"/>
    </row>
    <row r="315" spans="1:26" ht="18.75" customHeight="1">
      <c r="A315" s="272" t="s">
        <v>159</v>
      </c>
      <c r="D315" s="270" t="str">
        <f>IFERROR(VLOOKUP(B315,'Detailed Model'!$A$6:$C$92,3,FALSE()),"NOT CODED/ERROR")</f>
        <v>NOT CODED/ERROR</v>
      </c>
      <c r="E315" s="268"/>
      <c r="F315" s="261" t="e">
        <f>VLOOKUP(B315,'Detailed Model'!A297:C375,3,FALSE())</f>
        <v>#N/A</v>
      </c>
      <c r="Y315" s="282"/>
      <c r="Z315" s="282"/>
    </row>
    <row r="316" spans="1:26" ht="18.75" customHeight="1">
      <c r="A316" s="272" t="s">
        <v>159</v>
      </c>
      <c r="D316" s="270" t="str">
        <f>IFERROR(VLOOKUP(B316,'Detailed Model'!$A$6:$C$92,3,FALSE()),"NOT CODED/ERROR")</f>
        <v>NOT CODED/ERROR</v>
      </c>
      <c r="E316" s="268"/>
      <c r="F316" s="261" t="e">
        <f>VLOOKUP(B316,'Detailed Model'!A298:C376,3,FALSE())</f>
        <v>#N/A</v>
      </c>
      <c r="Y316" s="282"/>
      <c r="Z316" s="282"/>
    </row>
    <row r="317" spans="1:26" ht="18.75" customHeight="1">
      <c r="A317" s="272" t="s">
        <v>159</v>
      </c>
      <c r="D317" s="270" t="str">
        <f>IFERROR(VLOOKUP(B317,'Detailed Model'!$A$6:$C$92,3,FALSE()),"NOT CODED/ERROR")</f>
        <v>NOT CODED/ERROR</v>
      </c>
      <c r="E317" s="268"/>
      <c r="F317" s="261" t="e">
        <f>VLOOKUP(B317,'Detailed Model'!A299:C377,3,FALSE())</f>
        <v>#N/A</v>
      </c>
      <c r="Y317" s="282"/>
      <c r="Z317" s="282"/>
    </row>
    <row r="318" spans="1:26" ht="18.75" customHeight="1">
      <c r="A318" s="272" t="s">
        <v>159</v>
      </c>
      <c r="D318" s="270" t="str">
        <f>IFERROR(VLOOKUP(B318,'Detailed Model'!$A$6:$C$92,3,FALSE()),"NOT CODED/ERROR")</f>
        <v>NOT CODED/ERROR</v>
      </c>
      <c r="E318" s="268"/>
      <c r="F318" s="261" t="e">
        <f>VLOOKUP(B318,'Detailed Model'!A300:C378,3,FALSE())</f>
        <v>#N/A</v>
      </c>
      <c r="Y318" s="282"/>
      <c r="Z318" s="282"/>
    </row>
    <row r="319" spans="1:26" ht="18.75" customHeight="1">
      <c r="A319" s="272" t="s">
        <v>159</v>
      </c>
      <c r="D319" s="270" t="str">
        <f>IFERROR(VLOOKUP(B319,'Detailed Model'!$A$6:$C$92,3,FALSE()),"NOT CODED/ERROR")</f>
        <v>NOT CODED/ERROR</v>
      </c>
      <c r="E319" s="268"/>
      <c r="F319" s="261" t="e">
        <f>VLOOKUP(B319,'Detailed Model'!A301:C379,3,FALSE())</f>
        <v>#N/A</v>
      </c>
      <c r="Y319" s="282"/>
      <c r="Z319" s="282"/>
    </row>
    <row r="320" spans="1:26" ht="18.75" customHeight="1">
      <c r="A320" s="272" t="s">
        <v>159</v>
      </c>
      <c r="D320" s="270" t="str">
        <f>IFERROR(VLOOKUP(B320,'Detailed Model'!$A$6:$C$92,3,FALSE()),"NOT CODED/ERROR")</f>
        <v>NOT CODED/ERROR</v>
      </c>
      <c r="E320" s="268"/>
      <c r="F320" s="261" t="e">
        <f>VLOOKUP(B320,'Detailed Model'!A302:C380,3,FALSE())</f>
        <v>#N/A</v>
      </c>
    </row>
    <row r="321" spans="1:6" ht="18.75" customHeight="1">
      <c r="A321" s="272" t="s">
        <v>159</v>
      </c>
      <c r="D321" s="270" t="str">
        <f>IFERROR(VLOOKUP(B321,'Detailed Model'!$A$6:$C$92,3,FALSE()),"NOT CODED/ERROR")</f>
        <v>NOT CODED/ERROR</v>
      </c>
      <c r="E321" s="268"/>
      <c r="F321" s="261" t="e">
        <f>VLOOKUP(B321,'Detailed Model'!A303:C381,3,FALSE())</f>
        <v>#N/A</v>
      </c>
    </row>
    <row r="322" spans="1:6" ht="18.75" customHeight="1">
      <c r="A322" s="272" t="s">
        <v>159</v>
      </c>
      <c r="D322" s="270" t="str">
        <f>IFERROR(VLOOKUP(B322,'Detailed Model'!$A$6:$C$92,3,FALSE()),"NOT CODED/ERROR")</f>
        <v>NOT CODED/ERROR</v>
      </c>
      <c r="E322" s="268"/>
      <c r="F322" s="261" t="e">
        <f>VLOOKUP(B322,'Detailed Model'!A304:C382,3,FALSE())</f>
        <v>#N/A</v>
      </c>
    </row>
    <row r="323" spans="1:6" ht="18.75" customHeight="1">
      <c r="A323" s="272" t="s">
        <v>159</v>
      </c>
      <c r="D323" s="270" t="str">
        <f>IFERROR(VLOOKUP(B323,'Detailed Model'!$A$6:$C$92,3,FALSE()),"NOT CODED/ERROR")</f>
        <v>NOT CODED/ERROR</v>
      </c>
      <c r="E323" s="268"/>
      <c r="F323" s="261" t="e">
        <f>VLOOKUP(B323,'Detailed Model'!A305:C383,3,FALSE())</f>
        <v>#N/A</v>
      </c>
    </row>
    <row r="324" spans="1:6" ht="18.75" customHeight="1">
      <c r="A324" s="272" t="s">
        <v>159</v>
      </c>
      <c r="D324" s="270" t="str">
        <f>IFERROR(VLOOKUP(B324,'Detailed Model'!$A$6:$C$92,3,FALSE()),"NOT CODED/ERROR")</f>
        <v>NOT CODED/ERROR</v>
      </c>
      <c r="E324" s="268"/>
      <c r="F324" s="261" t="e">
        <f>VLOOKUP(B324,'Detailed Model'!A306:C384,3,FALSE())</f>
        <v>#N/A</v>
      </c>
    </row>
    <row r="325" spans="1:6" ht="18.75" customHeight="1">
      <c r="A325" s="272" t="s">
        <v>159</v>
      </c>
      <c r="D325" s="270" t="str">
        <f>IFERROR(VLOOKUP(B325,'Detailed Model'!$A$6:$C$92,3,FALSE()),"NOT CODED/ERROR")</f>
        <v>NOT CODED/ERROR</v>
      </c>
      <c r="E325" s="268"/>
      <c r="F325" s="261" t="e">
        <f>VLOOKUP(B325,'Detailed Model'!A307:C385,3,FALSE())</f>
        <v>#N/A</v>
      </c>
    </row>
    <row r="326" spans="1:6" ht="18.75" customHeight="1">
      <c r="A326" s="272" t="s">
        <v>159</v>
      </c>
      <c r="D326" s="270" t="str">
        <f>IFERROR(VLOOKUP(B326,'Detailed Model'!$A$6:$C$92,3,FALSE()),"NOT CODED/ERROR")</f>
        <v>NOT CODED/ERROR</v>
      </c>
      <c r="E326" s="268"/>
      <c r="F326" s="261" t="e">
        <f>VLOOKUP(B326,'Detailed Model'!A308:C386,3,FALSE())</f>
        <v>#N/A</v>
      </c>
    </row>
    <row r="327" spans="1:6" ht="18.75" customHeight="1">
      <c r="A327" s="272" t="s">
        <v>159</v>
      </c>
      <c r="D327" s="270" t="str">
        <f>IFERROR(VLOOKUP(B327,'Detailed Model'!$A$6:$C$92,3,FALSE()),"NOT CODED/ERROR")</f>
        <v>NOT CODED/ERROR</v>
      </c>
      <c r="E327" s="268"/>
      <c r="F327" s="261" t="e">
        <f>VLOOKUP(B327,'Detailed Model'!A309:C387,3,FALSE())</f>
        <v>#N/A</v>
      </c>
    </row>
    <row r="328" spans="1:6" ht="18.75" customHeight="1">
      <c r="A328" s="272" t="s">
        <v>159</v>
      </c>
      <c r="D328" s="270" t="str">
        <f>IFERROR(VLOOKUP(B328,'Detailed Model'!$A$6:$C$92,3,FALSE()),"NOT CODED/ERROR")</f>
        <v>NOT CODED/ERROR</v>
      </c>
      <c r="E328" s="268"/>
      <c r="F328" s="261" t="e">
        <f>VLOOKUP(B328,'Detailed Model'!A310:C388,3,FALSE())</f>
        <v>#N/A</v>
      </c>
    </row>
    <row r="329" spans="1:6" ht="18.75" customHeight="1">
      <c r="A329" s="272" t="s">
        <v>159</v>
      </c>
      <c r="D329" s="270" t="str">
        <f>IFERROR(VLOOKUP(B329,'Detailed Model'!$A$6:$C$92,3,FALSE()),"NOT CODED/ERROR")</f>
        <v>NOT CODED/ERROR</v>
      </c>
      <c r="E329" s="268"/>
      <c r="F329" s="261" t="e">
        <f>VLOOKUP(B329,'Detailed Model'!A311:C389,3,FALSE())</f>
        <v>#N/A</v>
      </c>
    </row>
    <row r="330" spans="1:6" ht="18.75" customHeight="1">
      <c r="A330" s="272" t="s">
        <v>159</v>
      </c>
      <c r="D330" s="270" t="str">
        <f>IFERROR(VLOOKUP(B330,'Detailed Model'!$A$6:$C$92,3,FALSE()),"NOT CODED/ERROR")</f>
        <v>NOT CODED/ERROR</v>
      </c>
      <c r="E330" s="268"/>
      <c r="F330" s="261" t="e">
        <f>VLOOKUP(B330,'Detailed Model'!A312:C390,3,FALSE())</f>
        <v>#N/A</v>
      </c>
    </row>
    <row r="331" spans="1:6" ht="18.75" customHeight="1">
      <c r="A331" s="272" t="s">
        <v>159</v>
      </c>
      <c r="D331" s="270" t="str">
        <f>IFERROR(VLOOKUP(B331,'Detailed Model'!$A$6:$C$92,3,FALSE()),"NOT CODED/ERROR")</f>
        <v>NOT CODED/ERROR</v>
      </c>
      <c r="E331" s="268"/>
      <c r="F331" s="261" t="e">
        <f>VLOOKUP(B331,'Detailed Model'!A313:C391,3,FALSE())</f>
        <v>#N/A</v>
      </c>
    </row>
    <row r="332" spans="1:6" ht="18.75" customHeight="1">
      <c r="A332" s="272" t="s">
        <v>159</v>
      </c>
      <c r="D332" s="270" t="str">
        <f>IFERROR(VLOOKUP(B332,'Detailed Model'!$A$6:$C$92,3,FALSE()),"NOT CODED/ERROR")</f>
        <v>NOT CODED/ERROR</v>
      </c>
      <c r="E332" s="268"/>
      <c r="F332" s="261" t="e">
        <f>VLOOKUP(B332,'Detailed Model'!A314:C392,3,FALSE())</f>
        <v>#N/A</v>
      </c>
    </row>
    <row r="333" spans="1:6" ht="18.75" customHeight="1">
      <c r="A333" s="272" t="s">
        <v>159</v>
      </c>
      <c r="D333" s="270" t="str">
        <f>IFERROR(VLOOKUP(B333,'Detailed Model'!$A$6:$C$92,3,FALSE()),"NOT CODED/ERROR")</f>
        <v>NOT CODED/ERROR</v>
      </c>
      <c r="E333" s="268"/>
      <c r="F333" s="261" t="e">
        <f>VLOOKUP(B333,'Detailed Model'!A315:C393,3,FALSE())</f>
        <v>#N/A</v>
      </c>
    </row>
    <row r="334" spans="1:6" ht="18.75" customHeight="1">
      <c r="A334" s="272" t="s">
        <v>159</v>
      </c>
      <c r="D334" s="270" t="str">
        <f>IFERROR(VLOOKUP(B334,'Detailed Model'!$A$6:$C$92,3,FALSE()),"NOT CODED/ERROR")</f>
        <v>NOT CODED/ERROR</v>
      </c>
      <c r="E334" s="268"/>
      <c r="F334" s="261" t="e">
        <f>VLOOKUP(B334,'Detailed Model'!A316:C394,3,FALSE())</f>
        <v>#N/A</v>
      </c>
    </row>
    <row r="335" spans="1:6" ht="18.75" customHeight="1">
      <c r="A335" s="272" t="s">
        <v>159</v>
      </c>
      <c r="D335" s="270" t="str">
        <f>IFERROR(VLOOKUP(B335,'Detailed Model'!$A$6:$C$92,3,FALSE()),"NOT CODED/ERROR")</f>
        <v>NOT CODED/ERROR</v>
      </c>
      <c r="E335" s="268"/>
      <c r="F335" s="261" t="e">
        <f>VLOOKUP(B335,'Detailed Model'!A317:C395,3,FALSE())</f>
        <v>#N/A</v>
      </c>
    </row>
    <row r="336" spans="1:6" ht="18.75" customHeight="1">
      <c r="A336" s="272" t="s">
        <v>159</v>
      </c>
      <c r="D336" s="270" t="str">
        <f>IFERROR(VLOOKUP(B336,'Detailed Model'!$A$6:$C$92,3,FALSE()),"NOT CODED/ERROR")</f>
        <v>NOT CODED/ERROR</v>
      </c>
      <c r="E336" s="268"/>
      <c r="F336" s="261" t="e">
        <f>VLOOKUP(B336,'Detailed Model'!A318:C396,3,FALSE())</f>
        <v>#N/A</v>
      </c>
    </row>
    <row r="337" spans="1:6" ht="18.75" customHeight="1">
      <c r="A337" s="272" t="s">
        <v>159</v>
      </c>
      <c r="D337" s="270" t="str">
        <f>IFERROR(VLOOKUP(B337,'Detailed Model'!$A$6:$C$92,3,FALSE()),"NOT CODED/ERROR")</f>
        <v>NOT CODED/ERROR</v>
      </c>
      <c r="E337" s="268"/>
      <c r="F337" s="261" t="e">
        <f>VLOOKUP(B337,'Detailed Model'!A319:C397,3,FALSE())</f>
        <v>#N/A</v>
      </c>
    </row>
    <row r="338" spans="1:6" ht="18.75" customHeight="1">
      <c r="A338" s="272" t="s">
        <v>159</v>
      </c>
      <c r="D338" s="270" t="str">
        <f>IFERROR(VLOOKUP(B338,'Detailed Model'!$A$6:$C$92,3,FALSE()),"NOT CODED/ERROR")</f>
        <v>NOT CODED/ERROR</v>
      </c>
      <c r="E338" s="268"/>
      <c r="F338" s="261" t="e">
        <f>VLOOKUP(B338,'Detailed Model'!A320:C398,3,FALSE())</f>
        <v>#N/A</v>
      </c>
    </row>
    <row r="339" spans="1:6" ht="18.75" customHeight="1">
      <c r="A339" s="272" t="s">
        <v>159</v>
      </c>
      <c r="D339" s="270" t="str">
        <f>IFERROR(VLOOKUP(B339,'Detailed Model'!$A$6:$C$92,3,FALSE()),"NOT CODED/ERROR")</f>
        <v>NOT CODED/ERROR</v>
      </c>
      <c r="E339" s="268"/>
      <c r="F339" s="261" t="e">
        <f>VLOOKUP(B339,'Detailed Model'!A321:C399,3,FALSE())</f>
        <v>#N/A</v>
      </c>
    </row>
    <row r="340" spans="1:6" ht="18.75" customHeight="1">
      <c r="A340" s="272" t="s">
        <v>159</v>
      </c>
      <c r="D340" s="270" t="str">
        <f>IFERROR(VLOOKUP(B340,'Detailed Model'!$A$6:$C$92,3,FALSE()),"NOT CODED/ERROR")</f>
        <v>NOT CODED/ERROR</v>
      </c>
      <c r="E340" s="268"/>
      <c r="F340" s="261" t="e">
        <f>VLOOKUP(B340,'Detailed Model'!A322:C400,3,FALSE())</f>
        <v>#N/A</v>
      </c>
    </row>
    <row r="341" spans="1:6" ht="18.75" customHeight="1">
      <c r="A341" s="272" t="s">
        <v>159</v>
      </c>
      <c r="D341" s="270" t="str">
        <f>IFERROR(VLOOKUP(B341,'Detailed Model'!$A$6:$C$92,3,FALSE()),"NOT CODED/ERROR")</f>
        <v>NOT CODED/ERROR</v>
      </c>
      <c r="E341" s="268"/>
      <c r="F341" s="261" t="e">
        <f>VLOOKUP(B341,'Detailed Model'!A323:C401,3,FALSE())</f>
        <v>#N/A</v>
      </c>
    </row>
    <row r="342" spans="1:6" ht="18.75" customHeight="1">
      <c r="A342" s="272" t="s">
        <v>159</v>
      </c>
      <c r="D342" s="270" t="str">
        <f>IFERROR(VLOOKUP(B342,'Detailed Model'!$A$6:$C$92,3,FALSE()),"NOT CODED/ERROR")</f>
        <v>NOT CODED/ERROR</v>
      </c>
      <c r="E342" s="268"/>
      <c r="F342" s="261" t="e">
        <f>VLOOKUP(B342,'Detailed Model'!A324:C402,3,FALSE())</f>
        <v>#N/A</v>
      </c>
    </row>
    <row r="343" spans="1:6" ht="18.75" customHeight="1">
      <c r="A343" s="272" t="s">
        <v>159</v>
      </c>
      <c r="D343" s="270" t="str">
        <f>IFERROR(VLOOKUP(B343,'Detailed Model'!$A$6:$C$92,3,FALSE()),"NOT CODED/ERROR")</f>
        <v>NOT CODED/ERROR</v>
      </c>
      <c r="E343" s="268"/>
      <c r="F343" s="261" t="e">
        <f>VLOOKUP(B343,'Detailed Model'!A325:C403,3,FALSE())</f>
        <v>#N/A</v>
      </c>
    </row>
    <row r="344" spans="1:6" ht="18.75" customHeight="1">
      <c r="A344" s="272" t="s">
        <v>159</v>
      </c>
      <c r="D344" s="270" t="str">
        <f>IFERROR(VLOOKUP(B344,'Detailed Model'!$A$6:$C$92,3,FALSE()),"NOT CODED/ERROR")</f>
        <v>NOT CODED/ERROR</v>
      </c>
      <c r="E344" s="268"/>
      <c r="F344" s="261" t="e">
        <f>VLOOKUP(B344,'Detailed Model'!A326:C404,3,FALSE())</f>
        <v>#N/A</v>
      </c>
    </row>
    <row r="345" spans="1:6" ht="18.75" customHeight="1">
      <c r="A345" s="272" t="s">
        <v>159</v>
      </c>
      <c r="D345" s="270" t="str">
        <f>IFERROR(VLOOKUP(B345,'Detailed Model'!$A$6:$C$92,3,FALSE()),"NOT CODED/ERROR")</f>
        <v>NOT CODED/ERROR</v>
      </c>
      <c r="E345" s="268"/>
      <c r="F345" s="261" t="e">
        <f>VLOOKUP(B345,'Detailed Model'!A327:C405,3,FALSE())</f>
        <v>#N/A</v>
      </c>
    </row>
    <row r="346" spans="1:6" ht="18.75" customHeight="1">
      <c r="A346" s="272" t="s">
        <v>159</v>
      </c>
      <c r="D346" s="270" t="str">
        <f>IFERROR(VLOOKUP(B346,'Detailed Model'!$A$6:$C$92,3,FALSE()),"NOT CODED/ERROR")</f>
        <v>NOT CODED/ERROR</v>
      </c>
      <c r="E346" s="268"/>
      <c r="F346" s="261" t="e">
        <f>VLOOKUP(B346,'Detailed Model'!A328:C406,3,FALSE())</f>
        <v>#N/A</v>
      </c>
    </row>
    <row r="347" spans="1:6" ht="18.75" customHeight="1">
      <c r="A347" s="272" t="s">
        <v>159</v>
      </c>
      <c r="D347" s="270" t="str">
        <f>IFERROR(VLOOKUP(B347,'Detailed Model'!$A$6:$C$92,3,FALSE()),"NOT CODED/ERROR")</f>
        <v>NOT CODED/ERROR</v>
      </c>
      <c r="E347" s="268"/>
      <c r="F347" s="261" t="e">
        <f>VLOOKUP(B347,'Detailed Model'!A329:C407,3,FALSE())</f>
        <v>#N/A</v>
      </c>
    </row>
    <row r="348" spans="1:6" ht="18.75" customHeight="1">
      <c r="A348" s="272" t="s">
        <v>159</v>
      </c>
      <c r="D348" s="270" t="str">
        <f>IFERROR(VLOOKUP(B348,'Detailed Model'!$A$6:$C$92,3,FALSE()),"NOT CODED/ERROR")</f>
        <v>NOT CODED/ERROR</v>
      </c>
      <c r="E348" s="268"/>
      <c r="F348" s="261" t="e">
        <f>VLOOKUP(B348,'Detailed Model'!A330:C408,3,FALSE())</f>
        <v>#N/A</v>
      </c>
    </row>
    <row r="349" spans="1:6" ht="18.75" customHeight="1">
      <c r="A349" s="272" t="s">
        <v>159</v>
      </c>
      <c r="D349" s="270" t="str">
        <f>IFERROR(VLOOKUP(B349,'Detailed Model'!$A$6:$C$92,3,FALSE()),"NOT CODED/ERROR")</f>
        <v>NOT CODED/ERROR</v>
      </c>
      <c r="E349" s="268"/>
      <c r="F349" s="261" t="e">
        <f>VLOOKUP(B349,'Detailed Model'!A331:C409,3,FALSE())</f>
        <v>#N/A</v>
      </c>
    </row>
    <row r="350" spans="1:6" ht="18.75" customHeight="1">
      <c r="A350" s="272" t="s">
        <v>159</v>
      </c>
      <c r="D350" s="270" t="str">
        <f>IFERROR(VLOOKUP(B350,'Detailed Model'!$A$6:$C$92,3,FALSE()),"NOT CODED/ERROR")</f>
        <v>NOT CODED/ERROR</v>
      </c>
      <c r="E350" s="268"/>
      <c r="F350" s="261" t="e">
        <f>VLOOKUP(B350,'Detailed Model'!A332:C410,3,FALSE())</f>
        <v>#N/A</v>
      </c>
    </row>
    <row r="351" spans="1:6" ht="18.75" customHeight="1">
      <c r="A351" s="272" t="s">
        <v>159</v>
      </c>
      <c r="D351" s="270" t="str">
        <f>IFERROR(VLOOKUP(B351,'Detailed Model'!$A$6:$C$92,3,FALSE()),"NOT CODED/ERROR")</f>
        <v>NOT CODED/ERROR</v>
      </c>
      <c r="E351" s="268"/>
      <c r="F351" s="261" t="e">
        <f>VLOOKUP(B351,'Detailed Model'!A333:C411,3,FALSE())</f>
        <v>#N/A</v>
      </c>
    </row>
    <row r="352" spans="1:6" ht="18.75" customHeight="1">
      <c r="A352" s="272" t="s">
        <v>159</v>
      </c>
      <c r="D352" s="270" t="str">
        <f>IFERROR(VLOOKUP(B352,'Detailed Model'!$A$6:$C$92,3,FALSE()),"NOT CODED/ERROR")</f>
        <v>NOT CODED/ERROR</v>
      </c>
      <c r="E352" s="268"/>
      <c r="F352" s="261" t="e">
        <f>VLOOKUP(B352,'Detailed Model'!A334:C412,3,FALSE())</f>
        <v>#N/A</v>
      </c>
    </row>
    <row r="353" spans="1:6" ht="18.75" customHeight="1">
      <c r="A353" s="272" t="s">
        <v>159</v>
      </c>
      <c r="D353" s="270" t="str">
        <f>IFERROR(VLOOKUP(B353,'Detailed Model'!$A$6:$C$92,3,FALSE()),"NOT CODED/ERROR")</f>
        <v>NOT CODED/ERROR</v>
      </c>
      <c r="E353" s="268"/>
      <c r="F353" s="261" t="e">
        <f>VLOOKUP(B353,'Detailed Model'!A335:C413,3,FALSE())</f>
        <v>#N/A</v>
      </c>
    </row>
    <row r="354" spans="1:6" ht="18.75" customHeight="1">
      <c r="A354" s="272" t="s">
        <v>159</v>
      </c>
      <c r="D354" s="270" t="str">
        <f>IFERROR(VLOOKUP(B354,'Detailed Model'!$A$6:$C$92,3,FALSE()),"NOT CODED/ERROR")</f>
        <v>NOT CODED/ERROR</v>
      </c>
      <c r="E354" s="268"/>
      <c r="F354" s="261" t="e">
        <f>VLOOKUP(B354,'Detailed Model'!A336:C414,3,FALSE())</f>
        <v>#N/A</v>
      </c>
    </row>
    <row r="355" spans="1:6" ht="18.75" customHeight="1">
      <c r="A355" s="272" t="s">
        <v>159</v>
      </c>
      <c r="D355" s="270" t="str">
        <f>IFERROR(VLOOKUP(B355,'Detailed Model'!$A$6:$C$92,3,FALSE()),"NOT CODED/ERROR")</f>
        <v>NOT CODED/ERROR</v>
      </c>
      <c r="E355" s="268"/>
      <c r="F355" s="261" t="e">
        <f>VLOOKUP(B355,'Detailed Model'!A337:C415,3,FALSE())</f>
        <v>#N/A</v>
      </c>
    </row>
    <row r="356" spans="1:6" ht="18.75" customHeight="1">
      <c r="A356" s="272" t="s">
        <v>159</v>
      </c>
      <c r="D356" s="270" t="str">
        <f>IFERROR(VLOOKUP(B356,'Detailed Model'!$A$6:$C$92,3,FALSE()),"NOT CODED/ERROR")</f>
        <v>NOT CODED/ERROR</v>
      </c>
      <c r="E356" s="268"/>
      <c r="F356" s="261" t="e">
        <f>VLOOKUP(B356,'Detailed Model'!A338:C416,3,FALSE())</f>
        <v>#N/A</v>
      </c>
    </row>
    <row r="357" spans="1:6" ht="18.75" customHeight="1">
      <c r="A357" s="272" t="s">
        <v>159</v>
      </c>
      <c r="D357" s="270" t="str">
        <f>IFERROR(VLOOKUP(B357,'Detailed Model'!$A$6:$C$92,3,FALSE()),"NOT CODED/ERROR")</f>
        <v>NOT CODED/ERROR</v>
      </c>
      <c r="E357" s="268"/>
      <c r="F357" s="261" t="e">
        <f>VLOOKUP(B357,'Detailed Model'!A339:C417,3,FALSE())</f>
        <v>#N/A</v>
      </c>
    </row>
    <row r="358" spans="1:6" ht="18.75" customHeight="1">
      <c r="A358" s="272" t="s">
        <v>159</v>
      </c>
      <c r="D358" s="270" t="str">
        <f>IFERROR(VLOOKUP(B358,'Detailed Model'!$A$6:$C$92,3,FALSE()),"NOT CODED/ERROR")</f>
        <v>NOT CODED/ERROR</v>
      </c>
      <c r="E358" s="268"/>
      <c r="F358" s="261" t="e">
        <f>VLOOKUP(B358,'Detailed Model'!A340:C418,3,FALSE())</f>
        <v>#N/A</v>
      </c>
    </row>
    <row r="359" spans="1:6" ht="18.75" customHeight="1">
      <c r="A359" s="272" t="s">
        <v>159</v>
      </c>
      <c r="D359" s="270" t="str">
        <f>IFERROR(VLOOKUP(B359,'Detailed Model'!$A$6:$C$92,3,FALSE()),"NOT CODED/ERROR")</f>
        <v>NOT CODED/ERROR</v>
      </c>
      <c r="E359" s="268"/>
      <c r="F359" s="261" t="e">
        <f>VLOOKUP(B359,'Detailed Model'!A341:C419,3,FALSE())</f>
        <v>#N/A</v>
      </c>
    </row>
    <row r="360" spans="1:6" ht="18.75" customHeight="1">
      <c r="A360" s="272" t="s">
        <v>159</v>
      </c>
      <c r="D360" s="270" t="str">
        <f>IFERROR(VLOOKUP(B360,'Detailed Model'!$A$6:$C$92,3,FALSE()),"NOT CODED/ERROR")</f>
        <v>NOT CODED/ERROR</v>
      </c>
      <c r="E360" s="268"/>
      <c r="F360" s="261" t="e">
        <f>VLOOKUP(B360,'Detailed Model'!A342:C420,3,FALSE())</f>
        <v>#N/A</v>
      </c>
    </row>
    <row r="361" spans="1:6" ht="18.75" customHeight="1">
      <c r="A361" s="272" t="s">
        <v>159</v>
      </c>
      <c r="D361" s="270" t="str">
        <f>IFERROR(VLOOKUP(B361,'Detailed Model'!$A$6:$C$92,3,FALSE()),"NOT CODED/ERROR")</f>
        <v>NOT CODED/ERROR</v>
      </c>
      <c r="E361" s="268"/>
      <c r="F361" s="261" t="e">
        <f>VLOOKUP(B361,'Detailed Model'!A343:C421,3,FALSE())</f>
        <v>#N/A</v>
      </c>
    </row>
    <row r="362" spans="1:6" ht="18.75" customHeight="1">
      <c r="A362" s="272" t="s">
        <v>159</v>
      </c>
      <c r="D362" s="270" t="str">
        <f>IFERROR(VLOOKUP(B362,'Detailed Model'!$A$6:$C$92,3,FALSE()),"NOT CODED/ERROR")</f>
        <v>NOT CODED/ERROR</v>
      </c>
      <c r="E362" s="268"/>
      <c r="F362" s="261" t="e">
        <f>VLOOKUP(B362,'Detailed Model'!A344:C422,3,FALSE())</f>
        <v>#N/A</v>
      </c>
    </row>
    <row r="363" spans="1:6" ht="18.75" customHeight="1">
      <c r="A363" s="272" t="s">
        <v>159</v>
      </c>
      <c r="D363" s="270" t="str">
        <f>IFERROR(VLOOKUP(B363,'Detailed Model'!$A$6:$C$92,3,FALSE()),"NOT CODED/ERROR")</f>
        <v>NOT CODED/ERROR</v>
      </c>
      <c r="E363" s="268"/>
      <c r="F363" s="261" t="e">
        <f>VLOOKUP(B363,'Detailed Model'!A345:C423,3,FALSE())</f>
        <v>#N/A</v>
      </c>
    </row>
    <row r="364" spans="1:6" ht="18.75" customHeight="1">
      <c r="A364" s="272" t="s">
        <v>159</v>
      </c>
      <c r="D364" s="270" t="str">
        <f>IFERROR(VLOOKUP(B364,'Detailed Model'!$A$6:$C$92,3,FALSE()),"NOT CODED/ERROR")</f>
        <v>NOT CODED/ERROR</v>
      </c>
      <c r="E364" s="268"/>
      <c r="F364" s="261" t="e">
        <f>VLOOKUP(B364,'Detailed Model'!A346:C424,3,FALSE())</f>
        <v>#N/A</v>
      </c>
    </row>
    <row r="365" spans="1:6" ht="18.75" customHeight="1">
      <c r="A365" s="272" t="s">
        <v>159</v>
      </c>
      <c r="D365" s="270" t="str">
        <f>IFERROR(VLOOKUP(B365,'Detailed Model'!$A$6:$C$92,3,FALSE()),"NOT CODED/ERROR")</f>
        <v>NOT CODED/ERROR</v>
      </c>
      <c r="E365" s="268"/>
      <c r="F365" s="261" t="e">
        <f>VLOOKUP(B365,'Detailed Model'!A347:C425,3,FALSE())</f>
        <v>#N/A</v>
      </c>
    </row>
    <row r="366" spans="1:6" ht="18.75" customHeight="1">
      <c r="A366" s="272" t="s">
        <v>159</v>
      </c>
      <c r="D366" s="270" t="str">
        <f>IFERROR(VLOOKUP(B366,'Detailed Model'!$A$6:$C$92,3,FALSE()),"NOT CODED/ERROR")</f>
        <v>NOT CODED/ERROR</v>
      </c>
      <c r="E366" s="268"/>
      <c r="F366" s="261" t="e">
        <f>VLOOKUP(B366,'Detailed Model'!A348:C426,3,FALSE())</f>
        <v>#N/A</v>
      </c>
    </row>
    <row r="367" spans="1:6" ht="18.75" customHeight="1">
      <c r="A367" s="272" t="s">
        <v>159</v>
      </c>
      <c r="D367" s="270" t="str">
        <f>IFERROR(VLOOKUP(B367,'Detailed Model'!$A$6:$C$92,3,FALSE()),"NOT CODED/ERROR")</f>
        <v>NOT CODED/ERROR</v>
      </c>
      <c r="E367" s="268"/>
      <c r="F367" s="261" t="e">
        <f>VLOOKUP(B367,'Detailed Model'!A349:C427,3,FALSE())</f>
        <v>#N/A</v>
      </c>
    </row>
    <row r="368" spans="1:6" ht="18.75" customHeight="1">
      <c r="A368" s="272" t="s">
        <v>159</v>
      </c>
      <c r="D368" s="270" t="str">
        <f>IFERROR(VLOOKUP(B368,'Detailed Model'!$A$6:$C$92,3,FALSE()),"NOT CODED/ERROR")</f>
        <v>NOT CODED/ERROR</v>
      </c>
      <c r="E368" s="268"/>
      <c r="F368" s="261" t="e">
        <f>VLOOKUP(B368,'Detailed Model'!A350:C428,3,FALSE())</f>
        <v>#N/A</v>
      </c>
    </row>
    <row r="369" spans="1:6" ht="18.75" customHeight="1">
      <c r="A369" s="272" t="s">
        <v>159</v>
      </c>
      <c r="D369" s="270" t="str">
        <f>IFERROR(VLOOKUP(B369,'Detailed Model'!$A$6:$C$92,3,FALSE()),"NOT CODED/ERROR")</f>
        <v>NOT CODED/ERROR</v>
      </c>
      <c r="E369" s="268"/>
      <c r="F369" s="261" t="e">
        <f>VLOOKUP(B369,'Detailed Model'!A351:C429,3,FALSE())</f>
        <v>#N/A</v>
      </c>
    </row>
    <row r="370" spans="1:6" ht="18.75" customHeight="1">
      <c r="A370" s="272" t="s">
        <v>159</v>
      </c>
      <c r="D370" s="270" t="str">
        <f>IFERROR(VLOOKUP(B370,'Detailed Model'!$A$6:$C$92,3,FALSE()),"NOT CODED/ERROR")</f>
        <v>NOT CODED/ERROR</v>
      </c>
      <c r="E370" s="268"/>
      <c r="F370" s="261" t="e">
        <f>VLOOKUP(B370,'Detailed Model'!A352:C430,3,FALSE())</f>
        <v>#N/A</v>
      </c>
    </row>
    <row r="371" spans="1:6" ht="18.75" customHeight="1">
      <c r="A371" s="272" t="s">
        <v>159</v>
      </c>
      <c r="D371" s="270" t="str">
        <f>IFERROR(VLOOKUP(B371,'Detailed Model'!$A$6:$C$92,3,FALSE()),"NOT CODED/ERROR")</f>
        <v>NOT CODED/ERROR</v>
      </c>
      <c r="E371" s="268"/>
      <c r="F371" s="261" t="e">
        <f>VLOOKUP(B371,'Detailed Model'!A353:C431,3,FALSE())</f>
        <v>#N/A</v>
      </c>
    </row>
    <row r="372" spans="1:6" ht="18.75" customHeight="1">
      <c r="A372" s="272" t="s">
        <v>159</v>
      </c>
      <c r="D372" s="270" t="str">
        <f>IFERROR(VLOOKUP(B372,'Detailed Model'!$A$6:$C$92,3,FALSE()),"NOT CODED/ERROR")</f>
        <v>NOT CODED/ERROR</v>
      </c>
      <c r="E372" s="268"/>
      <c r="F372" s="261" t="e">
        <f>VLOOKUP(B372,'Detailed Model'!A354:C432,3,FALSE())</f>
        <v>#N/A</v>
      </c>
    </row>
    <row r="373" spans="1:6" ht="18.75" customHeight="1">
      <c r="A373" s="272" t="s">
        <v>159</v>
      </c>
      <c r="D373" s="270" t="str">
        <f>IFERROR(VLOOKUP(B373,'Detailed Model'!$A$6:$C$92,3,FALSE()),"NOT CODED/ERROR")</f>
        <v>NOT CODED/ERROR</v>
      </c>
      <c r="E373" s="268"/>
      <c r="F373" s="261" t="e">
        <f>VLOOKUP(B373,'Detailed Model'!A355:C433,3,FALSE())</f>
        <v>#N/A</v>
      </c>
    </row>
    <row r="374" spans="1:6" ht="18.75" customHeight="1">
      <c r="A374" s="272" t="s">
        <v>159</v>
      </c>
      <c r="D374" s="270" t="str">
        <f>IFERROR(VLOOKUP(B374,'Detailed Model'!$A$6:$C$92,3,FALSE()),"NOT CODED/ERROR")</f>
        <v>NOT CODED/ERROR</v>
      </c>
      <c r="E374" s="268"/>
      <c r="F374" s="261" t="e">
        <f>VLOOKUP(B374,'Detailed Model'!A356:C434,3,FALSE())</f>
        <v>#N/A</v>
      </c>
    </row>
    <row r="375" spans="1:6" ht="18.75" customHeight="1">
      <c r="A375" s="272" t="s">
        <v>159</v>
      </c>
      <c r="D375" s="270" t="str">
        <f>IFERROR(VLOOKUP(B375,'Detailed Model'!$A$6:$C$92,3,FALSE()),"NOT CODED/ERROR")</f>
        <v>NOT CODED/ERROR</v>
      </c>
      <c r="E375" s="268"/>
      <c r="F375" s="261" t="e">
        <f>VLOOKUP(B375,'Detailed Model'!A357:C435,3,FALSE())</f>
        <v>#N/A</v>
      </c>
    </row>
    <row r="376" spans="1:6" ht="18.75" customHeight="1">
      <c r="A376" s="272" t="s">
        <v>159</v>
      </c>
      <c r="D376" s="270" t="str">
        <f>IFERROR(VLOOKUP(B376,'Detailed Model'!$A$6:$C$92,3,FALSE()),"NOT CODED/ERROR")</f>
        <v>NOT CODED/ERROR</v>
      </c>
      <c r="E376" s="268"/>
      <c r="F376" s="261" t="e">
        <f>VLOOKUP(B376,'Detailed Model'!A358:C436,3,FALSE())</f>
        <v>#N/A</v>
      </c>
    </row>
    <row r="377" spans="1:6" ht="18.75" customHeight="1">
      <c r="A377" s="272" t="s">
        <v>159</v>
      </c>
      <c r="D377" s="270" t="str">
        <f>IFERROR(VLOOKUP(B377,'Detailed Model'!$A$6:$C$92,3,FALSE()),"NOT CODED/ERROR")</f>
        <v>NOT CODED/ERROR</v>
      </c>
      <c r="E377" s="268"/>
      <c r="F377" s="261" t="e">
        <f>VLOOKUP(B377,'Detailed Model'!A359:C437,3,FALSE())</f>
        <v>#N/A</v>
      </c>
    </row>
    <row r="378" spans="1:6" ht="18.75" customHeight="1">
      <c r="A378" s="272" t="s">
        <v>159</v>
      </c>
      <c r="D378" s="270" t="str">
        <f>IFERROR(VLOOKUP(B378,'Detailed Model'!$A$6:$C$92,3,FALSE()),"NOT CODED/ERROR")</f>
        <v>NOT CODED/ERROR</v>
      </c>
      <c r="E378" s="268"/>
      <c r="F378" s="261" t="e">
        <f>VLOOKUP(B378,'Detailed Model'!A360:C438,3,FALSE())</f>
        <v>#N/A</v>
      </c>
    </row>
    <row r="379" spans="1:6" ht="18.75" customHeight="1">
      <c r="A379" s="272" t="s">
        <v>159</v>
      </c>
      <c r="D379" s="270" t="str">
        <f>IFERROR(VLOOKUP(B379,'Detailed Model'!$A$6:$C$92,3,FALSE()),"NOT CODED/ERROR")</f>
        <v>NOT CODED/ERROR</v>
      </c>
      <c r="E379" s="268"/>
      <c r="F379" s="261" t="e">
        <f>VLOOKUP(B379,'Detailed Model'!A361:C439,3,FALSE())</f>
        <v>#N/A</v>
      </c>
    </row>
    <row r="380" spans="1:6" ht="18.75" customHeight="1">
      <c r="A380" s="272" t="s">
        <v>159</v>
      </c>
      <c r="D380" s="270" t="str">
        <f>IFERROR(VLOOKUP(B380,'Detailed Model'!$A$6:$C$92,3,FALSE()),"NOT CODED/ERROR")</f>
        <v>NOT CODED/ERROR</v>
      </c>
      <c r="E380" s="268"/>
      <c r="F380" s="261" t="e">
        <f>VLOOKUP(B380,'Detailed Model'!A362:C440,3,FALSE())</f>
        <v>#N/A</v>
      </c>
    </row>
    <row r="381" spans="1:6" ht="18.75" customHeight="1">
      <c r="A381" s="272" t="s">
        <v>159</v>
      </c>
      <c r="D381" s="270" t="str">
        <f>IFERROR(VLOOKUP(B381,'Detailed Model'!$A$6:$C$92,3,FALSE()),"NOT CODED/ERROR")</f>
        <v>NOT CODED/ERROR</v>
      </c>
      <c r="E381" s="268"/>
      <c r="F381" s="261" t="e">
        <f>VLOOKUP(B381,'Detailed Model'!A363:C441,3,FALSE())</f>
        <v>#N/A</v>
      </c>
    </row>
    <row r="382" spans="1:6" ht="18.75" customHeight="1">
      <c r="A382" s="272" t="s">
        <v>159</v>
      </c>
      <c r="D382" s="270" t="str">
        <f>IFERROR(VLOOKUP(B382,'Detailed Model'!$A$6:$C$92,3,FALSE()),"NOT CODED/ERROR")</f>
        <v>NOT CODED/ERROR</v>
      </c>
      <c r="E382" s="268"/>
      <c r="F382" s="261" t="e">
        <f>VLOOKUP(B382,'Detailed Model'!A364:C442,3,FALSE())</f>
        <v>#N/A</v>
      </c>
    </row>
    <row r="383" spans="1:6" ht="18.75" customHeight="1">
      <c r="A383" s="272" t="s">
        <v>159</v>
      </c>
      <c r="D383" s="270" t="str">
        <f>IFERROR(VLOOKUP(B383,'Detailed Model'!$A$6:$C$92,3,FALSE()),"NOT CODED/ERROR")</f>
        <v>NOT CODED/ERROR</v>
      </c>
      <c r="E383" s="268"/>
      <c r="F383" s="261" t="e">
        <f>VLOOKUP(B383,'Detailed Model'!A365:C443,3,FALSE())</f>
        <v>#N/A</v>
      </c>
    </row>
    <row r="384" spans="1:6" ht="18.75" customHeight="1">
      <c r="A384" s="272" t="s">
        <v>159</v>
      </c>
      <c r="D384" s="270" t="str">
        <f>IFERROR(VLOOKUP(B384,'Detailed Model'!$A$6:$C$92,3,FALSE()),"NOT CODED/ERROR")</f>
        <v>NOT CODED/ERROR</v>
      </c>
      <c r="E384" s="268"/>
      <c r="F384" s="261" t="e">
        <f>VLOOKUP(B384,'Detailed Model'!A366:C444,3,FALSE())</f>
        <v>#N/A</v>
      </c>
    </row>
    <row r="385" spans="1:6" ht="18.75" customHeight="1">
      <c r="A385" s="272" t="s">
        <v>159</v>
      </c>
      <c r="D385" s="270" t="str">
        <f>IFERROR(VLOOKUP(B385,'Detailed Model'!$A$6:$C$92,3,FALSE()),"NOT CODED/ERROR")</f>
        <v>NOT CODED/ERROR</v>
      </c>
      <c r="E385" s="268"/>
      <c r="F385" s="261" t="e">
        <f>VLOOKUP(B385,'Detailed Model'!A367:C445,3,FALSE())</f>
        <v>#N/A</v>
      </c>
    </row>
    <row r="386" spans="1:6" ht="18.75" customHeight="1">
      <c r="A386" s="272" t="s">
        <v>159</v>
      </c>
      <c r="D386" s="270" t="str">
        <f>IFERROR(VLOOKUP(B386,'Detailed Model'!$A$6:$C$92,3,FALSE()),"NOT CODED/ERROR")</f>
        <v>NOT CODED/ERROR</v>
      </c>
      <c r="E386" s="268"/>
      <c r="F386" s="261" t="e">
        <f>VLOOKUP(B386,'Detailed Model'!A368:C446,3,FALSE())</f>
        <v>#N/A</v>
      </c>
    </row>
    <row r="387" spans="1:6" ht="18.75" customHeight="1">
      <c r="A387" s="272" t="s">
        <v>159</v>
      </c>
      <c r="D387" s="270" t="str">
        <f>IFERROR(VLOOKUP(B387,'Detailed Model'!$A$6:$C$92,3,FALSE()),"NOT CODED/ERROR")</f>
        <v>NOT CODED/ERROR</v>
      </c>
      <c r="E387" s="268"/>
      <c r="F387" s="261" t="e">
        <f>VLOOKUP(B387,'Detailed Model'!A369:C447,3,FALSE())</f>
        <v>#N/A</v>
      </c>
    </row>
    <row r="388" spans="1:6" ht="18.75" customHeight="1">
      <c r="A388" s="272" t="s">
        <v>159</v>
      </c>
      <c r="D388" s="270" t="str">
        <f>IFERROR(VLOOKUP(B388,'Detailed Model'!$A$6:$C$92,3,FALSE()),"NOT CODED/ERROR")</f>
        <v>NOT CODED/ERROR</v>
      </c>
      <c r="E388" s="268"/>
      <c r="F388" s="261" t="e">
        <f>VLOOKUP(B388,'Detailed Model'!A370:C448,3,FALSE())</f>
        <v>#N/A</v>
      </c>
    </row>
    <row r="389" spans="1:6" ht="18.75" customHeight="1">
      <c r="A389" s="272" t="s">
        <v>159</v>
      </c>
      <c r="D389" s="270" t="str">
        <f>IFERROR(VLOOKUP(B389,'Detailed Model'!$A$6:$C$92,3,FALSE()),"NOT CODED/ERROR")</f>
        <v>NOT CODED/ERROR</v>
      </c>
      <c r="E389" s="268"/>
      <c r="F389" s="261" t="e">
        <f>VLOOKUP(B389,'Detailed Model'!A371:C449,3,FALSE())</f>
        <v>#N/A</v>
      </c>
    </row>
    <row r="390" spans="1:6" ht="18.75" customHeight="1">
      <c r="A390" s="272" t="s">
        <v>159</v>
      </c>
      <c r="D390" s="270" t="str">
        <f>IFERROR(VLOOKUP(B390,'Detailed Model'!$A$6:$C$92,3,FALSE()),"NOT CODED/ERROR")</f>
        <v>NOT CODED/ERROR</v>
      </c>
      <c r="E390" s="268"/>
      <c r="F390" s="261" t="e">
        <f>VLOOKUP(B390,'Detailed Model'!A372:C450,3,FALSE())</f>
        <v>#N/A</v>
      </c>
    </row>
    <row r="391" spans="1:6" ht="18.75" customHeight="1">
      <c r="A391" s="272" t="s">
        <v>159</v>
      </c>
      <c r="D391" s="270" t="str">
        <f>IFERROR(VLOOKUP(B391,'Detailed Model'!$A$6:$C$92,3,FALSE()),"NOT CODED/ERROR")</f>
        <v>NOT CODED/ERROR</v>
      </c>
      <c r="E391" s="268"/>
      <c r="F391" s="261" t="e">
        <f>VLOOKUP(B391,'Detailed Model'!A373:C451,3,FALSE())</f>
        <v>#N/A</v>
      </c>
    </row>
    <row r="392" spans="1:6" ht="18.75" customHeight="1">
      <c r="A392" s="272" t="s">
        <v>159</v>
      </c>
      <c r="D392" s="270" t="str">
        <f>IFERROR(VLOOKUP(B392,'Detailed Model'!$A$6:$C$92,3,FALSE()),"NOT CODED/ERROR")</f>
        <v>NOT CODED/ERROR</v>
      </c>
      <c r="E392" s="268"/>
      <c r="F392" s="261" t="e">
        <f>VLOOKUP(B392,'Detailed Model'!A374:C452,3,FALSE())</f>
        <v>#N/A</v>
      </c>
    </row>
    <row r="393" spans="1:6" ht="18.75" customHeight="1">
      <c r="A393" s="272" t="s">
        <v>159</v>
      </c>
      <c r="D393" s="270" t="str">
        <f>IFERROR(VLOOKUP(B393,'Detailed Model'!$A$6:$C$92,3,FALSE()),"NOT CODED/ERROR")</f>
        <v>NOT CODED/ERROR</v>
      </c>
      <c r="E393" s="268"/>
      <c r="F393" s="261" t="e">
        <f>VLOOKUP(B393,'Detailed Model'!A375:C453,3,FALSE())</f>
        <v>#N/A</v>
      </c>
    </row>
    <row r="394" spans="1:6" ht="18.75" customHeight="1">
      <c r="A394" s="272" t="s">
        <v>159</v>
      </c>
      <c r="D394" s="270" t="str">
        <f>IFERROR(VLOOKUP(B394,'Detailed Model'!$A$6:$C$92,3,FALSE()),"NOT CODED/ERROR")</f>
        <v>NOT CODED/ERROR</v>
      </c>
      <c r="E394" s="268"/>
      <c r="F394" s="261" t="e">
        <f>VLOOKUP(B394,'Detailed Model'!A376:C454,3,FALSE())</f>
        <v>#N/A</v>
      </c>
    </row>
    <row r="395" spans="1:6" ht="18.75" customHeight="1">
      <c r="A395" s="272" t="s">
        <v>159</v>
      </c>
      <c r="D395" s="270" t="str">
        <f>IFERROR(VLOOKUP(B395,'Detailed Model'!$A$6:$C$92,3,FALSE()),"NOT CODED/ERROR")</f>
        <v>NOT CODED/ERROR</v>
      </c>
      <c r="E395" s="268"/>
      <c r="F395" s="261" t="e">
        <f>VLOOKUP(B395,'Detailed Model'!A377:C455,3,FALSE())</f>
        <v>#N/A</v>
      </c>
    </row>
    <row r="396" spans="1:6" ht="18.75" customHeight="1">
      <c r="A396" s="272" t="s">
        <v>159</v>
      </c>
      <c r="D396" s="270" t="str">
        <f>IFERROR(VLOOKUP(B396,'Detailed Model'!$A$6:$C$92,3,FALSE()),"NOT CODED/ERROR")</f>
        <v>NOT CODED/ERROR</v>
      </c>
      <c r="E396" s="268"/>
      <c r="F396" s="261" t="e">
        <f>VLOOKUP(B396,'Detailed Model'!A378:C456,3,FALSE())</f>
        <v>#N/A</v>
      </c>
    </row>
    <row r="397" spans="1:6" ht="18.75" customHeight="1">
      <c r="A397" s="272" t="s">
        <v>159</v>
      </c>
      <c r="D397" s="270" t="str">
        <f>IFERROR(VLOOKUP(B397,'Detailed Model'!$A$6:$C$92,3,FALSE()),"NOT CODED/ERROR")</f>
        <v>NOT CODED/ERROR</v>
      </c>
      <c r="E397" s="268"/>
      <c r="F397" s="261" t="e">
        <f>VLOOKUP(B397,'Detailed Model'!A379:C457,3,FALSE())</f>
        <v>#N/A</v>
      </c>
    </row>
    <row r="398" spans="1:6" ht="18.75" customHeight="1">
      <c r="A398" s="272" t="s">
        <v>159</v>
      </c>
      <c r="D398" s="270" t="str">
        <f>IFERROR(VLOOKUP(B398,'Detailed Model'!$A$6:$C$92,3,FALSE()),"NOT CODED/ERROR")</f>
        <v>NOT CODED/ERROR</v>
      </c>
      <c r="E398" s="268"/>
      <c r="F398" s="261" t="e">
        <f>VLOOKUP(B398,'Detailed Model'!A380:C458,3,FALSE())</f>
        <v>#N/A</v>
      </c>
    </row>
    <row r="399" spans="1:6" ht="18.75" customHeight="1">
      <c r="A399" s="272" t="s">
        <v>159</v>
      </c>
      <c r="D399" s="270" t="str">
        <f>IFERROR(VLOOKUP(B399,'Detailed Model'!$A$6:$C$92,3,FALSE()),"NOT CODED/ERROR")</f>
        <v>NOT CODED/ERROR</v>
      </c>
      <c r="E399" s="268"/>
      <c r="F399" s="261" t="e">
        <f>VLOOKUP(B399,'Detailed Model'!A381:C459,3,FALSE())</f>
        <v>#N/A</v>
      </c>
    </row>
    <row r="400" spans="1:6" ht="18.75" customHeight="1">
      <c r="A400" s="272" t="s">
        <v>159</v>
      </c>
      <c r="D400" s="270" t="str">
        <f>IFERROR(VLOOKUP(B400,'Detailed Model'!$A$6:$C$92,3,FALSE()),"NOT CODED/ERROR")</f>
        <v>NOT CODED/ERROR</v>
      </c>
      <c r="E400" s="268"/>
      <c r="F400" s="261" t="e">
        <f>VLOOKUP(B400,'Detailed Model'!A382:C460,3,FALSE())</f>
        <v>#N/A</v>
      </c>
    </row>
    <row r="401" spans="1:6" ht="18.75" customHeight="1">
      <c r="A401" s="272" t="s">
        <v>159</v>
      </c>
      <c r="D401" s="270" t="str">
        <f>IFERROR(VLOOKUP(B401,'Detailed Model'!$A$6:$C$92,3,FALSE()),"NOT CODED/ERROR")</f>
        <v>NOT CODED/ERROR</v>
      </c>
      <c r="E401" s="268"/>
      <c r="F401" s="261" t="e">
        <f>VLOOKUP(B401,'Detailed Model'!A383:C461,3,FALSE())</f>
        <v>#N/A</v>
      </c>
    </row>
    <row r="402" spans="1:6" ht="18.75" customHeight="1">
      <c r="A402" s="272" t="s">
        <v>159</v>
      </c>
      <c r="D402" s="270" t="str">
        <f>IFERROR(VLOOKUP(B402,'Detailed Model'!$A$6:$C$92,3,FALSE()),"NOT CODED/ERROR")</f>
        <v>NOT CODED/ERROR</v>
      </c>
      <c r="E402" s="268"/>
      <c r="F402" s="261" t="e">
        <f>VLOOKUP(B402,'Detailed Model'!A384:C462,3,FALSE())</f>
        <v>#N/A</v>
      </c>
    </row>
    <row r="403" spans="1:6" ht="18.75" customHeight="1">
      <c r="A403" s="272" t="s">
        <v>159</v>
      </c>
      <c r="D403" s="270" t="str">
        <f>IFERROR(VLOOKUP(B403,'Detailed Model'!$A$6:$C$92,3,FALSE()),"NOT CODED/ERROR")</f>
        <v>NOT CODED/ERROR</v>
      </c>
      <c r="E403" s="268"/>
      <c r="F403" s="261" t="e">
        <f>VLOOKUP(B403,'Detailed Model'!A385:C463,3,FALSE())</f>
        <v>#N/A</v>
      </c>
    </row>
    <row r="404" spans="1:6" ht="18.75" customHeight="1">
      <c r="A404" s="272" t="s">
        <v>159</v>
      </c>
      <c r="D404" s="270" t="str">
        <f>IFERROR(VLOOKUP(B404,'Detailed Model'!$A$6:$C$92,3,FALSE()),"NOT CODED/ERROR")</f>
        <v>NOT CODED/ERROR</v>
      </c>
      <c r="E404" s="268"/>
      <c r="F404" s="261" t="e">
        <f>VLOOKUP(B404,'Detailed Model'!A386:C464,3,FALSE())</f>
        <v>#N/A</v>
      </c>
    </row>
    <row r="405" spans="1:6">
      <c r="A405" s="272" t="s">
        <v>159</v>
      </c>
      <c r="E405" s="268"/>
      <c r="F405" s="261" t="e">
        <f>VLOOKUP(B405,'Detailed Model'!A387:C465,3,FALSE())</f>
        <v>#N/A</v>
      </c>
    </row>
    <row r="406" spans="1:6">
      <c r="A406" s="272" t="s">
        <v>159</v>
      </c>
      <c r="E406" s="268"/>
      <c r="F406" s="261" t="e">
        <f>VLOOKUP(B406,'Detailed Model'!A388:C466,3,FALSE())</f>
        <v>#N/A</v>
      </c>
    </row>
    <row r="407" spans="1:6">
      <c r="A407" s="272" t="s">
        <v>159</v>
      </c>
      <c r="E407" s="268"/>
      <c r="F407" s="261" t="e">
        <f>VLOOKUP(B407,'Detailed Model'!A389:C467,3,FALSE())</f>
        <v>#N/A</v>
      </c>
    </row>
    <row r="408" spans="1:6">
      <c r="A408" s="272" t="s">
        <v>159</v>
      </c>
      <c r="E408" s="268"/>
      <c r="F408" s="261" t="e">
        <f>VLOOKUP(B408,'Detailed Model'!A390:C468,3,FALSE())</f>
        <v>#N/A</v>
      </c>
    </row>
    <row r="409" spans="1:6">
      <c r="A409" s="272" t="s">
        <v>159</v>
      </c>
      <c r="E409" s="268"/>
      <c r="F409" s="261" t="e">
        <f>VLOOKUP(B409,'Detailed Model'!A391:C469,3,FALSE())</f>
        <v>#N/A</v>
      </c>
    </row>
    <row r="410" spans="1:6">
      <c r="A410" s="272" t="s">
        <v>159</v>
      </c>
      <c r="E410" s="268"/>
      <c r="F410" s="261" t="e">
        <f>VLOOKUP(B410,'Detailed Model'!A392:C470,3,FALSE())</f>
        <v>#N/A</v>
      </c>
    </row>
    <row r="411" spans="1:6">
      <c r="A411" s="272" t="s">
        <v>159</v>
      </c>
      <c r="E411" s="268"/>
      <c r="F411" s="261" t="e">
        <f>VLOOKUP(B411,'Detailed Model'!A393:C471,3,FALSE())</f>
        <v>#N/A</v>
      </c>
    </row>
    <row r="412" spans="1:6">
      <c r="A412" s="272" t="s">
        <v>159</v>
      </c>
      <c r="E412" s="268"/>
      <c r="F412" s="261" t="e">
        <f>VLOOKUP(B412,'Detailed Model'!A394:C472,3,FALSE())</f>
        <v>#N/A</v>
      </c>
    </row>
    <row r="413" spans="1:6">
      <c r="A413" s="272" t="s">
        <v>159</v>
      </c>
      <c r="E413" s="268"/>
      <c r="F413" s="261" t="e">
        <f>VLOOKUP(B413,'Detailed Model'!A395:C473,3,FALSE())</f>
        <v>#N/A</v>
      </c>
    </row>
    <row r="414" spans="1:6">
      <c r="A414" s="272" t="s">
        <v>159</v>
      </c>
      <c r="E414" s="268"/>
      <c r="F414" s="261" t="e">
        <f>VLOOKUP(B414,'Detailed Model'!A396:C474,3,FALSE())</f>
        <v>#N/A</v>
      </c>
    </row>
    <row r="415" spans="1:6">
      <c r="A415" s="272" t="s">
        <v>159</v>
      </c>
      <c r="E415" s="268"/>
      <c r="F415" s="261" t="e">
        <f>VLOOKUP(B415,'Detailed Model'!A397:C475,3,FALSE())</f>
        <v>#N/A</v>
      </c>
    </row>
    <row r="416" spans="1:6">
      <c r="A416" s="272" t="s">
        <v>159</v>
      </c>
      <c r="E416" s="268"/>
      <c r="F416" s="261" t="e">
        <f>VLOOKUP(B416,'Detailed Model'!A398:C476,3,FALSE())</f>
        <v>#N/A</v>
      </c>
    </row>
    <row r="417" spans="1:6">
      <c r="A417" s="272" t="s">
        <v>159</v>
      </c>
      <c r="E417" s="268"/>
      <c r="F417" s="261" t="e">
        <f>VLOOKUP(B417,'Detailed Model'!A399:C477,3,FALSE())</f>
        <v>#N/A</v>
      </c>
    </row>
    <row r="418" spans="1:6">
      <c r="A418" s="272" t="s">
        <v>159</v>
      </c>
      <c r="E418" s="268"/>
      <c r="F418" s="261" t="e">
        <f>VLOOKUP(B418,'Detailed Model'!A400:C478,3,FALSE())</f>
        <v>#N/A</v>
      </c>
    </row>
    <row r="419" spans="1:6">
      <c r="A419" s="272" t="s">
        <v>159</v>
      </c>
      <c r="E419" s="268"/>
      <c r="F419" s="261" t="e">
        <f>VLOOKUP(B419,'Detailed Model'!A401:C479,3,FALSE())</f>
        <v>#N/A</v>
      </c>
    </row>
    <row r="420" spans="1:6">
      <c r="A420" s="272" t="s">
        <v>159</v>
      </c>
      <c r="E420" s="268"/>
      <c r="F420" s="261" t="e">
        <f>VLOOKUP(B420,'Detailed Model'!A402:C480,3,FALSE())</f>
        <v>#N/A</v>
      </c>
    </row>
    <row r="421" spans="1:6">
      <c r="A421" s="272" t="s">
        <v>159</v>
      </c>
      <c r="E421" s="268"/>
      <c r="F421" s="261" t="e">
        <f>VLOOKUP(B421,'Detailed Model'!A403:C481,3,FALSE())</f>
        <v>#N/A</v>
      </c>
    </row>
    <row r="422" spans="1:6">
      <c r="A422" s="272" t="s">
        <v>159</v>
      </c>
      <c r="E422" s="268"/>
      <c r="F422" s="261" t="e">
        <f>VLOOKUP(B422,'Detailed Model'!A404:C482,3,FALSE())</f>
        <v>#N/A</v>
      </c>
    </row>
    <row r="423" spans="1:6">
      <c r="A423" s="272" t="s">
        <v>159</v>
      </c>
      <c r="E423" s="268"/>
      <c r="F423" s="261" t="e">
        <f>VLOOKUP(B423,'Detailed Model'!A405:C483,3,FALSE())</f>
        <v>#N/A</v>
      </c>
    </row>
    <row r="424" spans="1:6">
      <c r="A424" s="272" t="s">
        <v>159</v>
      </c>
      <c r="E424" s="268"/>
      <c r="F424" s="261" t="e">
        <f>VLOOKUP(B424,'Detailed Model'!A406:C484,3,FALSE())</f>
        <v>#N/A</v>
      </c>
    </row>
    <row r="425" spans="1:6">
      <c r="A425" s="272" t="s">
        <v>159</v>
      </c>
      <c r="E425" s="268"/>
      <c r="F425" s="261" t="e">
        <f>VLOOKUP(B425,'Detailed Model'!A407:C485,3,FALSE())</f>
        <v>#N/A</v>
      </c>
    </row>
    <row r="426" spans="1:6">
      <c r="A426" s="272" t="s">
        <v>159</v>
      </c>
      <c r="E426" s="268"/>
      <c r="F426" s="261" t="e">
        <f>VLOOKUP(B426,'Detailed Model'!A408:C486,3,FALSE())</f>
        <v>#N/A</v>
      </c>
    </row>
    <row r="427" spans="1:6">
      <c r="A427" s="272" t="s">
        <v>159</v>
      </c>
      <c r="E427" s="268"/>
      <c r="F427" s="261" t="e">
        <f>VLOOKUP(B427,'Detailed Model'!A409:C487,3,FALSE())</f>
        <v>#N/A</v>
      </c>
    </row>
    <row r="428" spans="1:6">
      <c r="A428" s="272" t="s">
        <v>159</v>
      </c>
      <c r="E428" s="268"/>
      <c r="F428" s="261" t="e">
        <f>VLOOKUP(B428,'Detailed Model'!A410:C488,3,FALSE())</f>
        <v>#N/A</v>
      </c>
    </row>
    <row r="429" spans="1:6">
      <c r="A429" s="272" t="s">
        <v>159</v>
      </c>
      <c r="E429" s="268"/>
      <c r="F429" s="261" t="e">
        <f>VLOOKUP(B429,'Detailed Model'!A411:C489,3,FALSE())</f>
        <v>#N/A</v>
      </c>
    </row>
    <row r="430" spans="1:6">
      <c r="A430" s="272" t="s">
        <v>159</v>
      </c>
      <c r="E430" s="268"/>
      <c r="F430" s="261" t="e">
        <f>VLOOKUP(B430,'Detailed Model'!A412:C490,3,FALSE())</f>
        <v>#N/A</v>
      </c>
    </row>
    <row r="431" spans="1:6">
      <c r="A431" s="272" t="s">
        <v>159</v>
      </c>
      <c r="E431" s="268"/>
      <c r="F431" s="261" t="e">
        <f>VLOOKUP(B431,'Detailed Model'!A413:C491,3,FALSE())</f>
        <v>#N/A</v>
      </c>
    </row>
    <row r="432" spans="1:6">
      <c r="A432" s="272" t="s">
        <v>159</v>
      </c>
      <c r="E432" s="268"/>
      <c r="F432" s="261" t="e">
        <f>VLOOKUP(B432,'Detailed Model'!A414:C492,3,FALSE())</f>
        <v>#N/A</v>
      </c>
    </row>
    <row r="433" spans="1:6">
      <c r="A433" s="272" t="s">
        <v>159</v>
      </c>
      <c r="E433" s="268"/>
      <c r="F433" s="261" t="e">
        <f>VLOOKUP(B433,'Detailed Model'!A415:C493,3,FALSE())</f>
        <v>#N/A</v>
      </c>
    </row>
    <row r="434" spans="1:6">
      <c r="A434" s="272" t="s">
        <v>159</v>
      </c>
      <c r="E434" s="268"/>
      <c r="F434" s="261" t="e">
        <f>VLOOKUP(B434,'Detailed Model'!A416:C494,3,FALSE())</f>
        <v>#N/A</v>
      </c>
    </row>
    <row r="435" spans="1:6">
      <c r="A435" s="272" t="s">
        <v>159</v>
      </c>
      <c r="E435" s="268"/>
      <c r="F435" s="261" t="e">
        <f>VLOOKUP(B435,'Detailed Model'!A417:C495,3,FALSE())</f>
        <v>#N/A</v>
      </c>
    </row>
    <row r="436" spans="1:6">
      <c r="A436" s="272" t="s">
        <v>159</v>
      </c>
      <c r="E436" s="268"/>
      <c r="F436" s="261" t="e">
        <f>VLOOKUP(B436,'Detailed Model'!A418:C496,3,FALSE())</f>
        <v>#N/A</v>
      </c>
    </row>
    <row r="437" spans="1:6">
      <c r="A437" s="272" t="s">
        <v>159</v>
      </c>
      <c r="E437" s="268"/>
      <c r="F437" s="261" t="e">
        <f>VLOOKUP(B437,'Detailed Model'!A419:C497,3,FALSE())</f>
        <v>#N/A</v>
      </c>
    </row>
    <row r="438" spans="1:6">
      <c r="A438" s="272" t="s">
        <v>159</v>
      </c>
      <c r="E438" s="268"/>
      <c r="F438" s="261" t="e">
        <f>VLOOKUP(B438,'Detailed Model'!A420:C498,3,FALSE())</f>
        <v>#N/A</v>
      </c>
    </row>
    <row r="439" spans="1:6">
      <c r="A439" s="272" t="s">
        <v>159</v>
      </c>
      <c r="E439" s="268"/>
      <c r="F439" s="261" t="e">
        <f>VLOOKUP(B439,'Detailed Model'!A421:C499,3,FALSE())</f>
        <v>#N/A</v>
      </c>
    </row>
    <row r="440" spans="1:6">
      <c r="A440" s="272" t="s">
        <v>159</v>
      </c>
      <c r="E440" s="268"/>
      <c r="F440" s="261" t="e">
        <f>VLOOKUP(B440,'Detailed Model'!A422:C500,3,FALSE())</f>
        <v>#N/A</v>
      </c>
    </row>
    <row r="441" spans="1:6">
      <c r="A441" s="272" t="s">
        <v>159</v>
      </c>
      <c r="E441" s="268"/>
      <c r="F441" s="261" t="e">
        <f>VLOOKUP(B441,'Detailed Model'!A423:C501,3,FALSE())</f>
        <v>#N/A</v>
      </c>
    </row>
    <row r="442" spans="1:6">
      <c r="A442" s="272" t="s">
        <v>159</v>
      </c>
      <c r="E442" s="268"/>
      <c r="F442" s="261" t="e">
        <f>VLOOKUP(B442,'Detailed Model'!A424:C502,3,FALSE())</f>
        <v>#N/A</v>
      </c>
    </row>
    <row r="443" spans="1:6">
      <c r="A443" s="272" t="s">
        <v>159</v>
      </c>
      <c r="E443" s="268"/>
      <c r="F443" s="261" t="e">
        <f>VLOOKUP(B443,'Detailed Model'!A425:C503,3,FALSE())</f>
        <v>#N/A</v>
      </c>
    </row>
    <row r="444" spans="1:6">
      <c r="A444" s="272" t="s">
        <v>159</v>
      </c>
      <c r="E444" s="268"/>
      <c r="F444" s="261" t="e">
        <f>VLOOKUP(B444,'Detailed Model'!A426:C504,3,FALSE())</f>
        <v>#N/A</v>
      </c>
    </row>
    <row r="445" spans="1:6">
      <c r="A445" s="272" t="s">
        <v>159</v>
      </c>
      <c r="E445" s="268"/>
      <c r="F445" s="261" t="e">
        <f>VLOOKUP(B445,'Detailed Model'!A427:C505,3,FALSE())</f>
        <v>#N/A</v>
      </c>
    </row>
    <row r="446" spans="1:6">
      <c r="A446" s="272" t="s">
        <v>159</v>
      </c>
      <c r="E446" s="268"/>
      <c r="F446" s="261" t="e">
        <f>VLOOKUP(B446,'Detailed Model'!A428:C506,3,FALSE())</f>
        <v>#N/A</v>
      </c>
    </row>
    <row r="447" spans="1:6">
      <c r="A447" s="272" t="s">
        <v>159</v>
      </c>
      <c r="E447" s="268"/>
      <c r="F447" s="261" t="e">
        <f>VLOOKUP(B447,'Detailed Model'!A429:C507,3,FALSE())</f>
        <v>#N/A</v>
      </c>
    </row>
    <row r="448" spans="1:6">
      <c r="A448" s="272" t="s">
        <v>159</v>
      </c>
      <c r="E448" s="268"/>
      <c r="F448" s="261" t="e">
        <f>VLOOKUP(B448,'Detailed Model'!A430:C508,3,FALSE())</f>
        <v>#N/A</v>
      </c>
    </row>
    <row r="449" spans="1:6">
      <c r="A449" s="272" t="s">
        <v>159</v>
      </c>
      <c r="E449" s="268"/>
      <c r="F449" s="261" t="e">
        <f>VLOOKUP(B449,'Detailed Model'!A431:C509,3,FALSE())</f>
        <v>#N/A</v>
      </c>
    </row>
    <row r="450" spans="1:6">
      <c r="A450" s="272" t="s">
        <v>159</v>
      </c>
      <c r="E450" s="268"/>
      <c r="F450" s="261" t="e">
        <f>VLOOKUP(B450,'Detailed Model'!A432:C510,3,FALSE())</f>
        <v>#N/A</v>
      </c>
    </row>
    <row r="451" spans="1:6">
      <c r="A451" s="272" t="s">
        <v>159</v>
      </c>
      <c r="E451" s="268"/>
      <c r="F451" s="261" t="e">
        <f>VLOOKUP(B451,'Detailed Model'!A433:C511,3,FALSE())</f>
        <v>#N/A</v>
      </c>
    </row>
    <row r="452" spans="1:6">
      <c r="A452" s="272" t="s">
        <v>159</v>
      </c>
      <c r="E452" s="268"/>
      <c r="F452" s="261" t="e">
        <f>VLOOKUP(B452,'Detailed Model'!A434:C512,3,FALSE())</f>
        <v>#N/A</v>
      </c>
    </row>
    <row r="453" spans="1:6">
      <c r="A453" s="272" t="s">
        <v>159</v>
      </c>
      <c r="E453" s="268"/>
      <c r="F453" s="261" t="e">
        <f>VLOOKUP(B453,'Detailed Model'!A435:C513,3,FALSE())</f>
        <v>#N/A</v>
      </c>
    </row>
    <row r="454" spans="1:6">
      <c r="A454" s="272" t="s">
        <v>159</v>
      </c>
      <c r="E454" s="268"/>
      <c r="F454" s="261" t="e">
        <f>VLOOKUP(B454,'Detailed Model'!A436:C514,3,FALSE())</f>
        <v>#N/A</v>
      </c>
    </row>
    <row r="455" spans="1:6">
      <c r="A455" s="272" t="s">
        <v>159</v>
      </c>
      <c r="E455" s="268"/>
      <c r="F455" s="261" t="e">
        <f>VLOOKUP(B455,'Detailed Model'!A437:C515,3,FALSE())</f>
        <v>#N/A</v>
      </c>
    </row>
    <row r="456" spans="1:6">
      <c r="A456" s="272" t="s">
        <v>159</v>
      </c>
      <c r="E456" s="268"/>
      <c r="F456" s="261" t="e">
        <f>VLOOKUP(B456,'Detailed Model'!A438:C516,3,FALSE())</f>
        <v>#N/A</v>
      </c>
    </row>
    <row r="457" spans="1:6">
      <c r="A457" s="272" t="s">
        <v>159</v>
      </c>
      <c r="E457" s="268"/>
      <c r="F457" s="261" t="e">
        <f>VLOOKUP(B457,'Detailed Model'!A439:C517,3,FALSE())</f>
        <v>#N/A</v>
      </c>
    </row>
    <row r="458" spans="1:6">
      <c r="A458" s="272" t="s">
        <v>159</v>
      </c>
      <c r="E458" s="268"/>
      <c r="F458" s="261" t="e">
        <f>VLOOKUP(B458,'Detailed Model'!A440:C518,3,FALSE())</f>
        <v>#N/A</v>
      </c>
    </row>
    <row r="459" spans="1:6">
      <c r="A459" s="272" t="s">
        <v>159</v>
      </c>
      <c r="E459" s="268"/>
      <c r="F459" s="261" t="e">
        <f>VLOOKUP(B459,'Detailed Model'!A441:C519,3,FALSE())</f>
        <v>#N/A</v>
      </c>
    </row>
    <row r="460" spans="1:6">
      <c r="A460" s="272" t="s">
        <v>159</v>
      </c>
      <c r="E460" s="268"/>
      <c r="F460" s="261" t="e">
        <f>VLOOKUP(B460,'Detailed Model'!A442:C520,3,FALSE())</f>
        <v>#N/A</v>
      </c>
    </row>
    <row r="461" spans="1:6">
      <c r="A461" s="272" t="s">
        <v>159</v>
      </c>
      <c r="E461" s="268"/>
      <c r="F461" s="261" t="e">
        <f>VLOOKUP(B461,'Detailed Model'!A443:C521,3,FALSE())</f>
        <v>#N/A</v>
      </c>
    </row>
    <row r="462" spans="1:6">
      <c r="A462" s="272" t="s">
        <v>159</v>
      </c>
      <c r="E462" s="268"/>
      <c r="F462" s="261" t="e">
        <f>VLOOKUP(B462,'Detailed Model'!A444:C522,3,FALSE())</f>
        <v>#N/A</v>
      </c>
    </row>
    <row r="463" spans="1:6">
      <c r="A463" s="272" t="s">
        <v>159</v>
      </c>
      <c r="E463" s="268"/>
      <c r="F463" s="261" t="e">
        <f>VLOOKUP(B463,'Detailed Model'!A445:C523,3,FALSE())</f>
        <v>#N/A</v>
      </c>
    </row>
    <row r="464" spans="1:6">
      <c r="A464" s="272" t="s">
        <v>159</v>
      </c>
      <c r="E464" s="268"/>
      <c r="F464" s="261" t="e">
        <f>VLOOKUP(B464,'Detailed Model'!A446:C524,3,FALSE())</f>
        <v>#N/A</v>
      </c>
    </row>
    <row r="465" spans="1:6">
      <c r="A465" s="272" t="s">
        <v>159</v>
      </c>
      <c r="E465" s="268"/>
      <c r="F465" s="261" t="e">
        <f>VLOOKUP(B465,'Detailed Model'!A447:C525,3,FALSE())</f>
        <v>#N/A</v>
      </c>
    </row>
    <row r="466" spans="1:6">
      <c r="A466" s="272" t="s">
        <v>159</v>
      </c>
      <c r="E466" s="268"/>
      <c r="F466" s="261" t="e">
        <f>VLOOKUP(B466,'Detailed Model'!A448:C526,3,FALSE())</f>
        <v>#N/A</v>
      </c>
    </row>
    <row r="467" spans="1:6">
      <c r="A467" s="272" t="s">
        <v>159</v>
      </c>
      <c r="E467" s="268"/>
      <c r="F467" s="261" t="e">
        <f>VLOOKUP(B467,'Detailed Model'!A449:C527,3,FALSE())</f>
        <v>#N/A</v>
      </c>
    </row>
    <row r="468" spans="1:6">
      <c r="A468" s="272" t="s">
        <v>159</v>
      </c>
      <c r="E468" s="268"/>
      <c r="F468" s="261" t="e">
        <f>VLOOKUP(B468,'Detailed Model'!A450:C528,3,FALSE())</f>
        <v>#N/A</v>
      </c>
    </row>
    <row r="469" spans="1:6">
      <c r="A469" s="272" t="s">
        <v>159</v>
      </c>
      <c r="E469" s="268"/>
      <c r="F469" s="261" t="e">
        <f>VLOOKUP(B469,'Detailed Model'!A451:C529,3,FALSE())</f>
        <v>#N/A</v>
      </c>
    </row>
    <row r="470" spans="1:6">
      <c r="A470" s="272" t="s">
        <v>159</v>
      </c>
      <c r="E470" s="268"/>
      <c r="F470" s="261" t="e">
        <f>VLOOKUP(B470,'Detailed Model'!A452:C530,3,FALSE())</f>
        <v>#N/A</v>
      </c>
    </row>
    <row r="471" spans="1:6">
      <c r="A471" s="272" t="s">
        <v>159</v>
      </c>
      <c r="E471" s="268"/>
      <c r="F471" s="261" t="e">
        <f>VLOOKUP(B471,'Detailed Model'!A453:C531,3,FALSE())</f>
        <v>#N/A</v>
      </c>
    </row>
    <row r="472" spans="1:6">
      <c r="A472" s="272" t="s">
        <v>159</v>
      </c>
      <c r="E472" s="268"/>
      <c r="F472" s="261" t="e">
        <f>VLOOKUP(B472,'Detailed Model'!A454:C532,3,FALSE())</f>
        <v>#N/A</v>
      </c>
    </row>
    <row r="473" spans="1:6">
      <c r="A473" s="272" t="s">
        <v>159</v>
      </c>
      <c r="E473" s="268"/>
      <c r="F473" s="261" t="e">
        <f>VLOOKUP(B473,'Detailed Model'!A455:C533,3,FALSE())</f>
        <v>#N/A</v>
      </c>
    </row>
    <row r="474" spans="1:6">
      <c r="A474" s="272" t="s">
        <v>159</v>
      </c>
      <c r="E474" s="268"/>
      <c r="F474" s="261" t="e">
        <f>VLOOKUP(B474,'Detailed Model'!A456:C534,3,FALSE())</f>
        <v>#N/A</v>
      </c>
    </row>
    <row r="475" spans="1:6">
      <c r="A475" s="272" t="s">
        <v>159</v>
      </c>
      <c r="E475" s="268"/>
      <c r="F475" s="261" t="e">
        <f>VLOOKUP(B475,'Detailed Model'!A457:C535,3,FALSE())</f>
        <v>#N/A</v>
      </c>
    </row>
    <row r="476" spans="1:6">
      <c r="A476" s="272" t="s">
        <v>159</v>
      </c>
      <c r="E476" s="268"/>
      <c r="F476" s="261" t="e">
        <f>VLOOKUP(B476,'Detailed Model'!A458:C536,3,FALSE())</f>
        <v>#N/A</v>
      </c>
    </row>
    <row r="477" spans="1:6">
      <c r="A477" s="272" t="s">
        <v>159</v>
      </c>
      <c r="E477" s="268"/>
      <c r="F477" s="261" t="e">
        <f>VLOOKUP(B477,'Detailed Model'!A459:C537,3,FALSE())</f>
        <v>#N/A</v>
      </c>
    </row>
    <row r="478" spans="1:6">
      <c r="A478" s="272" t="s">
        <v>159</v>
      </c>
      <c r="E478" s="268"/>
      <c r="F478" s="261" t="e">
        <f>VLOOKUP(B478,'Detailed Model'!A460:C538,3,FALSE())</f>
        <v>#N/A</v>
      </c>
    </row>
    <row r="479" spans="1:6">
      <c r="A479" s="272" t="s">
        <v>159</v>
      </c>
      <c r="E479" s="268"/>
      <c r="F479" s="261" t="e">
        <f>VLOOKUP(B479,'Detailed Model'!A461:C539,3,FALSE())</f>
        <v>#N/A</v>
      </c>
    </row>
    <row r="480" spans="1:6">
      <c r="A480" s="272" t="s">
        <v>159</v>
      </c>
      <c r="E480" s="268"/>
      <c r="F480" s="261" t="e">
        <f>VLOOKUP(B480,'Detailed Model'!A462:C540,3,FALSE())</f>
        <v>#N/A</v>
      </c>
    </row>
    <row r="481" spans="1:6">
      <c r="A481" s="272" t="s">
        <v>159</v>
      </c>
      <c r="E481" s="268"/>
      <c r="F481" s="261" t="e">
        <f>VLOOKUP(B481,'Detailed Model'!A463:C541,3,FALSE())</f>
        <v>#N/A</v>
      </c>
    </row>
    <row r="482" spans="1:6">
      <c r="A482" s="272" t="s">
        <v>159</v>
      </c>
      <c r="E482" s="268"/>
      <c r="F482" s="261" t="e">
        <f>VLOOKUP(B482,'Detailed Model'!A464:C542,3,FALSE())</f>
        <v>#N/A</v>
      </c>
    </row>
    <row r="483" spans="1:6">
      <c r="A483" s="272" t="s">
        <v>159</v>
      </c>
      <c r="E483" s="268"/>
      <c r="F483" s="261" t="e">
        <f>VLOOKUP(B483,'Detailed Model'!A465:C543,3,FALSE())</f>
        <v>#N/A</v>
      </c>
    </row>
    <row r="484" spans="1:6">
      <c r="A484" s="272" t="s">
        <v>159</v>
      </c>
      <c r="E484" s="268"/>
      <c r="F484" s="261" t="e">
        <f>VLOOKUP(B484,'Detailed Model'!A466:C544,3,FALSE())</f>
        <v>#N/A</v>
      </c>
    </row>
    <row r="485" spans="1:6">
      <c r="A485" s="272" t="s">
        <v>159</v>
      </c>
      <c r="E485" s="268"/>
      <c r="F485" s="261" t="e">
        <f>VLOOKUP(B485,'Detailed Model'!A467:C545,3,FALSE())</f>
        <v>#N/A</v>
      </c>
    </row>
    <row r="486" spans="1:6">
      <c r="A486" s="272" t="s">
        <v>159</v>
      </c>
      <c r="E486" s="268"/>
      <c r="F486" s="261" t="e">
        <f>VLOOKUP(B486,'Detailed Model'!A468:C546,3,FALSE())</f>
        <v>#N/A</v>
      </c>
    </row>
    <row r="487" spans="1:6">
      <c r="A487" s="272" t="s">
        <v>159</v>
      </c>
      <c r="E487" s="268"/>
      <c r="F487" s="261" t="e">
        <f>VLOOKUP(B487,'Detailed Model'!A469:C547,3,FALSE())</f>
        <v>#N/A</v>
      </c>
    </row>
    <row r="488" spans="1:6">
      <c r="A488" s="272" t="s">
        <v>159</v>
      </c>
      <c r="E488" s="268"/>
      <c r="F488" s="261" t="e">
        <f>VLOOKUP(B488,'Detailed Model'!A470:C548,3,FALSE())</f>
        <v>#N/A</v>
      </c>
    </row>
    <row r="489" spans="1:6">
      <c r="A489" s="272" t="s">
        <v>159</v>
      </c>
      <c r="E489" s="268"/>
      <c r="F489" s="261" t="e">
        <f>VLOOKUP(B489,'Detailed Model'!A471:C549,3,FALSE())</f>
        <v>#N/A</v>
      </c>
    </row>
    <row r="490" spans="1:6">
      <c r="A490" s="272" t="s">
        <v>159</v>
      </c>
      <c r="E490" s="268"/>
      <c r="F490" s="261" t="e">
        <f>VLOOKUP(B490,'Detailed Model'!A472:C550,3,FALSE())</f>
        <v>#N/A</v>
      </c>
    </row>
    <row r="491" spans="1:6">
      <c r="A491" s="272" t="s">
        <v>159</v>
      </c>
      <c r="E491" s="268"/>
      <c r="F491" s="261" t="e">
        <f>VLOOKUP(B491,'Detailed Model'!A473:C551,3,FALSE())</f>
        <v>#N/A</v>
      </c>
    </row>
    <row r="492" spans="1:6">
      <c r="A492" s="272" t="s">
        <v>159</v>
      </c>
      <c r="E492" s="268"/>
      <c r="F492" s="261" t="e">
        <f>VLOOKUP(B492,'Detailed Model'!A474:C552,3,FALSE())</f>
        <v>#N/A</v>
      </c>
    </row>
    <row r="493" spans="1:6">
      <c r="A493" s="272" t="s">
        <v>159</v>
      </c>
      <c r="E493" s="268"/>
      <c r="F493" s="261" t="e">
        <f>VLOOKUP(B493,'Detailed Model'!A475:C553,3,FALSE())</f>
        <v>#N/A</v>
      </c>
    </row>
    <row r="494" spans="1:6">
      <c r="A494" s="272" t="s">
        <v>159</v>
      </c>
      <c r="E494" s="268"/>
      <c r="F494" s="261" t="e">
        <f>VLOOKUP(B494,'Detailed Model'!A476:C554,3,FALSE())</f>
        <v>#N/A</v>
      </c>
    </row>
    <row r="495" spans="1:6">
      <c r="A495" s="272" t="s">
        <v>159</v>
      </c>
      <c r="E495" s="268"/>
      <c r="F495" s="261" t="e">
        <f>VLOOKUP(B495,'Detailed Model'!A477:C555,3,FALSE())</f>
        <v>#N/A</v>
      </c>
    </row>
    <row r="496" spans="1:6">
      <c r="A496" s="272" t="s">
        <v>159</v>
      </c>
      <c r="E496" s="268"/>
      <c r="F496" s="261" t="e">
        <f>VLOOKUP(B496,'Detailed Model'!A478:C556,3,FALSE())</f>
        <v>#N/A</v>
      </c>
    </row>
    <row r="497" spans="1:7">
      <c r="A497" s="272" t="s">
        <v>159</v>
      </c>
      <c r="E497" s="268"/>
      <c r="F497" s="261" t="e">
        <f>VLOOKUP(B497,'Detailed Model'!A479:C557,3,FALSE())</f>
        <v>#N/A</v>
      </c>
      <c r="G497" s="283"/>
    </row>
    <row r="498" spans="1:7">
      <c r="A498" s="272" t="s">
        <v>159</v>
      </c>
      <c r="E498" s="268"/>
      <c r="F498" s="261" t="e">
        <f>VLOOKUP(B498,'Detailed Model'!A480:C558,3,FALSE())</f>
        <v>#N/A</v>
      </c>
      <c r="G498" s="283"/>
    </row>
    <row r="499" spans="1:7">
      <c r="A499" s="272" t="s">
        <v>159</v>
      </c>
      <c r="E499" s="268"/>
      <c r="F499" s="261" t="e">
        <f>VLOOKUP(B499,'Detailed Model'!A481:C559,3,FALSE())</f>
        <v>#N/A</v>
      </c>
      <c r="G499" s="283"/>
    </row>
    <row r="500" spans="1:7">
      <c r="A500" s="272" t="s">
        <v>159</v>
      </c>
      <c r="E500" s="268"/>
      <c r="F500" s="261" t="e">
        <f>VLOOKUP(B500,'Detailed Model'!A482:C560,3,FALSE())</f>
        <v>#N/A</v>
      </c>
      <c r="G500" s="283"/>
    </row>
    <row r="501" spans="1:7">
      <c r="A501" s="272" t="s">
        <v>159</v>
      </c>
      <c r="E501" s="268"/>
      <c r="F501" s="261" t="e">
        <f>VLOOKUP(B501,'Detailed Model'!A483:C561,3,FALSE())</f>
        <v>#N/A</v>
      </c>
      <c r="G501" s="283"/>
    </row>
    <row r="502" spans="1:7">
      <c r="A502" s="272" t="s">
        <v>159</v>
      </c>
      <c r="E502" s="268"/>
      <c r="F502" s="261" t="e">
        <f>VLOOKUP(B502,'Detailed Model'!A484:C562,3,FALSE())</f>
        <v>#N/A</v>
      </c>
      <c r="G502" s="283"/>
    </row>
    <row r="503" spans="1:7">
      <c r="A503" s="272" t="s">
        <v>159</v>
      </c>
      <c r="E503" s="268"/>
      <c r="F503" s="261" t="e">
        <f>VLOOKUP(B503,'Detailed Model'!A485:C563,3,FALSE())</f>
        <v>#N/A</v>
      </c>
      <c r="G503" s="283"/>
    </row>
    <row r="504" spans="1:7">
      <c r="A504" s="272" t="s">
        <v>159</v>
      </c>
      <c r="E504" s="268"/>
      <c r="F504" s="261" t="e">
        <f>VLOOKUP(B504,'Detailed Model'!A486:C564,3,FALSE())</f>
        <v>#N/A</v>
      </c>
      <c r="G504" s="283"/>
    </row>
    <row r="505" spans="1:7">
      <c r="A505" s="272" t="s">
        <v>159</v>
      </c>
      <c r="E505" s="268"/>
      <c r="G505" s="283"/>
    </row>
    <row r="506" spans="1:7">
      <c r="A506" s="272" t="s">
        <v>159</v>
      </c>
      <c r="E506" s="268"/>
      <c r="G506" s="283"/>
    </row>
    <row r="507" spans="1:7">
      <c r="A507" s="272" t="s">
        <v>159</v>
      </c>
      <c r="E507" s="268"/>
      <c r="G507" s="283"/>
    </row>
    <row r="508" spans="1:7">
      <c r="A508" s="272" t="s">
        <v>159</v>
      </c>
      <c r="E508" s="268"/>
      <c r="G508" s="283"/>
    </row>
    <row r="509" spans="1:7">
      <c r="A509" s="272" t="s">
        <v>159</v>
      </c>
      <c r="E509" s="268"/>
      <c r="G509" s="283"/>
    </row>
    <row r="510" spans="1:7">
      <c r="A510" s="272" t="s">
        <v>159</v>
      </c>
      <c r="E510" s="268"/>
      <c r="G510" s="283"/>
    </row>
    <row r="511" spans="1:7">
      <c r="A511" s="272" t="s">
        <v>159</v>
      </c>
      <c r="E511" s="268"/>
      <c r="G511" s="283"/>
    </row>
    <row r="512" spans="1:7">
      <c r="A512" s="272" t="s">
        <v>159</v>
      </c>
      <c r="E512" s="268"/>
      <c r="G512" s="283"/>
    </row>
    <row r="513" spans="1:7">
      <c r="A513" s="272" t="s">
        <v>159</v>
      </c>
      <c r="E513" s="268"/>
      <c r="G513" s="283"/>
    </row>
    <row r="514" spans="1:7">
      <c r="A514" s="272" t="s">
        <v>159</v>
      </c>
      <c r="E514" s="268"/>
      <c r="G514" s="283"/>
    </row>
    <row r="515" spans="1:7">
      <c r="A515" s="272" t="s">
        <v>159</v>
      </c>
      <c r="E515" s="268"/>
      <c r="G515" s="283"/>
    </row>
    <row r="516" spans="1:7">
      <c r="A516" s="272" t="s">
        <v>159</v>
      </c>
      <c r="E516" s="268"/>
      <c r="G516" s="283"/>
    </row>
    <row r="517" spans="1:7">
      <c r="A517" s="272" t="s">
        <v>159</v>
      </c>
      <c r="E517" s="268"/>
      <c r="G517" s="283"/>
    </row>
    <row r="518" spans="1:7">
      <c r="A518" s="272" t="s">
        <v>159</v>
      </c>
      <c r="E518" s="268"/>
      <c r="G518" s="283"/>
    </row>
    <row r="519" spans="1:7">
      <c r="A519" s="272" t="s">
        <v>159</v>
      </c>
      <c r="E519" s="268"/>
      <c r="G519" s="283"/>
    </row>
    <row r="520" spans="1:7">
      <c r="A520" s="272" t="s">
        <v>159</v>
      </c>
      <c r="E520" s="268"/>
      <c r="G520" s="283"/>
    </row>
    <row r="521" spans="1:7">
      <c r="A521" s="272" t="s">
        <v>159</v>
      </c>
      <c r="E521" s="268"/>
      <c r="G521" s="283"/>
    </row>
    <row r="522" spans="1:7">
      <c r="A522" s="272" t="s">
        <v>159</v>
      </c>
      <c r="E522" s="268"/>
      <c r="G522" s="283"/>
    </row>
    <row r="523" spans="1:7">
      <c r="A523" s="272" t="s">
        <v>159</v>
      </c>
      <c r="E523" s="268"/>
      <c r="G523" s="283"/>
    </row>
    <row r="524" spans="1:7">
      <c r="A524" s="272" t="s">
        <v>159</v>
      </c>
      <c r="E524" s="268"/>
      <c r="G524" s="283"/>
    </row>
    <row r="525" spans="1:7">
      <c r="A525" s="272" t="s">
        <v>159</v>
      </c>
      <c r="E525" s="268"/>
      <c r="G525" s="283"/>
    </row>
    <row r="526" spans="1:7">
      <c r="A526" s="272" t="s">
        <v>159</v>
      </c>
      <c r="E526" s="268"/>
      <c r="G526" s="283"/>
    </row>
    <row r="527" spans="1:7">
      <c r="A527" s="272" t="s">
        <v>159</v>
      </c>
      <c r="E527" s="268"/>
      <c r="G527" s="283"/>
    </row>
    <row r="528" spans="1:7">
      <c r="A528" s="272" t="s">
        <v>159</v>
      </c>
      <c r="E528" s="268"/>
      <c r="G528" s="283"/>
    </row>
    <row r="529" spans="1:7">
      <c r="A529" s="272" t="s">
        <v>159</v>
      </c>
      <c r="E529" s="268"/>
      <c r="G529" s="283"/>
    </row>
    <row r="530" spans="1:7">
      <c r="A530" s="272" t="s">
        <v>159</v>
      </c>
      <c r="E530" s="268"/>
      <c r="G530" s="283"/>
    </row>
    <row r="531" spans="1:7">
      <c r="A531" s="272" t="s">
        <v>159</v>
      </c>
      <c r="E531" s="268"/>
      <c r="G531" s="283"/>
    </row>
    <row r="532" spans="1:7">
      <c r="A532" s="272" t="s">
        <v>159</v>
      </c>
      <c r="E532" s="268"/>
      <c r="G532" s="283"/>
    </row>
    <row r="533" spans="1:7">
      <c r="A533" s="272" t="s">
        <v>159</v>
      </c>
      <c r="E533" s="268"/>
      <c r="G533" s="283"/>
    </row>
    <row r="534" spans="1:7">
      <c r="A534" s="272" t="s">
        <v>159</v>
      </c>
      <c r="E534" s="268"/>
      <c r="G534" s="283"/>
    </row>
    <row r="535" spans="1:7">
      <c r="A535" s="272" t="s">
        <v>159</v>
      </c>
      <c r="E535" s="268"/>
      <c r="G535" s="283"/>
    </row>
    <row r="536" spans="1:7">
      <c r="A536" s="272" t="s">
        <v>159</v>
      </c>
      <c r="E536" s="268"/>
      <c r="G536" s="283"/>
    </row>
    <row r="537" spans="1:7">
      <c r="A537" s="272" t="s">
        <v>159</v>
      </c>
      <c r="E537" s="268"/>
      <c r="G537" s="283"/>
    </row>
    <row r="538" spans="1:7">
      <c r="A538" s="272" t="s">
        <v>159</v>
      </c>
      <c r="E538" s="268"/>
      <c r="G538" s="283"/>
    </row>
    <row r="539" spans="1:7">
      <c r="A539" s="272" t="s">
        <v>159</v>
      </c>
      <c r="E539" s="268"/>
      <c r="G539" s="283"/>
    </row>
    <row r="540" spans="1:7">
      <c r="A540" s="272" t="s">
        <v>159</v>
      </c>
      <c r="E540" s="268"/>
      <c r="G540" s="283"/>
    </row>
    <row r="541" spans="1:7">
      <c r="A541" s="272" t="s">
        <v>159</v>
      </c>
      <c r="E541" s="268"/>
      <c r="G541" s="283"/>
    </row>
    <row r="542" spans="1:7">
      <c r="A542" s="272" t="s">
        <v>159</v>
      </c>
      <c r="E542" s="268"/>
      <c r="G542" s="283"/>
    </row>
    <row r="543" spans="1:7">
      <c r="A543" s="272" t="s">
        <v>159</v>
      </c>
      <c r="E543" s="268"/>
      <c r="G543" s="283"/>
    </row>
    <row r="544" spans="1:7">
      <c r="A544" s="272" t="s">
        <v>159</v>
      </c>
      <c r="E544" s="268"/>
      <c r="G544" s="283"/>
    </row>
    <row r="545" spans="1:7">
      <c r="A545" s="272" t="s">
        <v>159</v>
      </c>
      <c r="E545" s="268"/>
      <c r="G545" s="283"/>
    </row>
    <row r="546" spans="1:7">
      <c r="A546" s="272" t="s">
        <v>159</v>
      </c>
      <c r="E546" s="268"/>
      <c r="G546" s="283"/>
    </row>
    <row r="547" spans="1:7">
      <c r="A547" s="272" t="s">
        <v>159</v>
      </c>
      <c r="E547" s="268"/>
      <c r="G547" s="283"/>
    </row>
    <row r="548" spans="1:7">
      <c r="A548" s="272" t="s">
        <v>159</v>
      </c>
      <c r="E548" s="268"/>
      <c r="G548" s="283"/>
    </row>
    <row r="549" spans="1:7">
      <c r="A549" s="272" t="s">
        <v>159</v>
      </c>
      <c r="E549" s="268"/>
      <c r="G549" s="283"/>
    </row>
    <row r="550" spans="1:7">
      <c r="A550" s="272" t="s">
        <v>159</v>
      </c>
      <c r="E550" s="268"/>
      <c r="G550" s="283"/>
    </row>
    <row r="551" spans="1:7">
      <c r="A551" s="272" t="s">
        <v>159</v>
      </c>
      <c r="E551" s="268"/>
      <c r="G551" s="283"/>
    </row>
    <row r="552" spans="1:7">
      <c r="A552" s="272" t="s">
        <v>159</v>
      </c>
      <c r="E552" s="268"/>
      <c r="G552" s="283"/>
    </row>
    <row r="553" spans="1:7">
      <c r="A553" s="272" t="s">
        <v>159</v>
      </c>
      <c r="E553" s="268"/>
      <c r="G553" s="283"/>
    </row>
    <row r="554" spans="1:7">
      <c r="A554" s="272" t="s">
        <v>159</v>
      </c>
      <c r="E554" s="268"/>
      <c r="G554" s="283"/>
    </row>
    <row r="555" spans="1:7">
      <c r="A555" s="272" t="s">
        <v>159</v>
      </c>
      <c r="E555" s="268"/>
      <c r="G555" s="283"/>
    </row>
    <row r="556" spans="1:7">
      <c r="A556" s="272" t="s">
        <v>159</v>
      </c>
      <c r="E556" s="268"/>
      <c r="G556" s="283"/>
    </row>
    <row r="557" spans="1:7">
      <c r="A557" s="272" t="s">
        <v>159</v>
      </c>
      <c r="E557" s="268"/>
      <c r="G557" s="283"/>
    </row>
    <row r="558" spans="1:7">
      <c r="A558" s="272" t="s">
        <v>159</v>
      </c>
      <c r="E558" s="268"/>
      <c r="G558" s="283"/>
    </row>
    <row r="559" spans="1:7">
      <c r="A559" s="272" t="s">
        <v>159</v>
      </c>
      <c r="E559" s="268"/>
      <c r="G559" s="283"/>
    </row>
    <row r="560" spans="1:7">
      <c r="A560" s="272" t="s">
        <v>159</v>
      </c>
      <c r="E560" s="268"/>
      <c r="G560" s="283"/>
    </row>
    <row r="561" spans="1:7">
      <c r="A561" s="272" t="s">
        <v>159</v>
      </c>
      <c r="E561" s="268"/>
      <c r="G561" s="283"/>
    </row>
    <row r="562" spans="1:7">
      <c r="A562" s="272" t="s">
        <v>159</v>
      </c>
      <c r="E562" s="268"/>
      <c r="G562" s="283"/>
    </row>
    <row r="563" spans="1:7">
      <c r="A563" s="272" t="s">
        <v>159</v>
      </c>
      <c r="E563" s="268"/>
      <c r="G563" s="283"/>
    </row>
    <row r="564" spans="1:7">
      <c r="A564" s="272" t="s">
        <v>159</v>
      </c>
      <c r="E564" s="268"/>
      <c r="G564" s="283"/>
    </row>
    <row r="565" spans="1:7">
      <c r="A565" s="272" t="s">
        <v>159</v>
      </c>
      <c r="E565" s="268"/>
      <c r="G565" s="283"/>
    </row>
    <row r="566" spans="1:7">
      <c r="A566" s="272" t="s">
        <v>159</v>
      </c>
      <c r="E566" s="268"/>
      <c r="G566" s="283"/>
    </row>
    <row r="567" spans="1:7">
      <c r="A567" s="272" t="s">
        <v>159</v>
      </c>
      <c r="E567" s="268"/>
      <c r="G567" s="283"/>
    </row>
    <row r="568" spans="1:7">
      <c r="A568" s="272" t="s">
        <v>159</v>
      </c>
      <c r="E568" s="268"/>
      <c r="G568" s="283"/>
    </row>
    <row r="569" spans="1:7">
      <c r="A569" s="272" t="s">
        <v>159</v>
      </c>
      <c r="E569" s="268"/>
      <c r="G569" s="283"/>
    </row>
    <row r="570" spans="1:7">
      <c r="A570" s="272" t="s">
        <v>159</v>
      </c>
      <c r="E570" s="268"/>
      <c r="G570" s="283"/>
    </row>
    <row r="571" spans="1:7">
      <c r="A571" s="272" t="s">
        <v>159</v>
      </c>
      <c r="E571" s="268"/>
      <c r="G571" s="283"/>
    </row>
    <row r="572" spans="1:7">
      <c r="A572" s="272" t="s">
        <v>159</v>
      </c>
      <c r="E572" s="268"/>
      <c r="G572" s="283"/>
    </row>
    <row r="573" spans="1:7">
      <c r="A573" s="272" t="s">
        <v>159</v>
      </c>
      <c r="E573" s="268"/>
      <c r="G573" s="283"/>
    </row>
    <row r="574" spans="1:7">
      <c r="A574" s="272" t="s">
        <v>159</v>
      </c>
      <c r="E574" s="268"/>
      <c r="G574" s="283"/>
    </row>
    <row r="575" spans="1:7">
      <c r="A575" s="265" t="str">
        <f>IFERROR(TRIM(VLOOKUP(UPPER(D573),table_lookups,2,FALSE())),IF(ROW()&gt;2,A574,""))</f>
        <v>EXPENSES</v>
      </c>
      <c r="E575" s="268"/>
      <c r="G575" s="283"/>
    </row>
    <row r="576" spans="1:7">
      <c r="A576" s="265" t="str">
        <f>IFERROR(TRIM(VLOOKUP(UPPER(D574),table_lookups,2,FALSE())),IF(ROW()&gt;2,A575,""))</f>
        <v>EXPENSES</v>
      </c>
      <c r="E576" s="268"/>
      <c r="G576" s="283"/>
    </row>
    <row r="577" spans="1:7">
      <c r="A577" s="265" t="str">
        <f>IFERROR(TRIM(VLOOKUP(UPPER(D575),table_lookups,2,FALSE())),IF(ROW()&gt;2,A576,""))</f>
        <v>EXPENSES</v>
      </c>
      <c r="E577" s="268"/>
      <c r="G577" s="283"/>
    </row>
    <row r="578" spans="1:7">
      <c r="A578" s="265" t="str">
        <f>IFERROR(TRIM(VLOOKUP(UPPER(D576),table_lookups,2,FALSE())),IF(ROW()&gt;2,A577,""))</f>
        <v>EXPENSES</v>
      </c>
      <c r="E578" s="268"/>
      <c r="G578" s="283"/>
    </row>
    <row r="579" spans="1:7">
      <c r="A579" s="265" t="str">
        <f>IFERROR(TRIM(VLOOKUP(UPPER(D577),table_lookups,2,FALSE())),IF(ROW()&gt;2,A578,""))</f>
        <v>EXPENSES</v>
      </c>
      <c r="E579" s="268"/>
      <c r="G579" s="283"/>
    </row>
    <row r="580" spans="1:7">
      <c r="A580" s="265" t="str">
        <f>IFERROR(TRIM(VLOOKUP(UPPER(D578),table_lookups,2,FALSE())),IF(ROW()&gt;2,A579,""))</f>
        <v>EXPENSES</v>
      </c>
      <c r="E580" s="268"/>
      <c r="G580" s="283"/>
    </row>
    <row r="581" spans="1:7">
      <c r="A581" s="265" t="str">
        <f>IFERROR(TRIM(VLOOKUP(UPPER(D579),table_lookups,2,FALSE())),IF(ROW()&gt;2,A580,""))</f>
        <v>EXPENSES</v>
      </c>
      <c r="E581" s="268"/>
      <c r="G581" s="283"/>
    </row>
    <row r="582" spans="1:7">
      <c r="A582" s="265" t="str">
        <f>IFERROR(TRIM(VLOOKUP(UPPER(D580),table_lookups,2,FALSE())),IF(ROW()&gt;2,A581,""))</f>
        <v>EXPENSES</v>
      </c>
      <c r="E582" s="268"/>
      <c r="G582" s="283"/>
    </row>
    <row r="583" spans="1:7">
      <c r="A583" s="265" t="str">
        <f>IFERROR(TRIM(VLOOKUP(UPPER(D581),table_lookups,2,FALSE())),IF(ROW()&gt;2,A582,""))</f>
        <v>EXPENSES</v>
      </c>
      <c r="E583" s="268"/>
      <c r="G583" s="283"/>
    </row>
    <row r="584" spans="1:7">
      <c r="A584" s="265" t="str">
        <f>IFERROR(TRIM(VLOOKUP(UPPER(D582),table_lookups,2,FALSE())),IF(ROW()&gt;2,A583,""))</f>
        <v>EXPENSES</v>
      </c>
      <c r="E584" s="268"/>
      <c r="G584" s="283"/>
    </row>
    <row r="585" spans="1:7">
      <c r="A585" s="265" t="str">
        <f>IFERROR(TRIM(VLOOKUP(UPPER(D583),table_lookups,2,FALSE())),IF(ROW()&gt;2,A584,""))</f>
        <v>EXPENSES</v>
      </c>
      <c r="E585" s="268"/>
      <c r="G585" s="283"/>
    </row>
    <row r="586" spans="1:7">
      <c r="A586" s="265" t="str">
        <f>IFERROR(TRIM(VLOOKUP(UPPER(D584),table_lookups,2,FALSE())),IF(ROW()&gt;2,A585,""))</f>
        <v>EXPENSES</v>
      </c>
      <c r="E586" s="268"/>
      <c r="G586" s="283"/>
    </row>
    <row r="587" spans="1:7">
      <c r="A587" s="265" t="str">
        <f>IFERROR(TRIM(VLOOKUP(UPPER(D585),table_lookups,2,FALSE())),IF(ROW()&gt;2,A586,""))</f>
        <v>EXPENSES</v>
      </c>
      <c r="E587" s="268"/>
      <c r="G587" s="283"/>
    </row>
    <row r="588" spans="1:7">
      <c r="A588" s="265" t="str">
        <f>IFERROR(TRIM(VLOOKUP(UPPER(D586),table_lookups,2,FALSE())),IF(ROW()&gt;2,A587,""))</f>
        <v>EXPENSES</v>
      </c>
      <c r="E588" s="268"/>
      <c r="G588" s="283"/>
    </row>
    <row r="589" spans="1:7">
      <c r="A589" s="265" t="str">
        <f>IFERROR(TRIM(VLOOKUP(UPPER(D587),table_lookups,2,FALSE())),IF(ROW()&gt;2,A588,""))</f>
        <v>EXPENSES</v>
      </c>
      <c r="E589" s="268"/>
      <c r="G589" s="283"/>
    </row>
    <row r="590" spans="1:7">
      <c r="A590" s="265" t="str">
        <f>IFERROR(TRIM(VLOOKUP(UPPER(D588),table_lookups,2,FALSE())),IF(ROW()&gt;2,A589,""))</f>
        <v>EXPENSES</v>
      </c>
      <c r="E590" s="268"/>
      <c r="G590" s="283"/>
    </row>
    <row r="591" spans="1:7">
      <c r="A591" s="265" t="str">
        <f>IFERROR(TRIM(VLOOKUP(UPPER(D589),table_lookups,2,FALSE())),IF(ROW()&gt;2,A590,""))</f>
        <v>EXPENSES</v>
      </c>
      <c r="E591" s="268"/>
      <c r="G591" s="283"/>
    </row>
    <row r="592" spans="1:7">
      <c r="A592" s="265" t="str">
        <f>IFERROR(TRIM(VLOOKUP(UPPER(D590),table_lookups,2,FALSE())),IF(ROW()&gt;2,A591,""))</f>
        <v>EXPENSES</v>
      </c>
      <c r="E592" s="268"/>
      <c r="G592" s="283"/>
    </row>
    <row r="593" spans="1:7">
      <c r="A593" s="265" t="str">
        <f>IFERROR(TRIM(VLOOKUP(UPPER(D591),table_lookups,2,FALSE())),IF(ROW()&gt;2,A592,""))</f>
        <v>EXPENSES</v>
      </c>
      <c r="E593" s="268"/>
      <c r="G593" s="283"/>
    </row>
    <row r="594" spans="1:7">
      <c r="A594" s="265" t="str">
        <f>IFERROR(TRIM(VLOOKUP(UPPER(D592),table_lookups,2,FALSE())),IF(ROW()&gt;2,A593,""))</f>
        <v>EXPENSES</v>
      </c>
      <c r="E594" s="268"/>
      <c r="G594" s="283"/>
    </row>
    <row r="595" spans="1:7">
      <c r="A595" s="265" t="str">
        <f>IFERROR(TRIM(VLOOKUP(UPPER(D593),table_lookups,2,FALSE())),IF(ROW()&gt;2,A594,""))</f>
        <v>EXPENSES</v>
      </c>
      <c r="E595" s="268"/>
      <c r="G595" s="283"/>
    </row>
    <row r="596" spans="1:7">
      <c r="A596" s="265" t="str">
        <f>IFERROR(TRIM(VLOOKUP(UPPER(D594),table_lookups,2,FALSE())),IF(ROW()&gt;2,A595,""))</f>
        <v>EXPENSES</v>
      </c>
      <c r="E596" s="268"/>
      <c r="G596" s="283"/>
    </row>
    <row r="597" spans="1:7">
      <c r="A597" s="265" t="str">
        <f>IFERROR(TRIM(VLOOKUP(UPPER(D595),table_lookups,2,FALSE())),IF(ROW()&gt;2,A596,""))</f>
        <v>EXPENSES</v>
      </c>
      <c r="E597" s="268"/>
      <c r="G597" s="283"/>
    </row>
    <row r="598" spans="1:7">
      <c r="A598" s="265" t="str">
        <f>IFERROR(TRIM(VLOOKUP(UPPER(D596),table_lookups,2,FALSE())),IF(ROW()&gt;2,A597,""))</f>
        <v>EXPENSES</v>
      </c>
      <c r="E598" s="268"/>
      <c r="G598" s="283"/>
    </row>
    <row r="599" spans="1:7">
      <c r="A599" s="265" t="str">
        <f>IFERROR(TRIM(VLOOKUP(UPPER(D597),table_lookups,2,FALSE())),IF(ROW()&gt;2,A598,""))</f>
        <v>EXPENSES</v>
      </c>
      <c r="E599" s="268"/>
      <c r="G599" s="283"/>
    </row>
    <row r="600" spans="1:7">
      <c r="A600" s="265" t="str">
        <f>IFERROR(TRIM(VLOOKUP(UPPER(D598),table_lookups,2,FALSE())),IF(ROW()&gt;2,A599,""))</f>
        <v>EXPENSES</v>
      </c>
      <c r="E600" s="268"/>
      <c r="G600" s="283"/>
    </row>
    <row r="601" spans="1:7">
      <c r="A601" s="265" t="str">
        <f>IFERROR(TRIM(VLOOKUP(UPPER(D599),table_lookups,2,FALSE())),IF(ROW()&gt;2,A600,""))</f>
        <v>EXPENSES</v>
      </c>
      <c r="E601" s="268"/>
      <c r="G601" s="283"/>
    </row>
    <row r="602" spans="1:7">
      <c r="A602" s="265" t="str">
        <f>IFERROR(TRIM(VLOOKUP(UPPER(D600),table_lookups,2,FALSE())),IF(ROW()&gt;2,A601,""))</f>
        <v>EXPENSES</v>
      </c>
      <c r="E602" s="268"/>
      <c r="G602" s="283"/>
    </row>
    <row r="603" spans="1:7">
      <c r="A603" s="265" t="str">
        <f>IFERROR(TRIM(VLOOKUP(UPPER(D601),table_lookups,2,FALSE())),IF(ROW()&gt;2,A602,""))</f>
        <v>EXPENSES</v>
      </c>
      <c r="E603" s="268"/>
      <c r="G603" s="283"/>
    </row>
    <row r="604" spans="1:7">
      <c r="A604" s="265" t="str">
        <f>IFERROR(TRIM(VLOOKUP(UPPER(D602),table_lookups,2,FALSE())),IF(ROW()&gt;2,A603,""))</f>
        <v>EXPENSES</v>
      </c>
      <c r="E604" s="268"/>
      <c r="G604" s="283"/>
    </row>
    <row r="605" spans="1:7">
      <c r="A605" s="265" t="str">
        <f>IFERROR(TRIM(VLOOKUP(UPPER(D603),table_lookups,2,FALSE())),IF(ROW()&gt;2,A604,""))</f>
        <v>EXPENSES</v>
      </c>
      <c r="E605" s="268"/>
      <c r="G605" s="283"/>
    </row>
    <row r="606" spans="1:7">
      <c r="A606" s="265" t="str">
        <f>IFERROR(TRIM(VLOOKUP(UPPER(D604),table_lookups,2,FALSE())),IF(ROW()&gt;2,A605,""))</f>
        <v>EXPENSES</v>
      </c>
      <c r="E606" s="268"/>
      <c r="G606" s="283"/>
    </row>
    <row r="607" spans="1:7">
      <c r="A607" s="265" t="str">
        <f>IFERROR(TRIM(VLOOKUP(UPPER(D605),table_lookups,2,FALSE())),IF(ROW()&gt;2,A606,""))</f>
        <v>EXPENSES</v>
      </c>
      <c r="E607" s="268"/>
      <c r="G607" s="283"/>
    </row>
    <row r="608" spans="1:7">
      <c r="A608" s="265" t="str">
        <f>IFERROR(TRIM(VLOOKUP(UPPER(D606),table_lookups,2,FALSE())),IF(ROW()&gt;2,A607,""))</f>
        <v>EXPENSES</v>
      </c>
      <c r="E608" s="268"/>
      <c r="G608" s="283"/>
    </row>
    <row r="609" spans="1:7">
      <c r="A609" s="265" t="str">
        <f>IFERROR(TRIM(VLOOKUP(UPPER(D607),table_lookups,2,FALSE())),IF(ROW()&gt;2,A608,""))</f>
        <v>EXPENSES</v>
      </c>
      <c r="E609" s="268"/>
      <c r="G609" s="283"/>
    </row>
    <row r="610" spans="1:7">
      <c r="A610" s="265" t="str">
        <f>IFERROR(TRIM(VLOOKUP(UPPER(D608),table_lookups,2,FALSE())),IF(ROW()&gt;2,A609,""))</f>
        <v>EXPENSES</v>
      </c>
      <c r="E610" s="268"/>
      <c r="G610" s="283"/>
    </row>
    <row r="611" spans="1:7">
      <c r="A611" s="265" t="str">
        <f>IFERROR(TRIM(VLOOKUP(UPPER(D609),table_lookups,2,FALSE())),IF(ROW()&gt;2,A610,""))</f>
        <v>EXPENSES</v>
      </c>
      <c r="E611" s="268"/>
      <c r="G611" s="283"/>
    </row>
    <row r="612" spans="1:7">
      <c r="A612" s="265" t="str">
        <f>IFERROR(TRIM(VLOOKUP(UPPER(D610),table_lookups,2,FALSE())),IF(ROW()&gt;2,A611,""))</f>
        <v>EXPENSES</v>
      </c>
      <c r="E612" s="268"/>
      <c r="G612" s="283"/>
    </row>
    <row r="613" spans="1:7">
      <c r="A613" s="265" t="str">
        <f>IFERROR(TRIM(VLOOKUP(UPPER(D611),table_lookups,2,FALSE())),IF(ROW()&gt;2,A612,""))</f>
        <v>EXPENSES</v>
      </c>
      <c r="E613" s="268"/>
      <c r="G613" s="283"/>
    </row>
    <row r="614" spans="1:7">
      <c r="A614" s="265" t="str">
        <f>IFERROR(TRIM(VLOOKUP(UPPER(D612),table_lookups,2,FALSE())),IF(ROW()&gt;2,A613,""))</f>
        <v>EXPENSES</v>
      </c>
      <c r="E614" s="268"/>
      <c r="G614" s="283"/>
    </row>
    <row r="615" spans="1:7">
      <c r="A615" s="265" t="str">
        <f>IFERROR(TRIM(VLOOKUP(UPPER(D613),table_lookups,2,FALSE())),IF(ROW()&gt;2,A614,""))</f>
        <v>EXPENSES</v>
      </c>
      <c r="E615" s="268"/>
      <c r="G615" s="283"/>
    </row>
    <row r="616" spans="1:7">
      <c r="A616" s="265" t="str">
        <f>IFERROR(TRIM(VLOOKUP(UPPER(D614),table_lookups,2,FALSE())),IF(ROW()&gt;2,A615,""))</f>
        <v>EXPENSES</v>
      </c>
      <c r="E616" s="268"/>
      <c r="G616" s="283"/>
    </row>
    <row r="617" spans="1:7">
      <c r="A617" s="265" t="str">
        <f>IFERROR(TRIM(VLOOKUP(UPPER(D615),table_lookups,2,FALSE())),IF(ROW()&gt;2,A616,""))</f>
        <v>EXPENSES</v>
      </c>
      <c r="E617" s="268"/>
      <c r="G617" s="283"/>
    </row>
    <row r="618" spans="1:7">
      <c r="A618" s="265" t="str">
        <f>IFERROR(TRIM(VLOOKUP(UPPER(D616),table_lookups,2,FALSE())),IF(ROW()&gt;2,A617,""))</f>
        <v>EXPENSES</v>
      </c>
      <c r="E618" s="268"/>
      <c r="G618" s="283"/>
    </row>
    <row r="619" spans="1:7">
      <c r="A619" s="265" t="str">
        <f>IFERROR(TRIM(VLOOKUP(UPPER(D617),table_lookups,2,FALSE())),IF(ROW()&gt;2,A618,""))</f>
        <v>EXPENSES</v>
      </c>
      <c r="E619" s="268"/>
      <c r="G619" s="283"/>
    </row>
    <row r="620" spans="1:7">
      <c r="A620" s="265" t="str">
        <f>IFERROR(TRIM(VLOOKUP(UPPER(D618),table_lookups,2,FALSE())),IF(ROW()&gt;2,A619,""))</f>
        <v>EXPENSES</v>
      </c>
      <c r="E620" s="268"/>
      <c r="G620" s="283"/>
    </row>
    <row r="621" spans="1:7">
      <c r="A621" s="265" t="str">
        <f>IFERROR(TRIM(VLOOKUP(UPPER(D619),table_lookups,2,FALSE())),IF(ROW()&gt;2,A620,""))</f>
        <v>EXPENSES</v>
      </c>
      <c r="E621" s="268"/>
      <c r="G621" s="283"/>
    </row>
    <row r="622" spans="1:7">
      <c r="A622" s="265" t="str">
        <f>IFERROR(TRIM(VLOOKUP(UPPER(D620),table_lookups,2,FALSE())),IF(ROW()&gt;2,A621,""))</f>
        <v>EXPENSES</v>
      </c>
      <c r="E622" s="268"/>
      <c r="G622" s="283"/>
    </row>
    <row r="623" spans="1:7">
      <c r="A623" s="265" t="str">
        <f>IFERROR(TRIM(VLOOKUP(UPPER(D621),table_lookups,2,FALSE())),IF(ROW()&gt;2,A622,""))</f>
        <v>EXPENSES</v>
      </c>
      <c r="E623" s="268"/>
      <c r="G623" s="283"/>
    </row>
    <row r="624" spans="1:7">
      <c r="A624" s="265" t="str">
        <f>IFERROR(TRIM(VLOOKUP(UPPER(D622),table_lookups,2,FALSE())),IF(ROW()&gt;2,A623,""))</f>
        <v>EXPENSES</v>
      </c>
      <c r="E624" s="268"/>
      <c r="G624" s="283"/>
    </row>
    <row r="625" spans="1:7">
      <c r="A625" s="265" t="str">
        <f>IFERROR(TRIM(VLOOKUP(UPPER(D623),table_lookups,2,FALSE())),IF(ROW()&gt;2,A624,""))</f>
        <v>EXPENSES</v>
      </c>
      <c r="E625" s="268"/>
      <c r="G625" s="283"/>
    </row>
    <row r="626" spans="1:7">
      <c r="A626" s="265" t="str">
        <f>IFERROR(TRIM(VLOOKUP(UPPER(D624),table_lookups,2,FALSE())),IF(ROW()&gt;2,A625,""))</f>
        <v>EXPENSES</v>
      </c>
      <c r="E626" s="268"/>
      <c r="G626" s="283"/>
    </row>
    <row r="627" spans="1:7">
      <c r="A627" s="265" t="str">
        <f>IFERROR(TRIM(VLOOKUP(UPPER(D625),table_lookups,2,FALSE())),IF(ROW()&gt;2,A626,""))</f>
        <v>EXPENSES</v>
      </c>
      <c r="E627" s="268"/>
      <c r="G627" s="283"/>
    </row>
    <row r="628" spans="1:7">
      <c r="A628" s="265" t="str">
        <f>IFERROR(TRIM(VLOOKUP(UPPER(D626),table_lookups,2,FALSE())),IF(ROW()&gt;2,A627,""))</f>
        <v>EXPENSES</v>
      </c>
      <c r="E628" s="268"/>
      <c r="G628" s="283"/>
    </row>
    <row r="629" spans="1:7">
      <c r="A629" s="265" t="str">
        <f>IFERROR(TRIM(VLOOKUP(UPPER(D627),table_lookups,2,FALSE())),IF(ROW()&gt;2,A628,""))</f>
        <v>EXPENSES</v>
      </c>
      <c r="E629" s="268"/>
      <c r="G629" s="283"/>
    </row>
    <row r="630" spans="1:7">
      <c r="A630" s="265" t="str">
        <f>IFERROR(TRIM(VLOOKUP(UPPER(D628),table_lookups,2,FALSE())),IF(ROW()&gt;2,A629,""))</f>
        <v>EXPENSES</v>
      </c>
      <c r="E630" s="268"/>
      <c r="G630" s="283"/>
    </row>
    <row r="631" spans="1:7">
      <c r="A631" s="265" t="str">
        <f>IFERROR(TRIM(VLOOKUP(UPPER(D629),table_lookups,2,FALSE())),IF(ROW()&gt;2,A630,""))</f>
        <v>EXPENSES</v>
      </c>
      <c r="E631" s="268"/>
      <c r="G631" s="283"/>
    </row>
    <row r="632" spans="1:7">
      <c r="A632" s="265" t="str">
        <f>IFERROR(TRIM(VLOOKUP(UPPER(D630),table_lookups,2,FALSE())),IF(ROW()&gt;2,A631,""))</f>
        <v>EXPENSES</v>
      </c>
      <c r="E632" s="268"/>
      <c r="G632" s="283"/>
    </row>
    <row r="633" spans="1:7">
      <c r="A633" s="265" t="str">
        <f>IFERROR(TRIM(VLOOKUP(UPPER(D631),table_lookups,2,FALSE())),IF(ROW()&gt;2,A632,""))</f>
        <v>EXPENSES</v>
      </c>
      <c r="E633" s="268"/>
      <c r="G633" s="283"/>
    </row>
    <row r="634" spans="1:7">
      <c r="A634" s="265" t="str">
        <f>IFERROR(TRIM(VLOOKUP(UPPER(D632),table_lookups,2,FALSE())),IF(ROW()&gt;2,A633,""))</f>
        <v>EXPENSES</v>
      </c>
      <c r="E634" s="268"/>
      <c r="G634" s="283"/>
    </row>
    <row r="635" spans="1:7">
      <c r="A635" s="265" t="str">
        <f>IFERROR(TRIM(VLOOKUP(UPPER(D633),table_lookups,2,FALSE())),IF(ROW()&gt;2,A634,""))</f>
        <v>EXPENSES</v>
      </c>
      <c r="E635" s="268"/>
      <c r="G635" s="283"/>
    </row>
    <row r="636" spans="1:7">
      <c r="A636" s="265" t="str">
        <f>IFERROR(TRIM(VLOOKUP(UPPER(D634),table_lookups,2,FALSE())),IF(ROW()&gt;2,A635,""))</f>
        <v>EXPENSES</v>
      </c>
      <c r="E636" s="268"/>
      <c r="G636" s="283"/>
    </row>
    <row r="637" spans="1:7">
      <c r="A637" s="265" t="str">
        <f>IFERROR(TRIM(VLOOKUP(UPPER(D635),table_lookups,2,FALSE())),IF(ROW()&gt;2,A636,""))</f>
        <v>EXPENSES</v>
      </c>
      <c r="E637" s="268"/>
      <c r="G637" s="283"/>
    </row>
    <row r="638" spans="1:7">
      <c r="A638" s="265" t="str">
        <f>IFERROR(TRIM(VLOOKUP(UPPER(D636),table_lookups,2,FALSE())),IF(ROW()&gt;2,A637,""))</f>
        <v>EXPENSES</v>
      </c>
      <c r="E638" s="268"/>
      <c r="G638" s="283"/>
    </row>
    <row r="639" spans="1:7">
      <c r="A639" s="265" t="str">
        <f>IFERROR(TRIM(VLOOKUP(UPPER(D637),table_lookups,2,FALSE())),IF(ROW()&gt;2,A638,""))</f>
        <v>EXPENSES</v>
      </c>
      <c r="E639" s="268"/>
      <c r="G639" s="283"/>
    </row>
    <row r="640" spans="1:7">
      <c r="A640" s="265" t="str">
        <f>IFERROR(TRIM(VLOOKUP(UPPER(D638),table_lookups,2,FALSE())),IF(ROW()&gt;2,A639,""))</f>
        <v>EXPENSES</v>
      </c>
      <c r="E640" s="268"/>
      <c r="G640" s="283"/>
    </row>
    <row r="641" spans="1:7">
      <c r="A641" s="265" t="str">
        <f>IFERROR(TRIM(VLOOKUP(UPPER(D639),table_lookups,2,FALSE())),IF(ROW()&gt;2,A640,""))</f>
        <v>EXPENSES</v>
      </c>
      <c r="E641" s="268"/>
      <c r="G641" s="283"/>
    </row>
    <row r="642" spans="1:7">
      <c r="A642" s="265" t="str">
        <f>IFERROR(TRIM(VLOOKUP(UPPER(D640),table_lookups,2,FALSE())),IF(ROW()&gt;2,A641,""))</f>
        <v>EXPENSES</v>
      </c>
      <c r="E642" s="268"/>
      <c r="G642" s="283"/>
    </row>
    <row r="643" spans="1:7">
      <c r="A643" s="265" t="str">
        <f>IFERROR(TRIM(VLOOKUP(UPPER(D641),table_lookups,2,FALSE())),IF(ROW()&gt;2,A642,""))</f>
        <v>EXPENSES</v>
      </c>
      <c r="E643" s="268"/>
      <c r="G643" s="283"/>
    </row>
    <row r="644" spans="1:7">
      <c r="A644" s="265" t="str">
        <f>IFERROR(TRIM(VLOOKUP(UPPER(D642),table_lookups,2,FALSE())),IF(ROW()&gt;2,A643,""))</f>
        <v>EXPENSES</v>
      </c>
      <c r="E644" s="268"/>
      <c r="G644" s="283"/>
    </row>
    <row r="645" spans="1:7">
      <c r="A645" s="265" t="str">
        <f>IFERROR(TRIM(VLOOKUP(UPPER(D643),table_lookups,2,FALSE())),IF(ROW()&gt;2,A644,""))</f>
        <v>EXPENSES</v>
      </c>
      <c r="E645" s="268"/>
      <c r="G645" s="283"/>
    </row>
    <row r="646" spans="1:7">
      <c r="A646" s="265" t="str">
        <f>IFERROR(TRIM(VLOOKUP(UPPER(D644),table_lookups,2,FALSE())),IF(ROW()&gt;2,A645,""))</f>
        <v>EXPENSES</v>
      </c>
      <c r="E646" s="268"/>
      <c r="G646" s="283"/>
    </row>
    <row r="647" spans="1:7">
      <c r="A647" s="265" t="str">
        <f>IFERROR(TRIM(VLOOKUP(UPPER(D645),table_lookups,2,FALSE())),IF(ROW()&gt;2,A646,""))</f>
        <v>EXPENSES</v>
      </c>
      <c r="E647" s="268"/>
      <c r="G647" s="283"/>
    </row>
    <row r="648" spans="1:7">
      <c r="A648" s="265" t="str">
        <f>IFERROR(TRIM(VLOOKUP(UPPER(D646),table_lookups,2,FALSE())),IF(ROW()&gt;2,A647,""))</f>
        <v>EXPENSES</v>
      </c>
      <c r="E648" s="268"/>
      <c r="G648" s="283"/>
    </row>
    <row r="649" spans="1:7">
      <c r="A649" s="265" t="str">
        <f>IFERROR(TRIM(VLOOKUP(UPPER(D647),table_lookups,2,FALSE())),IF(ROW()&gt;2,A648,""))</f>
        <v>EXPENSES</v>
      </c>
      <c r="E649" s="268"/>
      <c r="G649" s="283"/>
    </row>
    <row r="650" spans="1:7">
      <c r="A650" s="265" t="str">
        <f>IFERROR(TRIM(VLOOKUP(UPPER(D648),table_lookups,2,FALSE())),IF(ROW()&gt;2,A649,""))</f>
        <v>EXPENSES</v>
      </c>
      <c r="E650" s="268"/>
      <c r="G650" s="283"/>
    </row>
    <row r="651" spans="1:7">
      <c r="A651" s="265" t="str">
        <f>IFERROR(TRIM(VLOOKUP(UPPER(D649),table_lookups,2,FALSE())),IF(ROW()&gt;2,A650,""))</f>
        <v>EXPENSES</v>
      </c>
      <c r="E651" s="268"/>
      <c r="G651" s="283"/>
    </row>
    <row r="652" spans="1:7">
      <c r="A652" s="265" t="str">
        <f>IFERROR(TRIM(VLOOKUP(UPPER(D650),table_lookups,2,FALSE())),IF(ROW()&gt;2,A651,""))</f>
        <v>EXPENSES</v>
      </c>
      <c r="E652" s="268"/>
      <c r="G652" s="283"/>
    </row>
    <row r="653" spans="1:7">
      <c r="A653" s="265" t="str">
        <f>IFERROR(TRIM(VLOOKUP(UPPER(D651),table_lookups,2,FALSE())),IF(ROW()&gt;2,A652,""))</f>
        <v>EXPENSES</v>
      </c>
      <c r="E653" s="268"/>
      <c r="G653" s="283"/>
    </row>
    <row r="654" spans="1:7">
      <c r="A654" s="265" t="str">
        <f>IFERROR(TRIM(VLOOKUP(UPPER(D652),table_lookups,2,FALSE())),IF(ROW()&gt;2,A653,""))</f>
        <v>EXPENSES</v>
      </c>
      <c r="E654" s="268"/>
      <c r="G654" s="283"/>
    </row>
    <row r="655" spans="1:7">
      <c r="A655" s="265" t="str">
        <f>IFERROR(TRIM(VLOOKUP(UPPER(D653),table_lookups,2,FALSE())),IF(ROW()&gt;2,A654,""))</f>
        <v>EXPENSES</v>
      </c>
      <c r="E655" s="268"/>
    </row>
    <row r="656" spans="1:7">
      <c r="A656" s="265" t="str">
        <f>IFERROR(TRIM(VLOOKUP(UPPER(D654),table_lookups,2,FALSE())),IF(ROW()&gt;2,A655,""))</f>
        <v>EXPENSES</v>
      </c>
      <c r="E656" s="268"/>
      <c r="G656" s="283"/>
    </row>
    <row r="657" spans="1:5">
      <c r="A657" s="265" t="str">
        <f>IFERROR(TRIM(VLOOKUP(UPPER(D655),table_lookups,2,FALSE())),IF(ROW()&gt;2,A656,""))</f>
        <v>EXPENSES</v>
      </c>
      <c r="E657" s="268"/>
    </row>
  </sheetData>
  <conditionalFormatting sqref="B1:B1048576">
    <cfRule type="cellIs" dxfId="4" priority="2" operator="equal">
      <formula>330</formula>
    </cfRule>
    <cfRule type="cellIs" dxfId="3" priority="3" operator="equal">
      <formula>320</formula>
    </cfRule>
    <cfRule type="cellIs" dxfId="2" priority="4" operator="equal">
      <formula>230</formula>
    </cfRule>
  </conditionalFormatting>
  <conditionalFormatting sqref="D1:D1048576">
    <cfRule type="containsText" dxfId="1" priority="5" operator="containsText" text="">
      <formula>NOT(ISERROR(SEARCH("",D1)))</formula>
    </cfRule>
  </conditionalFormatting>
  <conditionalFormatting sqref="G1:G1048576">
    <cfRule type="containsText" dxfId="0" priority="6" operator="containsText" text="">
      <formula>NOT(ISERROR(SEARCH("",G1)))</formula>
    </cfRule>
  </conditionalFormatting>
  <pageMargins left="0.7" right="0.7" top="0.75" bottom="0.75" header="0.511811023622047" footer="0.511811023622047"/>
  <pageSetup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showGridLines="0" zoomScaleNormal="100" workbookViewId="0">
      <selection activeCell="C8" sqref="C8"/>
    </sheetView>
  </sheetViews>
  <sheetFormatPr defaultColWidth="11" defaultRowHeight="15" customHeight="1" outlineLevelRow="1"/>
  <cols>
    <col min="1" max="1" width="3.42578125" customWidth="1"/>
    <col min="2" max="2" width="56.85546875" customWidth="1"/>
    <col min="11" max="11" width="5" customWidth="1"/>
    <col min="12" max="12" width="10.140625" customWidth="1"/>
    <col min="13" max="13" width="7" customWidth="1"/>
  </cols>
  <sheetData>
    <row r="3" spans="2:13" ht="15.75" customHeight="1">
      <c r="B3" s="335" t="s">
        <v>324</v>
      </c>
      <c r="C3" s="335"/>
      <c r="D3" s="335"/>
      <c r="E3" s="335"/>
      <c r="F3" s="335"/>
      <c r="G3" s="335"/>
      <c r="H3" s="335"/>
      <c r="I3" s="335"/>
      <c r="J3" s="335"/>
      <c r="L3" s="336" t="s">
        <v>325</v>
      </c>
      <c r="M3" s="336"/>
    </row>
    <row r="4" spans="2:13" ht="15.75" customHeight="1">
      <c r="B4" s="335"/>
      <c r="C4" s="335"/>
      <c r="D4" s="335"/>
      <c r="E4" s="335"/>
      <c r="F4" s="335"/>
      <c r="G4" s="335"/>
      <c r="H4" s="335"/>
      <c r="I4" s="335"/>
      <c r="J4" s="335"/>
      <c r="L4" s="223" t="s">
        <v>82</v>
      </c>
      <c r="M4" s="225">
        <f>IFERROR((E6-C6+1),0)</f>
        <v>0</v>
      </c>
    </row>
    <row r="5" spans="2:13" ht="20.25" customHeight="1">
      <c r="B5" s="284"/>
      <c r="C5" s="337" t="s">
        <v>326</v>
      </c>
      <c r="D5" s="337"/>
      <c r="E5" s="337" t="s">
        <v>327</v>
      </c>
      <c r="F5" s="337"/>
      <c r="G5" s="285"/>
      <c r="H5" s="285"/>
      <c r="I5" s="285"/>
      <c r="J5" s="286"/>
      <c r="L5" s="223" t="s">
        <v>328</v>
      </c>
      <c r="M5" s="225">
        <f>IFERROR((ROUND((E$6-C$6+15)/30.5,0)),0)</f>
        <v>0</v>
      </c>
    </row>
    <row r="6" spans="2:13" ht="18" customHeight="1">
      <c r="B6" s="287"/>
      <c r="C6" s="338" t="s">
        <v>329</v>
      </c>
      <c r="D6" s="338"/>
      <c r="E6" s="338" t="s">
        <v>329</v>
      </c>
      <c r="F6" s="338"/>
      <c r="G6" s="339" t="s">
        <v>330</v>
      </c>
      <c r="H6" s="339"/>
      <c r="I6" s="340" t="s">
        <v>331</v>
      </c>
      <c r="J6" s="340"/>
    </row>
    <row r="7" spans="2:13" ht="18" customHeight="1">
      <c r="B7" s="288" t="s">
        <v>332</v>
      </c>
      <c r="C7" s="328"/>
      <c r="D7" s="328"/>
      <c r="E7" s="328"/>
      <c r="F7" s="328"/>
      <c r="G7" s="328"/>
      <c r="H7" s="328"/>
      <c r="I7" s="329"/>
      <c r="J7" s="329"/>
    </row>
    <row r="8" spans="2:13" ht="18" customHeight="1">
      <c r="B8" s="289" t="s">
        <v>333</v>
      </c>
      <c r="C8" s="333"/>
      <c r="D8" s="333"/>
      <c r="E8" s="334">
        <f ca="1">'Detailed Model'!M32</f>
        <v>0</v>
      </c>
      <c r="F8" s="334"/>
      <c r="G8" s="325">
        <f ca="1">IFERROR((E8-C8)/C8,0)</f>
        <v>0</v>
      </c>
      <c r="H8" s="325"/>
      <c r="I8" s="329">
        <f t="shared" ref="I8:I16" ca="1" si="0">E8-C8</f>
        <v>0</v>
      </c>
      <c r="J8" s="329"/>
    </row>
    <row r="9" spans="2:13" ht="18" customHeight="1">
      <c r="B9" s="289" t="s">
        <v>334</v>
      </c>
      <c r="C9" s="325"/>
      <c r="D9" s="325"/>
      <c r="E9" s="325">
        <f ca="1">'Detailed Model'!M36</f>
        <v>0</v>
      </c>
      <c r="F9" s="325"/>
      <c r="G9" s="325">
        <f ca="1">IFERROR(((E9*100)-(C9*100))/(C9*100),0)</f>
        <v>0</v>
      </c>
      <c r="H9" s="325"/>
      <c r="I9" s="330">
        <f t="shared" ca="1" si="0"/>
        <v>0</v>
      </c>
      <c r="J9" s="330"/>
    </row>
    <row r="10" spans="2:13" ht="18" customHeight="1">
      <c r="B10" s="289" t="s">
        <v>335</v>
      </c>
      <c r="C10" s="324"/>
      <c r="D10" s="324"/>
      <c r="E10" s="324">
        <f ca="1">'Detailed Model'!M68</f>
        <v>0</v>
      </c>
      <c r="F10" s="324"/>
      <c r="G10" s="325">
        <f t="shared" ref="G10:G16" ca="1" si="1">IFERROR((E10-C10)/C10,0)</f>
        <v>0</v>
      </c>
      <c r="H10" s="325"/>
      <c r="I10" s="326">
        <f t="shared" ca="1" si="0"/>
        <v>0</v>
      </c>
      <c r="J10" s="326"/>
    </row>
    <row r="11" spans="2:13" ht="18.75" customHeight="1" outlineLevel="1">
      <c r="B11" s="290" t="s">
        <v>336</v>
      </c>
      <c r="C11" s="324"/>
      <c r="D11" s="324"/>
      <c r="E11" s="324">
        <f ca="1">'Detailed Model'!N47</f>
        <v>0</v>
      </c>
      <c r="F11" s="324"/>
      <c r="G11" s="325">
        <f t="shared" ca="1" si="1"/>
        <v>0</v>
      </c>
      <c r="H11" s="325"/>
      <c r="I11" s="326">
        <f t="shared" ca="1" si="0"/>
        <v>0</v>
      </c>
      <c r="J11" s="326"/>
    </row>
    <row r="12" spans="2:13" ht="18" customHeight="1">
      <c r="B12" s="289" t="s">
        <v>337</v>
      </c>
      <c r="C12" s="324"/>
      <c r="D12" s="324"/>
      <c r="E12" s="324">
        <f ca="1">'Detailed Model'!M88+'Detailed Model'!M91</f>
        <v>0</v>
      </c>
      <c r="F12" s="324"/>
      <c r="G12" s="325">
        <f t="shared" ca="1" si="1"/>
        <v>0</v>
      </c>
      <c r="H12" s="325"/>
      <c r="I12" s="326">
        <f t="shared" ca="1" si="0"/>
        <v>0</v>
      </c>
      <c r="J12" s="326"/>
    </row>
    <row r="13" spans="2:13" ht="18.75" customHeight="1" outlineLevel="1">
      <c r="B13" s="290" t="s">
        <v>62</v>
      </c>
      <c r="C13" s="324"/>
      <c r="D13" s="324"/>
      <c r="E13" s="324">
        <f ca="1">'Detailed Model'!M72</f>
        <v>0</v>
      </c>
      <c r="F13" s="324"/>
      <c r="G13" s="325">
        <f t="shared" ca="1" si="1"/>
        <v>0</v>
      </c>
      <c r="H13" s="325"/>
      <c r="I13" s="326">
        <f t="shared" ca="1" si="0"/>
        <v>0</v>
      </c>
      <c r="J13" s="326"/>
    </row>
    <row r="14" spans="2:13" ht="18.75" customHeight="1" outlineLevel="1">
      <c r="B14" s="290" t="s">
        <v>63</v>
      </c>
      <c r="C14" s="324"/>
      <c r="D14" s="324"/>
      <c r="E14" s="324">
        <f ca="1">'Detailed Model'!M73</f>
        <v>0</v>
      </c>
      <c r="F14" s="324"/>
      <c r="G14" s="325">
        <f t="shared" ca="1" si="1"/>
        <v>0</v>
      </c>
      <c r="H14" s="325"/>
      <c r="I14" s="326">
        <f t="shared" ca="1" si="0"/>
        <v>0</v>
      </c>
      <c r="J14" s="326"/>
    </row>
    <row r="15" spans="2:13" ht="18.75" customHeight="1" outlineLevel="1">
      <c r="B15" s="290" t="s">
        <v>67</v>
      </c>
      <c r="C15" s="324"/>
      <c r="D15" s="324"/>
      <c r="E15" s="324">
        <f ca="1">'Detailed Model'!M77</f>
        <v>0</v>
      </c>
      <c r="F15" s="324"/>
      <c r="G15" s="325">
        <f t="shared" ca="1" si="1"/>
        <v>0</v>
      </c>
      <c r="H15" s="325"/>
      <c r="I15" s="326">
        <f t="shared" ca="1" si="0"/>
        <v>0</v>
      </c>
      <c r="J15" s="326"/>
    </row>
    <row r="16" spans="2:13" ht="18" customHeight="1">
      <c r="B16" s="291" t="s">
        <v>338</v>
      </c>
      <c r="C16" s="324">
        <f>C10-C12</f>
        <v>0</v>
      </c>
      <c r="D16" s="324"/>
      <c r="E16" s="324">
        <f ca="1">E10-E12</f>
        <v>0</v>
      </c>
      <c r="F16" s="324"/>
      <c r="G16" s="325">
        <f t="shared" ca="1" si="1"/>
        <v>0</v>
      </c>
      <c r="H16" s="325"/>
      <c r="I16" s="327">
        <f t="shared" ca="1" si="0"/>
        <v>0</v>
      </c>
      <c r="J16" s="327"/>
    </row>
    <row r="17" spans="2:10" ht="18" customHeight="1">
      <c r="B17" s="292" t="s">
        <v>339</v>
      </c>
      <c r="C17" s="318">
        <f>IFERROR((C16/C10),0)</f>
        <v>0</v>
      </c>
      <c r="D17" s="318"/>
      <c r="E17" s="318">
        <f ca="1">IFERROR((E16/E10),0)</f>
        <v>0</v>
      </c>
      <c r="F17" s="318"/>
      <c r="G17" s="331"/>
      <c r="H17" s="331"/>
      <c r="I17" s="320">
        <f ca="1">IFERROR((E17-C17),0)</f>
        <v>0</v>
      </c>
      <c r="J17" s="320"/>
    </row>
    <row r="18" spans="2:10" ht="18" customHeight="1">
      <c r="B18" s="287"/>
      <c r="C18" s="328"/>
      <c r="D18" s="328"/>
      <c r="E18" s="328"/>
      <c r="F18" s="328"/>
      <c r="G18" s="328"/>
      <c r="H18" s="328"/>
      <c r="I18" s="332"/>
      <c r="J18" s="332"/>
    </row>
    <row r="19" spans="2:10" ht="18" customHeight="1">
      <c r="B19" s="288" t="s">
        <v>340</v>
      </c>
      <c r="C19" s="328"/>
      <c r="D19" s="328"/>
      <c r="E19" s="328"/>
      <c r="F19" s="328"/>
      <c r="G19" s="328"/>
      <c r="H19" s="328"/>
      <c r="I19" s="332"/>
      <c r="J19" s="332"/>
    </row>
    <row r="20" spans="2:10" ht="18" customHeight="1">
      <c r="B20" s="289" t="s">
        <v>333</v>
      </c>
      <c r="C20" s="328"/>
      <c r="D20" s="328"/>
      <c r="E20" s="328">
        <f>'Detailed Model'!Q32</f>
        <v>0</v>
      </c>
      <c r="F20" s="328"/>
      <c r="G20" s="325">
        <f>IFERROR((E20-C20)/C20,0)</f>
        <v>0</v>
      </c>
      <c r="H20" s="325"/>
      <c r="I20" s="329">
        <f t="shared" ref="I20:I28" si="2">E20-C20</f>
        <v>0</v>
      </c>
      <c r="J20" s="329"/>
    </row>
    <row r="21" spans="2:10" ht="18" customHeight="1">
      <c r="B21" s="289" t="s">
        <v>334</v>
      </c>
      <c r="C21" s="325"/>
      <c r="D21" s="325"/>
      <c r="E21" s="325">
        <f>'Detailed Model'!Q36</f>
        <v>0</v>
      </c>
      <c r="F21" s="325"/>
      <c r="G21" s="325">
        <f>IFERROR(((E21*100)-(C21*100))/(C21*100),0)</f>
        <v>0</v>
      </c>
      <c r="H21" s="325"/>
      <c r="I21" s="330">
        <f t="shared" si="2"/>
        <v>0</v>
      </c>
      <c r="J21" s="330"/>
    </row>
    <row r="22" spans="2:10" ht="18" customHeight="1">
      <c r="B22" s="289" t="s">
        <v>335</v>
      </c>
      <c r="C22" s="324"/>
      <c r="D22" s="324"/>
      <c r="E22" s="324">
        <f>'Detailed Model'!Q68</f>
        <v>0</v>
      </c>
      <c r="F22" s="324"/>
      <c r="G22" s="325">
        <f t="shared" ref="G22:G28" si="3">IFERROR((E22-C22)/C22,0)</f>
        <v>0</v>
      </c>
      <c r="H22" s="325"/>
      <c r="I22" s="326">
        <f t="shared" si="2"/>
        <v>0</v>
      </c>
      <c r="J22" s="326"/>
    </row>
    <row r="23" spans="2:10" ht="18.75" customHeight="1" outlineLevel="1">
      <c r="B23" s="290" t="s">
        <v>336</v>
      </c>
      <c r="C23" s="324"/>
      <c r="D23" s="324"/>
      <c r="E23" s="324">
        <f>'Detailed Model'!R47</f>
        <v>0</v>
      </c>
      <c r="F23" s="324"/>
      <c r="G23" s="325">
        <f t="shared" si="3"/>
        <v>0</v>
      </c>
      <c r="H23" s="325"/>
      <c r="I23" s="326">
        <f t="shared" si="2"/>
        <v>0</v>
      </c>
      <c r="J23" s="326"/>
    </row>
    <row r="24" spans="2:10" ht="18" customHeight="1">
      <c r="B24" s="289" t="s">
        <v>337</v>
      </c>
      <c r="C24" s="324"/>
      <c r="D24" s="324"/>
      <c r="E24" s="324">
        <f>'Detailed Model'!Q88+'Detailed Model'!Q91</f>
        <v>0</v>
      </c>
      <c r="F24" s="324"/>
      <c r="G24" s="325">
        <f t="shared" si="3"/>
        <v>0</v>
      </c>
      <c r="H24" s="325"/>
      <c r="I24" s="326">
        <f t="shared" si="2"/>
        <v>0</v>
      </c>
      <c r="J24" s="326"/>
    </row>
    <row r="25" spans="2:10" ht="18.75" customHeight="1" outlineLevel="1">
      <c r="B25" s="290" t="s">
        <v>62</v>
      </c>
      <c r="C25" s="324"/>
      <c r="D25" s="324"/>
      <c r="E25" s="324">
        <f>'Detailed Model'!Q72</f>
        <v>0</v>
      </c>
      <c r="F25" s="324"/>
      <c r="G25" s="325">
        <f t="shared" si="3"/>
        <v>0</v>
      </c>
      <c r="H25" s="325"/>
      <c r="I25" s="326">
        <f t="shared" si="2"/>
        <v>0</v>
      </c>
      <c r="J25" s="326"/>
    </row>
    <row r="26" spans="2:10" ht="18.75" customHeight="1" outlineLevel="1">
      <c r="B26" s="290" t="s">
        <v>63</v>
      </c>
      <c r="C26" s="324"/>
      <c r="D26" s="324"/>
      <c r="E26" s="324">
        <f>'Detailed Model'!Q73</f>
        <v>0</v>
      </c>
      <c r="F26" s="324"/>
      <c r="G26" s="325">
        <f t="shared" si="3"/>
        <v>0</v>
      </c>
      <c r="H26" s="325"/>
      <c r="I26" s="326">
        <f t="shared" si="2"/>
        <v>0</v>
      </c>
      <c r="J26" s="326"/>
    </row>
    <row r="27" spans="2:10" ht="18.75" customHeight="1" outlineLevel="1">
      <c r="B27" s="290" t="s">
        <v>67</v>
      </c>
      <c r="C27" s="324"/>
      <c r="D27" s="324"/>
      <c r="E27" s="324">
        <f>'Detailed Model'!Q77</f>
        <v>0</v>
      </c>
      <c r="F27" s="324"/>
      <c r="G27" s="325">
        <f t="shared" si="3"/>
        <v>0</v>
      </c>
      <c r="H27" s="325"/>
      <c r="I27" s="326">
        <f t="shared" si="2"/>
        <v>0</v>
      </c>
      <c r="J27" s="326"/>
    </row>
    <row r="28" spans="2:10" ht="18" customHeight="1">
      <c r="B28" s="291" t="s">
        <v>338</v>
      </c>
      <c r="C28" s="324">
        <f>C22-C24</f>
        <v>0</v>
      </c>
      <c r="D28" s="324"/>
      <c r="E28" s="324">
        <f>E22-E24</f>
        <v>0</v>
      </c>
      <c r="F28" s="324"/>
      <c r="G28" s="325">
        <f t="shared" si="3"/>
        <v>0</v>
      </c>
      <c r="H28" s="325"/>
      <c r="I28" s="327">
        <f t="shared" si="2"/>
        <v>0</v>
      </c>
      <c r="J28" s="327"/>
    </row>
    <row r="29" spans="2:10" ht="18" customHeight="1">
      <c r="B29" s="292" t="s">
        <v>339</v>
      </c>
      <c r="C29" s="318">
        <f>IFERROR((C28/C22),0)</f>
        <v>0</v>
      </c>
      <c r="D29" s="318"/>
      <c r="E29" s="318">
        <f>IFERROR((E28/E22),0)</f>
        <v>0</v>
      </c>
      <c r="F29" s="318"/>
      <c r="G29" s="319"/>
      <c r="H29" s="319"/>
      <c r="I29" s="320">
        <f>IFERROR((E29-C29),0)</f>
        <v>0</v>
      </c>
      <c r="J29" s="320"/>
    </row>
    <row r="30" spans="2:10" ht="18" customHeight="1">
      <c r="B30" s="293"/>
      <c r="C30" s="321"/>
      <c r="D30" s="321"/>
      <c r="E30" s="321"/>
      <c r="F30" s="321"/>
      <c r="G30" s="322"/>
      <c r="H30" s="322"/>
      <c r="I30" s="323"/>
      <c r="J30" s="323"/>
    </row>
    <row r="31" spans="2:10" ht="18" customHeight="1">
      <c r="B31" s="296"/>
      <c r="C31" s="297"/>
      <c r="D31" s="297"/>
      <c r="E31" s="297"/>
      <c r="F31" s="297"/>
    </row>
    <row r="32" spans="2:10" ht="16.5" customHeight="1">
      <c r="B32" s="298" t="s">
        <v>341</v>
      </c>
      <c r="C32" s="299"/>
      <c r="D32" s="299"/>
      <c r="E32" s="299"/>
      <c r="F32" s="299"/>
      <c r="G32" s="300"/>
    </row>
    <row r="33" spans="2:7" ht="15.75">
      <c r="B33" s="301"/>
      <c r="G33" s="302"/>
    </row>
    <row r="34" spans="2:7" ht="15.75">
      <c r="B34" s="301"/>
      <c r="G34" s="302"/>
    </row>
    <row r="35" spans="2:7" ht="15.75">
      <c r="B35" s="301"/>
      <c r="G35" s="302"/>
    </row>
    <row r="36" spans="2:7" ht="15.75">
      <c r="B36" s="301"/>
      <c r="G36" s="302"/>
    </row>
    <row r="37" spans="2:7" ht="15.75">
      <c r="B37" s="303"/>
      <c r="C37" s="294"/>
      <c r="D37" s="294"/>
      <c r="E37" s="294"/>
      <c r="F37" s="294"/>
      <c r="G37" s="295"/>
    </row>
    <row r="39" spans="2:7" ht="15.75">
      <c r="B39" s="304" t="s">
        <v>342</v>
      </c>
    </row>
    <row r="40" spans="2:7">
      <c r="B40" t="s">
        <v>343</v>
      </c>
    </row>
    <row r="41" spans="2:7">
      <c r="B41" t="s">
        <v>344</v>
      </c>
    </row>
    <row r="42" spans="2:7">
      <c r="B42" t="s">
        <v>345</v>
      </c>
    </row>
    <row r="44" spans="2:7" ht="15.75">
      <c r="B44" s="304" t="s">
        <v>346</v>
      </c>
    </row>
    <row r="45" spans="2:7" ht="15.75">
      <c r="B45" s="305" t="s">
        <v>347</v>
      </c>
    </row>
    <row r="47" spans="2:7" ht="15.75">
      <c r="B47" s="304" t="s">
        <v>348</v>
      </c>
    </row>
    <row r="48" spans="2:7">
      <c r="B48" t="s">
        <v>349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9:D29"/>
    <mergeCell ref="E29:F29"/>
    <mergeCell ref="G29:H29"/>
    <mergeCell ref="I29:J29"/>
    <mergeCell ref="C30:D30"/>
    <mergeCell ref="E30:F30"/>
    <mergeCell ref="G30:H30"/>
    <mergeCell ref="I30:J30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7:A188"/>
  <sheetViews>
    <sheetView showGridLines="0" zoomScale="90" zoomScaleNormal="90" workbookViewId="0"/>
  </sheetViews>
  <sheetFormatPr defaultColWidth="8.85546875" defaultRowHeight="15" customHeight="1"/>
  <cols>
    <col min="2" max="2" width="19.42578125" customWidth="1"/>
    <col min="3" max="3" width="21.7109375" customWidth="1"/>
    <col min="4" max="4" width="21.140625" customWidth="1"/>
    <col min="5" max="5" width="16.7109375" customWidth="1"/>
    <col min="6" max="6" width="16.42578125" customWidth="1"/>
    <col min="7" max="7" width="10.7109375" customWidth="1"/>
    <col min="8" max="8" width="9.7109375" customWidth="1"/>
    <col min="9" max="9" width="9.140625" customWidth="1"/>
    <col min="10" max="10" width="10.140625" customWidth="1"/>
    <col min="11" max="11" width="10" customWidth="1"/>
    <col min="12" max="12" width="9.85546875" customWidth="1"/>
    <col min="13" max="13" width="10.28515625" customWidth="1"/>
    <col min="14" max="14" width="10" customWidth="1"/>
    <col min="15" max="15" width="9.42578125" customWidth="1"/>
    <col min="16" max="16" width="10" customWidth="1"/>
    <col min="17" max="17" width="10.140625" customWidth="1"/>
    <col min="18" max="18" width="10" customWidth="1"/>
    <col min="19" max="19" width="10.7109375" customWidth="1"/>
    <col min="20" max="20" width="9.7109375" customWidth="1"/>
    <col min="21" max="21" width="9.140625" customWidth="1"/>
    <col min="22" max="22" width="10.140625" customWidth="1"/>
    <col min="23" max="23" width="10" customWidth="1"/>
    <col min="24" max="24" width="9.85546875" customWidth="1"/>
    <col min="25" max="25" width="10.28515625" customWidth="1"/>
    <col min="26" max="26" width="10" customWidth="1"/>
    <col min="27" max="27" width="9.42578125" customWidth="1"/>
    <col min="28" max="28" width="10" customWidth="1"/>
    <col min="29" max="29" width="10.140625" customWidth="1"/>
    <col min="30" max="30" width="10" customWidth="1"/>
    <col min="31" max="31" width="10.7109375" customWidth="1"/>
    <col min="32" max="32" width="9.7109375" customWidth="1"/>
    <col min="33" max="33" width="9.140625" customWidth="1"/>
    <col min="34" max="34" width="10.140625" customWidth="1"/>
    <col min="35" max="36" width="10" customWidth="1"/>
  </cols>
  <sheetData>
    <row r="187" ht="15.75" customHeight="1"/>
    <row r="188" ht="15.75" customHeight="1"/>
  </sheetData>
  <pageMargins left="0.7" right="0.7" top="0.75" bottom="0.75" header="0.511811023622047" footer="0.511811023622047"/>
  <pageSetup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zoomScaleNormal="100" workbookViewId="0"/>
  </sheetViews>
  <sheetFormatPr defaultColWidth="8.85546875" defaultRowHeight="15" customHeight="1"/>
  <cols>
    <col min="1" max="16384" width="8.85546875" style="306"/>
  </cols>
  <sheetData>
    <row r="1" spans="1:1">
      <c r="A1" s="307" t="s">
        <v>350</v>
      </c>
    </row>
    <row r="2" spans="1:1">
      <c r="A2" s="308" t="s">
        <v>351</v>
      </c>
    </row>
    <row r="3" spans="1:1">
      <c r="A3" s="308"/>
    </row>
    <row r="4" spans="1:1">
      <c r="A4" s="307" t="s">
        <v>352</v>
      </c>
    </row>
    <row r="5" spans="1:1">
      <c r="A5" s="307" t="s">
        <v>353</v>
      </c>
    </row>
    <row r="6" spans="1:1">
      <c r="A6" s="307" t="s">
        <v>354</v>
      </c>
    </row>
    <row r="7" spans="1:1">
      <c r="A7" s="307" t="s">
        <v>355</v>
      </c>
    </row>
    <row r="8" spans="1:1">
      <c r="A8" s="307" t="s">
        <v>356</v>
      </c>
    </row>
    <row r="9" spans="1:1">
      <c r="A9" s="307" t="s">
        <v>357</v>
      </c>
    </row>
    <row r="10" spans="1:1">
      <c r="A10" s="307" t="s">
        <v>358</v>
      </c>
    </row>
    <row r="11" spans="1:1">
      <c r="A11" s="307"/>
    </row>
    <row r="12" spans="1:1">
      <c r="A12" s="307" t="s">
        <v>359</v>
      </c>
    </row>
    <row r="13" spans="1:1">
      <c r="A13" s="306" t="s">
        <v>360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Normal="100" workbookViewId="0">
      <selection activeCell="H1" sqref="H1"/>
    </sheetView>
  </sheetViews>
  <sheetFormatPr defaultColWidth="8.7109375" defaultRowHeight="15" customHeight="1"/>
  <sheetData>
    <row r="1" spans="1:43" ht="18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>
        <v>44562</v>
      </c>
      <c r="I1" s="263">
        <v>44593</v>
      </c>
      <c r="J1" s="263">
        <v>44621</v>
      </c>
      <c r="K1" s="263">
        <v>44652</v>
      </c>
      <c r="L1" s="263">
        <v>44682</v>
      </c>
      <c r="M1" s="263">
        <v>44713</v>
      </c>
      <c r="N1" s="263">
        <v>44743</v>
      </c>
      <c r="O1" s="263">
        <v>44774</v>
      </c>
      <c r="P1" s="263">
        <v>44805</v>
      </c>
      <c r="Q1" s="263">
        <v>44835</v>
      </c>
      <c r="R1" s="263">
        <v>44866</v>
      </c>
      <c r="S1" s="263">
        <v>44896</v>
      </c>
      <c r="T1" s="263">
        <v>44927</v>
      </c>
      <c r="U1" s="263">
        <v>44958</v>
      </c>
      <c r="V1" s="263">
        <v>44986</v>
      </c>
      <c r="W1" s="263">
        <v>45017</v>
      </c>
      <c r="X1" s="263">
        <v>45047</v>
      </c>
      <c r="Y1" s="263">
        <v>45078</v>
      </c>
      <c r="Z1" s="263">
        <v>45108</v>
      </c>
      <c r="AA1" s="263">
        <v>45139</v>
      </c>
      <c r="AB1" s="263">
        <v>45170</v>
      </c>
      <c r="AC1" s="263">
        <v>45200</v>
      </c>
      <c r="AD1" s="263">
        <v>45231</v>
      </c>
      <c r="AE1" s="263">
        <v>45261</v>
      </c>
      <c r="AF1" s="263">
        <v>45292</v>
      </c>
      <c r="AG1" s="263">
        <v>45323</v>
      </c>
      <c r="AH1" s="263">
        <v>45352</v>
      </c>
      <c r="AI1" s="263">
        <v>45383</v>
      </c>
      <c r="AJ1" s="263">
        <v>45413</v>
      </c>
      <c r="AK1" s="263">
        <v>45444</v>
      </c>
      <c r="AL1" s="263">
        <v>45474</v>
      </c>
      <c r="AM1" s="263">
        <v>45505</v>
      </c>
      <c r="AN1" s="263">
        <v>45536</v>
      </c>
      <c r="AO1" s="263">
        <v>45566</v>
      </c>
      <c r="AP1" s="263">
        <v>45597</v>
      </c>
      <c r="AQ1" s="263">
        <v>45627</v>
      </c>
    </row>
    <row r="2" spans="1:43" ht="18">
      <c r="A2" s="265" t="str">
        <f>IFERROR(TRIM(VLOOKUP(UPPER(D2),table_lookups,2,FALSE())),IF(ROW()&gt;2,A1,""))</f>
        <v/>
      </c>
      <c r="B2" s="266" t="str">
        <f ca="1">IF(LEN(C2)&lt;1,"",IFERROR(VLOOKUP(C2,INDIRECT("CODING_"&amp;A2),2,FALSE()),""))</f>
        <v/>
      </c>
      <c r="C2" s="267" t="str">
        <f>IF(AND(LEN(D2)&gt;0,LEN(A2)&gt;0,COUNT(#REF!)&gt;0),IF(LEN(#REF!)&gt;0,#REF!&amp;" - ","")&amp;D2,"")</f>
        <v/>
      </c>
      <c r="D2" s="267" t="str">
        <f>UPPER(TRIM(G2))</f>
        <v/>
      </c>
      <c r="E2" s="268"/>
    </row>
    <row r="3" spans="1:43" ht="18">
      <c r="A3" s="265" t="s">
        <v>120</v>
      </c>
      <c r="B3" s="266"/>
      <c r="C3" s="267" t="str">
        <f>IF(AND(LEN(D3)&gt;0,LEN(A3)&gt;0,COUNT(#REF!)&gt;0),IF(LEN(#REF!)&gt;0,#REF!&amp;" - ","")&amp;D3,"")</f>
        <v/>
      </c>
      <c r="D3" s="267"/>
      <c r="E3" s="268"/>
      <c r="F3" s="261"/>
      <c r="G3" s="269" t="s">
        <v>121</v>
      </c>
    </row>
    <row r="4" spans="1:43" ht="18.75">
      <c r="A4" s="265" t="s">
        <v>120</v>
      </c>
      <c r="B4" s="266"/>
      <c r="C4" s="267"/>
      <c r="D4" s="270" t="s">
        <v>361</v>
      </c>
      <c r="E4" s="268"/>
      <c r="F4" s="261" t="e">
        <v>#NAME?</v>
      </c>
    </row>
    <row r="5" spans="1:43" ht="18.75">
      <c r="A5" s="265" t="s">
        <v>120</v>
      </c>
      <c r="B5" s="266"/>
      <c r="C5" s="267"/>
      <c r="D5" s="270" t="s">
        <v>361</v>
      </c>
      <c r="E5" s="268"/>
      <c r="F5" s="261" t="e">
        <v>#NAME?</v>
      </c>
      <c r="G5" t="s">
        <v>122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ht="18.75">
      <c r="A6" s="265" t="s">
        <v>120</v>
      </c>
      <c r="B6" s="266"/>
      <c r="C6" s="267"/>
      <c r="D6" s="270" t="s">
        <v>361</v>
      </c>
      <c r="E6" s="268"/>
      <c r="F6" s="261" t="e">
        <v>#NAME?</v>
      </c>
      <c r="G6" t="s">
        <v>123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ht="18.75">
      <c r="A7" s="265" t="s">
        <v>120</v>
      </c>
      <c r="B7" s="266"/>
      <c r="C7" s="267"/>
      <c r="D7" s="270" t="s">
        <v>361</v>
      </c>
      <c r="E7" s="268"/>
      <c r="F7" s="261" t="e">
        <v>#NAME?</v>
      </c>
      <c r="G7" t="s">
        <v>124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>
        <v>0.873</v>
      </c>
      <c r="Z7">
        <v>0.82299999999999995</v>
      </c>
      <c r="AA7">
        <v>0.85399999999999998</v>
      </c>
      <c r="AB7">
        <v>0.86499999999999999</v>
      </c>
      <c r="AC7">
        <v>0.88900000000000001</v>
      </c>
      <c r="AD7">
        <v>0.91300000000000003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ht="18.75">
      <c r="A8" s="265" t="s">
        <v>120</v>
      </c>
      <c r="B8" s="266"/>
      <c r="C8" s="267"/>
      <c r="D8" s="270" t="s">
        <v>361</v>
      </c>
      <c r="E8" s="268"/>
      <c r="F8" s="261" t="e">
        <v>#NAME?</v>
      </c>
    </row>
    <row r="9" spans="1:43" ht="18.75">
      <c r="A9" s="265" t="s">
        <v>120</v>
      </c>
      <c r="B9" s="266"/>
      <c r="C9" s="267"/>
      <c r="D9" s="270" t="s">
        <v>361</v>
      </c>
      <c r="E9" s="268"/>
      <c r="F9" s="261" t="e">
        <v>#NAME?</v>
      </c>
      <c r="G9" t="s">
        <v>125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ht="18.75">
      <c r="A10" s="265" t="s">
        <v>120</v>
      </c>
      <c r="B10" s="266">
        <v>102</v>
      </c>
      <c r="C10" s="267"/>
      <c r="D10" s="270" t="s">
        <v>26</v>
      </c>
      <c r="E10" s="268"/>
      <c r="F10" s="261" t="s">
        <v>26</v>
      </c>
      <c r="G10" t="s">
        <v>126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</row>
    <row r="11" spans="1:43" ht="18.75">
      <c r="A11" s="265" t="s">
        <v>120</v>
      </c>
      <c r="B11" s="266"/>
      <c r="C11" s="267"/>
      <c r="D11" s="270" t="s">
        <v>361</v>
      </c>
      <c r="E11" s="268"/>
      <c r="F11" s="261" t="e">
        <v>#NAME?</v>
      </c>
    </row>
    <row r="12" spans="1:43" ht="18.75">
      <c r="A12" s="265" t="s">
        <v>120</v>
      </c>
      <c r="B12" s="266"/>
      <c r="C12" s="267"/>
      <c r="D12" s="270" t="s">
        <v>361</v>
      </c>
      <c r="E12" s="268"/>
      <c r="F12" s="261" t="e">
        <v>#NAME?</v>
      </c>
    </row>
    <row r="13" spans="1:43" ht="18.75">
      <c r="A13" s="265" t="s">
        <v>120</v>
      </c>
      <c r="B13" s="266"/>
      <c r="C13" s="267"/>
      <c r="D13" s="270" t="s">
        <v>361</v>
      </c>
      <c r="E13" s="268"/>
      <c r="F13" s="261" t="e">
        <v>#NAME?</v>
      </c>
    </row>
    <row r="14" spans="1:43" ht="18.75">
      <c r="A14" s="265" t="s">
        <v>120</v>
      </c>
      <c r="B14" s="266"/>
      <c r="C14" s="267"/>
      <c r="D14" s="270" t="s">
        <v>361</v>
      </c>
      <c r="E14" s="268"/>
      <c r="F14" s="261" t="e">
        <v>#NAME?</v>
      </c>
    </row>
    <row r="15" spans="1:43" ht="18.75">
      <c r="A15" s="265" t="s">
        <v>120</v>
      </c>
      <c r="B15" s="266"/>
      <c r="C15" s="267"/>
      <c r="D15" s="270" t="s">
        <v>361</v>
      </c>
      <c r="E15" s="268"/>
      <c r="F15" s="261" t="e">
        <v>#NAME?</v>
      </c>
    </row>
    <row r="16" spans="1:43" ht="18.75">
      <c r="A16" s="265" t="s">
        <v>120</v>
      </c>
      <c r="B16" s="266"/>
      <c r="C16" s="267"/>
      <c r="D16" s="270" t="s">
        <v>361</v>
      </c>
      <c r="E16" s="268"/>
      <c r="F16" s="261" t="e">
        <v>#NAME?</v>
      </c>
    </row>
    <row r="17" spans="1:36" ht="18.75">
      <c r="A17" s="265" t="s">
        <v>120</v>
      </c>
      <c r="B17" s="266"/>
      <c r="C17" s="267"/>
      <c r="D17" s="270" t="s">
        <v>361</v>
      </c>
      <c r="E17" s="268"/>
      <c r="F17" s="261" t="e">
        <v>#NAME?</v>
      </c>
    </row>
    <row r="18" spans="1:36" ht="18.75">
      <c r="A18" s="265" t="s">
        <v>120</v>
      </c>
      <c r="B18" s="266"/>
      <c r="C18" s="267"/>
      <c r="D18" s="270" t="s">
        <v>361</v>
      </c>
      <c r="E18" s="268"/>
      <c r="F18" s="261" t="e">
        <v>#NAME?</v>
      </c>
    </row>
    <row r="19" spans="1:36" ht="18.75">
      <c r="A19" s="265" t="s">
        <v>120</v>
      </c>
      <c r="B19" s="266"/>
      <c r="C19" s="267"/>
      <c r="D19" s="270" t="s">
        <v>361</v>
      </c>
      <c r="E19" s="268"/>
      <c r="F19" s="261" t="e">
        <v>#NAME?</v>
      </c>
    </row>
    <row r="20" spans="1:36" ht="18.75">
      <c r="A20" s="265" t="s">
        <v>120</v>
      </c>
      <c r="B20" s="266"/>
      <c r="C20" s="267"/>
      <c r="D20" s="270" t="s">
        <v>361</v>
      </c>
      <c r="E20" s="271"/>
      <c r="F20" s="261" t="e">
        <v>#NAME?</v>
      </c>
    </row>
    <row r="21" spans="1:36" ht="18.75">
      <c r="A21" s="265"/>
      <c r="B21" s="266"/>
      <c r="C21" s="267"/>
      <c r="D21" s="270"/>
      <c r="E21" s="271"/>
      <c r="F21" s="261"/>
    </row>
    <row r="22" spans="1:36" ht="18.75">
      <c r="A22" s="265"/>
      <c r="B22" s="266"/>
      <c r="C22" s="267"/>
      <c r="D22" s="270"/>
      <c r="E22" s="271"/>
      <c r="F22" s="261"/>
    </row>
    <row r="23" spans="1:36" ht="18.75">
      <c r="A23" s="272"/>
      <c r="B23" s="266"/>
      <c r="C23" s="273"/>
      <c r="D23" s="270"/>
      <c r="E23" s="271"/>
      <c r="F23" s="261" t="e">
        <v>#NAME?</v>
      </c>
    </row>
    <row r="24" spans="1:36" ht="18.75">
      <c r="A24" s="272"/>
      <c r="B24" s="266"/>
      <c r="C24" s="267"/>
      <c r="D24" s="270"/>
      <c r="E24" s="271"/>
      <c r="F24" s="261" t="e">
        <v>#NAME?</v>
      </c>
      <c r="G24" s="269" t="s">
        <v>127</v>
      </c>
    </row>
    <row r="25" spans="1:36" ht="18.75">
      <c r="A25" s="272" t="s">
        <v>127</v>
      </c>
      <c r="B25" s="266"/>
      <c r="C25" s="267"/>
      <c r="D25" s="270" t="s">
        <v>361</v>
      </c>
      <c r="E25" s="271"/>
      <c r="F25" s="261" t="e">
        <v>#NAME?</v>
      </c>
    </row>
    <row r="26" spans="1:36" ht="18.75">
      <c r="A26" s="272" t="str">
        <f>IFERROR(TRIM(VLOOKUP(UPPER(D24),table_lookups,2,FALSE())),IF(ROW()&gt;2,A25,""))</f>
        <v>REVENUE</v>
      </c>
      <c r="B26" s="266">
        <v>202</v>
      </c>
      <c r="C26" s="267"/>
      <c r="D26" s="270" t="s">
        <v>26</v>
      </c>
      <c r="E26" s="271"/>
      <c r="F26" s="261" t="s">
        <v>26</v>
      </c>
      <c r="G26" t="s">
        <v>128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09">
        <v>168650.68</v>
      </c>
      <c r="Z26" s="309">
        <v>164687.18</v>
      </c>
      <c r="AA26" s="309">
        <v>178169.44</v>
      </c>
      <c r="AB26" s="309">
        <v>180106.56</v>
      </c>
      <c r="AC26" s="309">
        <v>182943.09</v>
      </c>
      <c r="AD26" s="309">
        <v>189442.48</v>
      </c>
      <c r="AE26" s="309">
        <v>190036.16</v>
      </c>
      <c r="AF26" s="309">
        <v>185718.09</v>
      </c>
      <c r="AG26" s="309">
        <v>187842.26</v>
      </c>
      <c r="AH26" s="309">
        <v>193014.25</v>
      </c>
      <c r="AI26" s="309">
        <v>200524.72</v>
      </c>
      <c r="AJ26" s="309">
        <v>192277.25</v>
      </c>
    </row>
    <row r="27" spans="1:36" ht="18.75">
      <c r="A27" s="272" t="str">
        <f>IFERROR(TRIM(VLOOKUP(UPPER(D25),table_lookups,2,FALSE())),IF(ROW()&gt;2,A26,""))</f>
        <v>REVENUE</v>
      </c>
      <c r="B27" s="266"/>
      <c r="C27" s="267"/>
      <c r="D27" s="270" t="s">
        <v>361</v>
      </c>
      <c r="E27" s="271"/>
      <c r="F27" s="261" t="e">
        <v>#NAME?</v>
      </c>
      <c r="G27" t="s">
        <v>129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09">
        <v>168650.68</v>
      </c>
      <c r="Z27" s="309">
        <v>164687.18</v>
      </c>
      <c r="AA27" s="309">
        <v>178169.44</v>
      </c>
      <c r="AB27" s="309">
        <v>180106.56</v>
      </c>
      <c r="AC27" s="309">
        <v>182943.09</v>
      </c>
      <c r="AD27" s="309">
        <v>189442.48</v>
      </c>
      <c r="AE27" s="309">
        <v>190036.16</v>
      </c>
      <c r="AF27" s="309">
        <v>185718.09</v>
      </c>
      <c r="AG27" s="309">
        <v>187842.26</v>
      </c>
      <c r="AH27" s="309">
        <v>193014.25</v>
      </c>
      <c r="AI27" s="309">
        <v>200524.72</v>
      </c>
      <c r="AJ27" s="309">
        <v>192277.25</v>
      </c>
    </row>
    <row r="28" spans="1:36" ht="18.75">
      <c r="A28" s="272" t="str">
        <f>IFERROR(TRIM(VLOOKUP(UPPER(D26),table_lookups,2,FALSE())),IF(ROW()&gt;2,A27,""))</f>
        <v>REVENUE</v>
      </c>
      <c r="B28" s="266"/>
      <c r="C28" s="267"/>
      <c r="D28" s="270" t="s">
        <v>361</v>
      </c>
      <c r="E28" s="271"/>
      <c r="F28" s="261" t="e">
        <v>#NAME?</v>
      </c>
      <c r="G28" t="s">
        <v>130</v>
      </c>
    </row>
    <row r="29" spans="1:36" ht="18.75">
      <c r="A29" s="272" t="str">
        <f>IFERROR(TRIM(VLOOKUP(UPPER(D27),table_lookups,2,FALSE())),IF(ROW()&gt;2,A28,""))</f>
        <v>REVENUE</v>
      </c>
      <c r="B29" s="266">
        <v>204</v>
      </c>
      <c r="C29" s="267"/>
      <c r="D29" s="270" t="s">
        <v>26</v>
      </c>
      <c r="E29" s="271"/>
      <c r="F29" s="261" t="s">
        <v>26</v>
      </c>
      <c r="G29" t="s">
        <v>131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09">
        <v>184595.96</v>
      </c>
      <c r="Z29" s="309">
        <v>184636.52</v>
      </c>
      <c r="AA29" s="309">
        <v>186109.37</v>
      </c>
      <c r="AB29" s="309">
        <v>178357.06</v>
      </c>
      <c r="AC29" s="309">
        <v>184025.8</v>
      </c>
      <c r="AD29" s="309">
        <v>183168.96</v>
      </c>
      <c r="AE29" s="309">
        <v>181745.72</v>
      </c>
      <c r="AF29" s="309">
        <v>180124.49</v>
      </c>
      <c r="AG29" s="309">
        <v>193637.16</v>
      </c>
      <c r="AH29" s="309">
        <v>180352.4</v>
      </c>
      <c r="AI29" s="309">
        <v>204322.61</v>
      </c>
      <c r="AJ29" s="309">
        <v>197692.79999999999</v>
      </c>
    </row>
    <row r="30" spans="1:36" ht="18.75">
      <c r="A30" s="272" t="str">
        <f>IFERROR(TRIM(VLOOKUP(UPPER(D28),table_lookups,2,FALSE())),IF(ROW()&gt;2,A29,""))</f>
        <v>REVENUE</v>
      </c>
      <c r="B30" s="266"/>
      <c r="C30" s="267"/>
      <c r="D30" s="270" t="s">
        <v>361</v>
      </c>
      <c r="E30" s="271"/>
      <c r="F30" s="261" t="e">
        <v>#NAME?</v>
      </c>
      <c r="G30" t="s">
        <v>132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09">
        <v>184595.96</v>
      </c>
      <c r="Z30" s="309">
        <v>184636.52</v>
      </c>
      <c r="AA30" s="309">
        <v>186109.37</v>
      </c>
      <c r="AB30" s="309">
        <v>178357.06</v>
      </c>
      <c r="AC30" s="309">
        <v>184025.8</v>
      </c>
      <c r="AD30" s="309">
        <v>183168.96</v>
      </c>
      <c r="AE30" s="309">
        <v>181745.72</v>
      </c>
      <c r="AF30" s="309">
        <v>180124.49</v>
      </c>
      <c r="AG30" s="309">
        <v>193637.16</v>
      </c>
      <c r="AH30" s="309">
        <v>180352.4</v>
      </c>
      <c r="AI30" s="309">
        <v>204322.61</v>
      </c>
      <c r="AJ30" s="309">
        <v>197692.79999999999</v>
      </c>
    </row>
    <row r="31" spans="1:36" ht="18.75">
      <c r="A31" s="272" t="str">
        <f>IFERROR(TRIM(VLOOKUP(UPPER(D29),table_lookups,2,FALSE())),IF(ROW()&gt;2,A30,""))</f>
        <v>REVENUE</v>
      </c>
      <c r="B31" s="266"/>
      <c r="C31" s="267"/>
      <c r="D31" s="270" t="s">
        <v>361</v>
      </c>
      <c r="E31" s="271"/>
      <c r="F31" s="261" t="e">
        <v>#NAME?</v>
      </c>
      <c r="G31" t="s">
        <v>130</v>
      </c>
    </row>
    <row r="32" spans="1:36" ht="18.75">
      <c r="A32" s="272" t="str">
        <f>IFERROR(TRIM(VLOOKUP(UPPER(D30),table_lookups,2,FALSE())),IF(ROW()&gt;2,A31,""))</f>
        <v>REVENUE</v>
      </c>
      <c r="B32" s="266"/>
      <c r="C32" s="267"/>
      <c r="D32" s="270" t="s">
        <v>361</v>
      </c>
      <c r="E32" s="271"/>
      <c r="F32" s="261" t="e">
        <v>#NAME?</v>
      </c>
      <c r="G32" t="s">
        <v>133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09">
        <v>353246.64</v>
      </c>
      <c r="Z32" s="309">
        <v>349323.7</v>
      </c>
      <c r="AA32" s="309">
        <v>364278.81</v>
      </c>
      <c r="AB32" s="309">
        <v>358463.62</v>
      </c>
      <c r="AC32" s="309">
        <v>366968.89</v>
      </c>
      <c r="AD32" s="309">
        <v>372611.44</v>
      </c>
      <c r="AE32" s="309">
        <v>371781.88</v>
      </c>
      <c r="AF32" s="309">
        <v>365842.58</v>
      </c>
      <c r="AG32" s="309">
        <v>381479.42</v>
      </c>
      <c r="AH32" s="309">
        <v>373366.65</v>
      </c>
      <c r="AI32" s="309">
        <v>404847.33</v>
      </c>
      <c r="AJ32" s="309">
        <v>389970.05</v>
      </c>
    </row>
    <row r="33" spans="1:36" ht="18.75">
      <c r="A33" s="272" t="str">
        <f>IFERROR(TRIM(VLOOKUP(UPPER(D31),table_lookups,2,FALSE())),IF(ROW()&gt;2,A32,""))</f>
        <v>REVENUE</v>
      </c>
      <c r="B33" s="266"/>
      <c r="C33" s="273"/>
      <c r="D33" s="270" t="s">
        <v>361</v>
      </c>
      <c r="E33" s="271"/>
      <c r="F33" s="261" t="e">
        <v>#NAME?</v>
      </c>
      <c r="G33" t="s">
        <v>130</v>
      </c>
    </row>
    <row r="34" spans="1:36" ht="18.75">
      <c r="A34" s="272" t="str">
        <f>IFERROR(TRIM(VLOOKUP(UPPER(D32),table_lookups,2,FALSE())),IF(ROW()&gt;2,A33,""))</f>
        <v>REVENUE</v>
      </c>
      <c r="B34" s="266"/>
      <c r="C34" s="267"/>
      <c r="D34" s="270" t="s">
        <v>361</v>
      </c>
      <c r="E34" s="271"/>
      <c r="F34" s="261" t="e">
        <v>#NAME?</v>
      </c>
      <c r="G34" t="s">
        <v>134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</row>
    <row r="35" spans="1:36" ht="18.75">
      <c r="A35" s="272" t="str">
        <f>IFERROR(TRIM(VLOOKUP(UPPER(D33),table_lookups,2,FALSE())),IF(ROW()&gt;2,A34,""))</f>
        <v>REVENUE</v>
      </c>
      <c r="B35" s="266">
        <v>210</v>
      </c>
      <c r="C35" s="267"/>
      <c r="D35" s="270" t="s">
        <v>52</v>
      </c>
      <c r="E35" s="271"/>
      <c r="F35" s="261" t="s">
        <v>52</v>
      </c>
      <c r="G35" t="s">
        <v>136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09">
        <v>144379.51</v>
      </c>
      <c r="Z35" s="309">
        <v>39946.339999999997</v>
      </c>
      <c r="AA35" s="309">
        <v>77453.61</v>
      </c>
      <c r="AB35" s="309">
        <v>79055.37</v>
      </c>
      <c r="AC35" s="309">
        <v>74248.11</v>
      </c>
      <c r="AD35" s="309">
        <v>79361.08</v>
      </c>
      <c r="AE35" s="309">
        <v>72123.98</v>
      </c>
      <c r="AF35" s="309">
        <v>74334.539999999994</v>
      </c>
      <c r="AG35" s="309">
        <v>62914.879999999997</v>
      </c>
      <c r="AH35" s="309">
        <v>63146.93</v>
      </c>
      <c r="AI35" s="309">
        <v>67047.399999999994</v>
      </c>
      <c r="AJ35" s="309">
        <v>52223.39</v>
      </c>
    </row>
    <row r="36" spans="1:36" ht="18.75">
      <c r="A36" s="272" t="str">
        <f>IFERROR(TRIM(VLOOKUP(UPPER(D34),table_lookups,2,FALSE())),IF(ROW()&gt;2,A35,""))</f>
        <v>REVENUE</v>
      </c>
      <c r="B36" s="266"/>
      <c r="C36" s="267"/>
      <c r="D36" s="270" t="s">
        <v>361</v>
      </c>
      <c r="E36" s="271"/>
      <c r="F36" s="261" t="e">
        <v>#NAME?</v>
      </c>
      <c r="G36" t="s">
        <v>137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09">
        <v>144379.51</v>
      </c>
      <c r="Z36" s="309">
        <v>39946.339999999997</v>
      </c>
      <c r="AA36" s="309">
        <v>77453.61</v>
      </c>
      <c r="AB36" s="309">
        <v>79055.37</v>
      </c>
      <c r="AC36" s="309">
        <v>74248.11</v>
      </c>
      <c r="AD36" s="309">
        <v>79361.08</v>
      </c>
      <c r="AE36" s="309">
        <v>72123.98</v>
      </c>
      <c r="AF36" s="309">
        <v>74334.539999999994</v>
      </c>
      <c r="AG36" s="309">
        <v>62914.879999999997</v>
      </c>
      <c r="AH36" s="309">
        <v>63146.93</v>
      </c>
      <c r="AI36" s="309">
        <v>67047.399999999994</v>
      </c>
      <c r="AJ36" s="309">
        <v>52223.39</v>
      </c>
    </row>
    <row r="37" spans="1:36" ht="18.75">
      <c r="A37" s="272" t="str">
        <f>IFERROR(TRIM(VLOOKUP(UPPER(D35),table_lookups,2,FALSE())),IF(ROW()&gt;2,A36,""))</f>
        <v>REVENUE</v>
      </c>
      <c r="B37" s="266"/>
      <c r="C37" s="267"/>
      <c r="D37" s="270" t="s">
        <v>361</v>
      </c>
      <c r="E37" s="271"/>
      <c r="F37" s="261" t="e">
        <v>#NAME?</v>
      </c>
      <c r="G37" t="s">
        <v>130</v>
      </c>
    </row>
    <row r="38" spans="1:36" ht="18.75">
      <c r="A38" s="272" t="str">
        <f>IFERROR(TRIM(VLOOKUP(UPPER(D36),table_lookups,2,FALSE())),IF(ROW()&gt;2,A37,""))</f>
        <v>REVENUE</v>
      </c>
      <c r="B38" s="266"/>
      <c r="C38" s="267"/>
      <c r="D38" s="270" t="s">
        <v>361</v>
      </c>
      <c r="E38" s="271"/>
      <c r="F38" s="261" t="e">
        <v>#NAME?</v>
      </c>
      <c r="G38" t="s">
        <v>138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t="s">
        <v>135</v>
      </c>
      <c r="Z38" t="s">
        <v>135</v>
      </c>
      <c r="AA38" t="s">
        <v>135</v>
      </c>
      <c r="AB38" t="s">
        <v>135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</row>
    <row r="39" spans="1:36" ht="18.75">
      <c r="A39" s="272" t="str">
        <f>IFERROR(TRIM(VLOOKUP(UPPER(D37),table_lookups,2,FALSE())),IF(ROW()&gt;2,A38,""))</f>
        <v>REVENUE</v>
      </c>
      <c r="B39" s="266">
        <v>211</v>
      </c>
      <c r="C39" s="267"/>
      <c r="D39" s="270" t="s">
        <v>53</v>
      </c>
      <c r="E39" s="271"/>
      <c r="F39" s="261" t="s">
        <v>53</v>
      </c>
      <c r="G39" t="s">
        <v>139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09">
        <v>102653.38</v>
      </c>
      <c r="Z39" s="309">
        <v>92432.5</v>
      </c>
      <c r="AA39" s="309">
        <v>102464.63</v>
      </c>
      <c r="AB39" s="309">
        <v>101234.35</v>
      </c>
      <c r="AC39" s="309">
        <v>102376.89</v>
      </c>
      <c r="AD39" s="309">
        <v>109082.24000000001</v>
      </c>
      <c r="AE39" s="309">
        <v>109393.2</v>
      </c>
      <c r="AF39" s="309">
        <v>110800.81</v>
      </c>
      <c r="AG39" s="309">
        <v>121301.31</v>
      </c>
      <c r="AH39" s="309">
        <v>111979</v>
      </c>
      <c r="AI39" s="309">
        <v>125298.74</v>
      </c>
      <c r="AJ39" s="309">
        <v>125632.29</v>
      </c>
    </row>
    <row r="40" spans="1:36" ht="18.75">
      <c r="A40" s="272" t="str">
        <f>IFERROR(TRIM(VLOOKUP(UPPER(D38),table_lookups,2,FALSE())),IF(ROW()&gt;2,A39,""))</f>
        <v>REVENUE</v>
      </c>
      <c r="B40" s="266"/>
      <c r="C40" s="267"/>
      <c r="D40" s="270" t="s">
        <v>361</v>
      </c>
      <c r="E40" s="271"/>
      <c r="F40" s="261" t="e">
        <v>#NAME?</v>
      </c>
      <c r="G40" t="s">
        <v>140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09">
        <v>102653.38</v>
      </c>
      <c r="Z40" s="309">
        <v>92432.5</v>
      </c>
      <c r="AA40" s="309">
        <v>102464.63</v>
      </c>
      <c r="AB40" s="309">
        <v>101234.35</v>
      </c>
      <c r="AC40" s="309">
        <v>102376.89</v>
      </c>
      <c r="AD40" s="309">
        <v>109082.24000000001</v>
      </c>
      <c r="AE40" s="309">
        <v>109393.2</v>
      </c>
      <c r="AF40" s="309">
        <v>110800.81</v>
      </c>
      <c r="AG40" s="309">
        <v>121301.31</v>
      </c>
      <c r="AH40" s="309">
        <v>111979</v>
      </c>
      <c r="AI40" s="309">
        <v>125298.74</v>
      </c>
      <c r="AJ40" s="309">
        <v>125632.29</v>
      </c>
    </row>
    <row r="41" spans="1:36" ht="18.75">
      <c r="A41" s="272" t="str">
        <f>IFERROR(TRIM(VLOOKUP(UPPER(D39),table_lookups,2,FALSE())),IF(ROW()&gt;2,A40,""))</f>
        <v>REVENUE</v>
      </c>
      <c r="B41" s="266"/>
      <c r="C41" s="267"/>
      <c r="D41" s="270" t="s">
        <v>361</v>
      </c>
      <c r="E41" s="271"/>
      <c r="F41" s="261" t="e">
        <v>#NAME?</v>
      </c>
      <c r="G41" t="s">
        <v>130</v>
      </c>
    </row>
    <row r="42" spans="1:36" ht="18.75">
      <c r="A42" s="272" t="str">
        <f>IFERROR(TRIM(VLOOKUP(UPPER(D40),table_lookups,2,FALSE())),IF(ROW()&gt;2,A41,""))</f>
        <v>REVENUE</v>
      </c>
      <c r="B42" s="266"/>
      <c r="C42" s="267"/>
      <c r="D42" s="270" t="s">
        <v>361</v>
      </c>
      <c r="E42" s="271"/>
      <c r="F42" s="261" t="e">
        <v>#NAME?</v>
      </c>
      <c r="G42" t="s">
        <v>141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t="s">
        <v>135</v>
      </c>
      <c r="Z42" t="s">
        <v>135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</row>
    <row r="43" spans="1:36" ht="18.75">
      <c r="A43" s="272" t="str">
        <f>IFERROR(TRIM(VLOOKUP(UPPER(D41),table_lookups,2,FALSE())),IF(ROW()&gt;2,A42,""))</f>
        <v>REVENUE</v>
      </c>
      <c r="B43" s="266">
        <v>220</v>
      </c>
      <c r="C43" s="267"/>
      <c r="D43" s="270" t="s">
        <v>57</v>
      </c>
      <c r="E43" s="271"/>
      <c r="F43" s="261" t="s">
        <v>57</v>
      </c>
      <c r="G43" t="s">
        <v>142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09">
        <v>11000</v>
      </c>
      <c r="Z43" s="309">
        <v>37500</v>
      </c>
      <c r="AA43" s="309">
        <v>18000</v>
      </c>
      <c r="AB43" s="309">
        <v>36000</v>
      </c>
      <c r="AC43" s="309">
        <v>23200</v>
      </c>
      <c r="AD43" s="309">
        <v>18000</v>
      </c>
      <c r="AE43" s="309">
        <v>6000</v>
      </c>
      <c r="AF43" s="309">
        <v>18000</v>
      </c>
      <c r="AG43" s="309">
        <v>26000</v>
      </c>
      <c r="AH43" s="309">
        <v>36000</v>
      </c>
      <c r="AI43" s="309">
        <v>15500</v>
      </c>
      <c r="AJ43" s="309">
        <v>23000</v>
      </c>
    </row>
    <row r="44" spans="1:36" ht="18.75">
      <c r="A44" s="272" t="str">
        <f>IFERROR(TRIM(VLOOKUP(UPPER(D42),table_lookups,2,FALSE())),IF(ROW()&gt;2,A43,""))</f>
        <v>REVENUE</v>
      </c>
      <c r="B44" s="266">
        <v>221</v>
      </c>
      <c r="C44" s="267"/>
      <c r="D44" s="270" t="s">
        <v>58</v>
      </c>
      <c r="E44" s="271"/>
      <c r="F44" s="261" t="s">
        <v>58</v>
      </c>
      <c r="G44" t="s">
        <v>143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09">
        <v>0</v>
      </c>
      <c r="Z44" s="309">
        <v>0</v>
      </c>
      <c r="AA44" s="309">
        <v>0</v>
      </c>
      <c r="AB44" s="309">
        <v>0</v>
      </c>
      <c r="AC44" s="309">
        <v>0</v>
      </c>
      <c r="AD44" s="309">
        <v>0</v>
      </c>
      <c r="AE44" s="309">
        <v>0</v>
      </c>
      <c r="AF44" s="309">
        <v>0</v>
      </c>
      <c r="AG44" s="309">
        <v>0</v>
      </c>
      <c r="AH44" s="309">
        <v>-11000</v>
      </c>
      <c r="AI44" s="309">
        <v>0</v>
      </c>
      <c r="AJ44" s="309">
        <v>0</v>
      </c>
    </row>
    <row r="45" spans="1:36" ht="18.75">
      <c r="A45" s="272" t="str">
        <f>IFERROR(TRIM(VLOOKUP(UPPER(D43),table_lookups,2,FALSE())),IF(ROW()&gt;2,A44,""))</f>
        <v>REVENUE</v>
      </c>
      <c r="B45" s="266"/>
      <c r="C45" s="267"/>
      <c r="D45" s="270" t="s">
        <v>361</v>
      </c>
      <c r="E45" s="271"/>
      <c r="F45" s="261" t="e">
        <v>#NAME?</v>
      </c>
      <c r="G45" t="s">
        <v>144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09">
        <v>11000</v>
      </c>
      <c r="Z45" s="309">
        <v>37500</v>
      </c>
      <c r="AA45" s="309">
        <v>18000</v>
      </c>
      <c r="AB45" s="309">
        <v>36000</v>
      </c>
      <c r="AC45" s="309">
        <v>23200</v>
      </c>
      <c r="AD45" s="309">
        <v>18000</v>
      </c>
      <c r="AE45" s="309">
        <v>6000</v>
      </c>
      <c r="AF45" s="309">
        <v>18000</v>
      </c>
      <c r="AG45" s="309">
        <v>26000</v>
      </c>
      <c r="AH45" s="309">
        <v>25000</v>
      </c>
      <c r="AI45" s="309">
        <v>15500</v>
      </c>
      <c r="AJ45" s="309">
        <v>23000</v>
      </c>
    </row>
    <row r="46" spans="1:36" ht="18.75">
      <c r="A46" s="272" t="str">
        <f>IFERROR(TRIM(VLOOKUP(UPPER(D44),table_lookups,2,FALSE())),IF(ROW()&gt;2,A45,""))</f>
        <v>REVENUE</v>
      </c>
      <c r="B46" s="266"/>
      <c r="C46" s="267"/>
      <c r="D46" s="270" t="s">
        <v>361</v>
      </c>
      <c r="E46" s="271"/>
      <c r="F46" s="261" t="e">
        <v>#NAME?</v>
      </c>
      <c r="G46" t="s">
        <v>130</v>
      </c>
    </row>
    <row r="47" spans="1:36" ht="18.75">
      <c r="A47" s="272" t="str">
        <f>IFERROR(TRIM(VLOOKUP(UPPER(D45),table_lookups,2,FALSE())),IF(ROW()&gt;2,A46,""))</f>
        <v>REVENUE</v>
      </c>
      <c r="B47" s="266"/>
      <c r="C47" s="267"/>
      <c r="D47" s="270" t="s">
        <v>361</v>
      </c>
      <c r="E47" s="271"/>
      <c r="F47" s="261" t="e">
        <v>#NAME?</v>
      </c>
      <c r="G47" t="s">
        <v>145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</row>
    <row r="48" spans="1:36" ht="18.75">
      <c r="A48" s="272" t="str">
        <f>IFERROR(TRIM(VLOOKUP(UPPER(D46),table_lookups,2,FALSE())),IF(ROW()&gt;2,A47,""))</f>
        <v>REVENUE</v>
      </c>
      <c r="B48" s="266">
        <v>206</v>
      </c>
      <c r="C48" s="267"/>
      <c r="D48" s="270" t="s">
        <v>48</v>
      </c>
      <c r="E48" s="271"/>
      <c r="F48" s="261" t="s">
        <v>48</v>
      </c>
      <c r="G48" t="s">
        <v>146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09">
        <v>-18000</v>
      </c>
      <c r="Z48" s="309">
        <v>-4367.75</v>
      </c>
      <c r="AA48" s="309">
        <v>-2000</v>
      </c>
      <c r="AB48" s="309">
        <v>0</v>
      </c>
      <c r="AC48" s="309">
        <v>0</v>
      </c>
      <c r="AD48" s="309">
        <v>2000</v>
      </c>
      <c r="AE48" s="309">
        <v>0</v>
      </c>
      <c r="AF48" s="309">
        <v>0</v>
      </c>
      <c r="AG48" s="309">
        <v>0</v>
      </c>
      <c r="AH48" s="309">
        <v>-406</v>
      </c>
      <c r="AI48" s="309">
        <v>-1800</v>
      </c>
      <c r="AJ48" s="309">
        <v>-2751.55</v>
      </c>
    </row>
    <row r="49" spans="1:36" ht="18.75">
      <c r="A49" s="272" t="str">
        <f>IFERROR(TRIM(VLOOKUP(UPPER(D47),table_lookups,2,FALSE())),IF(ROW()&gt;2,A48,""))</f>
        <v>REVENUE</v>
      </c>
      <c r="B49" s="266">
        <v>206</v>
      </c>
      <c r="C49" s="267"/>
      <c r="D49" s="270" t="s">
        <v>48</v>
      </c>
      <c r="E49" s="275"/>
      <c r="F49" s="261" t="s">
        <v>48</v>
      </c>
      <c r="G49" t="s">
        <v>147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09">
        <v>0</v>
      </c>
      <c r="Z49" s="309">
        <v>0</v>
      </c>
      <c r="AA49" s="309">
        <v>193.01</v>
      </c>
      <c r="AB49" s="309">
        <v>0</v>
      </c>
      <c r="AC49" s="309">
        <v>0</v>
      </c>
      <c r="AD49" s="309">
        <v>888.46</v>
      </c>
      <c r="AE49" s="309">
        <v>804.39</v>
      </c>
      <c r="AF49" s="309">
        <v>3118.6</v>
      </c>
      <c r="AG49" s="309">
        <v>252.32</v>
      </c>
      <c r="AH49" s="309">
        <v>0</v>
      </c>
      <c r="AI49" s="309">
        <v>0</v>
      </c>
      <c r="AJ49" s="309">
        <v>-292.5</v>
      </c>
    </row>
    <row r="50" spans="1:36" ht="18.75">
      <c r="A50" s="272" t="str">
        <f>IFERROR(TRIM(VLOOKUP(UPPER(D48),table_lookups,2,FALSE())),IF(ROW()&gt;2,A49,""))</f>
        <v>REVENUE</v>
      </c>
      <c r="B50" s="266">
        <v>206</v>
      </c>
      <c r="C50" s="267"/>
      <c r="D50" s="270" t="s">
        <v>48</v>
      </c>
      <c r="E50" s="271"/>
      <c r="F50" s="261" t="s">
        <v>48</v>
      </c>
      <c r="G50" t="s">
        <v>148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09">
        <v>300</v>
      </c>
      <c r="Z50" s="309">
        <v>300</v>
      </c>
      <c r="AA50" s="309">
        <v>300</v>
      </c>
      <c r="AB50" s="309">
        <v>300</v>
      </c>
      <c r="AC50" s="309">
        <v>300</v>
      </c>
      <c r="AD50" s="309">
        <v>300</v>
      </c>
      <c r="AE50" s="309">
        <v>300</v>
      </c>
      <c r="AF50" s="309">
        <v>300</v>
      </c>
      <c r="AG50" s="309">
        <v>300</v>
      </c>
      <c r="AH50" s="309">
        <v>300</v>
      </c>
      <c r="AI50" s="309">
        <v>300</v>
      </c>
      <c r="AJ50" s="309">
        <v>300</v>
      </c>
    </row>
    <row r="51" spans="1:36" ht="18.75">
      <c r="A51" s="272" t="str">
        <f>IFERROR(TRIM(VLOOKUP(UPPER(D49),table_lookups,2,FALSE())),IF(ROW()&gt;2,A50,""))</f>
        <v>REVENUE</v>
      </c>
      <c r="B51" s="266">
        <v>206</v>
      </c>
      <c r="C51" s="267"/>
      <c r="D51" s="270" t="s">
        <v>48</v>
      </c>
      <c r="E51" s="271"/>
      <c r="F51" s="261" t="s">
        <v>48</v>
      </c>
      <c r="G51" t="s">
        <v>149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09">
        <v>0</v>
      </c>
      <c r="Z51" s="309">
        <v>154</v>
      </c>
      <c r="AA51" s="309">
        <v>54</v>
      </c>
      <c r="AB51" s="309">
        <v>0</v>
      </c>
      <c r="AC51" s="309">
        <v>115</v>
      </c>
      <c r="AD51" s="309">
        <v>340</v>
      </c>
      <c r="AE51" s="309">
        <v>875</v>
      </c>
      <c r="AF51" s="309">
        <v>0</v>
      </c>
      <c r="AG51" s="309">
        <v>181</v>
      </c>
      <c r="AH51" s="309">
        <v>344.06</v>
      </c>
      <c r="AI51" s="309">
        <v>279.14999999999998</v>
      </c>
      <c r="AJ51" s="309">
        <v>163.01</v>
      </c>
    </row>
    <row r="52" spans="1:36" ht="18.75">
      <c r="A52" s="272" t="str">
        <f>IFERROR(TRIM(VLOOKUP(UPPER(D50),table_lookups,2,FALSE())),IF(ROW()&gt;2,A51,""))</f>
        <v>REVENUE</v>
      </c>
      <c r="B52" s="266">
        <v>206</v>
      </c>
      <c r="C52" s="267"/>
      <c r="D52" s="270" t="s">
        <v>48</v>
      </c>
      <c r="E52" s="271"/>
      <c r="F52" s="261" t="s">
        <v>48</v>
      </c>
      <c r="G52" t="s">
        <v>150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09">
        <v>0</v>
      </c>
      <c r="Z52" s="309">
        <v>0</v>
      </c>
      <c r="AA52" s="309">
        <v>55</v>
      </c>
      <c r="AB52" s="309">
        <v>0</v>
      </c>
      <c r="AC52" s="309">
        <v>0</v>
      </c>
      <c r="AD52" s="309">
        <v>0</v>
      </c>
      <c r="AE52" s="309">
        <v>297</v>
      </c>
      <c r="AF52" s="309">
        <v>137.5</v>
      </c>
      <c r="AG52" s="309">
        <v>0</v>
      </c>
      <c r="AH52" s="309">
        <v>0</v>
      </c>
      <c r="AI52" s="309">
        <v>50</v>
      </c>
      <c r="AJ52" s="309">
        <v>0</v>
      </c>
    </row>
    <row r="53" spans="1:36" ht="18.75">
      <c r="A53" s="272" t="str">
        <f>IFERROR(TRIM(VLOOKUP(UPPER(D51),table_lookups,2,FALSE())),IF(ROW()&gt;2,A52,""))</f>
        <v>REVENUE</v>
      </c>
      <c r="B53" s="266">
        <v>206</v>
      </c>
      <c r="C53" s="267"/>
      <c r="D53" s="270" t="s">
        <v>48</v>
      </c>
      <c r="E53" s="271"/>
      <c r="F53" s="261" t="e">
        <v>#NAME?</v>
      </c>
      <c r="G53" t="s">
        <v>151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09">
        <v>0</v>
      </c>
      <c r="Z53" s="309">
        <v>456</v>
      </c>
      <c r="AA53" s="309">
        <v>272</v>
      </c>
      <c r="AB53" s="309">
        <v>0</v>
      </c>
      <c r="AC53" s="309">
        <v>720</v>
      </c>
      <c r="AD53" s="309">
        <v>992</v>
      </c>
      <c r="AE53" s="309">
        <v>625</v>
      </c>
      <c r="AF53" s="309">
        <v>1184</v>
      </c>
      <c r="AG53" s="309">
        <v>832</v>
      </c>
      <c r="AH53" s="309">
        <v>0</v>
      </c>
      <c r="AI53" s="309">
        <v>0</v>
      </c>
      <c r="AJ53" s="309">
        <v>0</v>
      </c>
    </row>
    <row r="54" spans="1:36" ht="18.75">
      <c r="A54" s="272" t="str">
        <f>IFERROR(TRIM(VLOOKUP(UPPER(D52),table_lookups,2,FALSE())),IF(ROW()&gt;2,A53,""))</f>
        <v>REVENUE</v>
      </c>
      <c r="B54" s="266">
        <v>206</v>
      </c>
      <c r="C54" s="267"/>
      <c r="D54" s="270" t="s">
        <v>48</v>
      </c>
      <c r="E54" s="271"/>
      <c r="F54" s="261" t="e">
        <v>#NAME?</v>
      </c>
      <c r="G54" t="s">
        <v>152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09">
        <v>174.05</v>
      </c>
      <c r="Z54" s="309">
        <v>210.6</v>
      </c>
      <c r="AA54" s="309">
        <v>184.8</v>
      </c>
      <c r="AB54" s="309">
        <v>0</v>
      </c>
      <c r="AC54" s="309">
        <v>0</v>
      </c>
      <c r="AD54" s="309">
        <v>51.1</v>
      </c>
      <c r="AE54" s="309">
        <v>188.37</v>
      </c>
      <c r="AF54" s="309">
        <v>117</v>
      </c>
      <c r="AG54" s="309">
        <v>413.25</v>
      </c>
      <c r="AH54" s="309">
        <v>0</v>
      </c>
      <c r="AI54" s="309">
        <v>0</v>
      </c>
      <c r="AJ54" s="309">
        <v>0</v>
      </c>
    </row>
    <row r="55" spans="1:36" ht="18.75">
      <c r="A55" s="272" t="str">
        <f>IFERROR(TRIM(VLOOKUP(UPPER(D53),table_lookups,2,FALSE())),IF(ROW()&gt;2,A54,""))</f>
        <v>REVENUE</v>
      </c>
      <c r="B55" s="266">
        <v>206</v>
      </c>
      <c r="C55" s="267"/>
      <c r="D55" s="270" t="s">
        <v>48</v>
      </c>
      <c r="E55" s="271"/>
      <c r="F55" s="261" t="e">
        <v>#NAME?</v>
      </c>
      <c r="G55" t="s">
        <v>153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09">
        <v>0</v>
      </c>
      <c r="Z55" s="309">
        <v>0</v>
      </c>
      <c r="AA55" s="309">
        <v>0</v>
      </c>
      <c r="AB55" s="309">
        <v>0</v>
      </c>
      <c r="AC55" s="309">
        <v>0</v>
      </c>
      <c r="AD55" s="309">
        <v>0</v>
      </c>
      <c r="AE55" s="309">
        <v>0</v>
      </c>
      <c r="AF55" s="309">
        <v>0</v>
      </c>
      <c r="AG55" s="309">
        <v>0</v>
      </c>
      <c r="AH55" s="309">
        <v>453.55</v>
      </c>
      <c r="AI55" s="309">
        <v>0</v>
      </c>
      <c r="AJ55" s="309">
        <v>0</v>
      </c>
    </row>
    <row r="56" spans="1:36" ht="18.75">
      <c r="A56" s="272" t="str">
        <f>IFERROR(TRIM(VLOOKUP(UPPER(D54),table_lookups,2,FALSE())),IF(ROW()&gt;2,A55,""))</f>
        <v>REVENUE</v>
      </c>
      <c r="B56" s="266">
        <v>206</v>
      </c>
      <c r="C56" s="267"/>
      <c r="D56" s="270" t="s">
        <v>48</v>
      </c>
      <c r="E56" s="271"/>
      <c r="F56" s="261" t="e">
        <v>#NAME?</v>
      </c>
      <c r="G56" t="s">
        <v>154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09">
        <v>0</v>
      </c>
      <c r="Z56" s="309">
        <v>175</v>
      </c>
      <c r="AA56" s="309">
        <v>700</v>
      </c>
      <c r="AB56" s="309">
        <v>0</v>
      </c>
      <c r="AC56" s="309">
        <v>0</v>
      </c>
      <c r="AD56" s="309">
        <v>0</v>
      </c>
      <c r="AE56" s="309">
        <v>0</v>
      </c>
      <c r="AF56" s="309">
        <v>0</v>
      </c>
      <c r="AG56" s="309">
        <v>525</v>
      </c>
      <c r="AH56" s="309">
        <v>0</v>
      </c>
      <c r="AI56" s="309">
        <v>175</v>
      </c>
      <c r="AJ56" s="309">
        <v>0</v>
      </c>
    </row>
    <row r="57" spans="1:36" ht="18.75">
      <c r="A57" s="272" t="str">
        <f>IFERROR(TRIM(VLOOKUP(UPPER(D55),table_lookups,2,FALSE())),IF(ROW()&gt;2,A56,""))</f>
        <v>REVENUE</v>
      </c>
      <c r="B57" s="266">
        <v>213</v>
      </c>
      <c r="C57" s="267"/>
      <c r="D57" s="270" t="s">
        <v>55</v>
      </c>
      <c r="E57" s="271"/>
      <c r="F57" s="261" t="s">
        <v>55</v>
      </c>
      <c r="G57" t="s">
        <v>155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09">
        <v>0</v>
      </c>
      <c r="Z57" s="309">
        <v>0</v>
      </c>
      <c r="AA57" s="309">
        <v>0</v>
      </c>
      <c r="AB57" s="309">
        <v>0</v>
      </c>
      <c r="AC57" s="309">
        <v>0</v>
      </c>
      <c r="AD57" s="309">
        <v>0</v>
      </c>
      <c r="AE57" s="309">
        <v>0</v>
      </c>
      <c r="AF57" s="309">
        <v>0</v>
      </c>
      <c r="AG57" s="309">
        <v>0</v>
      </c>
      <c r="AH57" s="309">
        <v>0</v>
      </c>
      <c r="AI57" s="309">
        <v>0</v>
      </c>
      <c r="AJ57" s="309">
        <v>5700</v>
      </c>
    </row>
    <row r="58" spans="1:36" ht="18.75">
      <c r="A58" s="272" t="str">
        <f>IFERROR(TRIM(VLOOKUP(UPPER(D56),table_lookups,2,FALSE())),IF(ROW()&gt;2,A57,""))</f>
        <v>REVENUE</v>
      </c>
      <c r="B58" s="266">
        <v>221</v>
      </c>
      <c r="C58" s="267"/>
      <c r="D58" s="270" t="s">
        <v>58</v>
      </c>
      <c r="E58" s="271"/>
      <c r="F58" s="261" t="s">
        <v>58</v>
      </c>
      <c r="G58" t="s">
        <v>156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09">
        <v>1516</v>
      </c>
      <c r="Z58" s="309">
        <v>1540.94</v>
      </c>
      <c r="AA58" s="309">
        <v>854.5</v>
      </c>
      <c r="AB58" s="309">
        <v>797</v>
      </c>
      <c r="AC58" s="309">
        <v>797</v>
      </c>
      <c r="AD58" s="309">
        <v>0</v>
      </c>
      <c r="AE58" s="309">
        <v>0</v>
      </c>
      <c r="AF58" s="309">
        <v>0</v>
      </c>
      <c r="AG58" s="309">
        <v>0</v>
      </c>
      <c r="AH58" s="309">
        <v>398.5</v>
      </c>
      <c r="AI58" s="309">
        <v>2198.5</v>
      </c>
      <c r="AJ58" s="309">
        <v>0</v>
      </c>
    </row>
    <row r="59" spans="1:36" ht="18.75">
      <c r="A59" s="272" t="str">
        <f>IFERROR(TRIM(VLOOKUP(UPPER(D57),table_lookups,2,FALSE())),IF(ROW()&gt;2,A58,""))</f>
        <v>REVENUE</v>
      </c>
      <c r="B59" s="266"/>
      <c r="C59" s="273"/>
      <c r="D59" s="270" t="s">
        <v>361</v>
      </c>
      <c r="E59" s="271"/>
      <c r="F59" s="261" t="e">
        <v>#NAME?</v>
      </c>
      <c r="G59" t="s">
        <v>157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09">
        <v>-16009.95</v>
      </c>
      <c r="Z59" s="309">
        <v>-1531.21</v>
      </c>
      <c r="AA59" s="309">
        <v>613.30999999999995</v>
      </c>
      <c r="AB59" s="309">
        <v>1097</v>
      </c>
      <c r="AC59" s="309">
        <v>1932</v>
      </c>
      <c r="AD59" s="309">
        <v>4571.5600000000004</v>
      </c>
      <c r="AE59" s="309">
        <v>3089.76</v>
      </c>
      <c r="AF59" s="309">
        <v>4857.1000000000004</v>
      </c>
      <c r="AG59" s="309">
        <v>2503.5700000000002</v>
      </c>
      <c r="AH59" s="309">
        <v>1090.1099999999999</v>
      </c>
      <c r="AI59" s="309">
        <v>1202.6500000000001</v>
      </c>
      <c r="AJ59" s="309">
        <v>3118.96</v>
      </c>
    </row>
    <row r="60" spans="1:36" ht="18.75">
      <c r="A60" s="272" t="str">
        <f>IFERROR(TRIM(VLOOKUP(UPPER(D58),table_lookups,2,FALSE())),IF(ROW()&gt;2,A59,""))</f>
        <v>REVENUE</v>
      </c>
      <c r="B60" s="266"/>
      <c r="C60" s="267"/>
      <c r="D60" s="270" t="s">
        <v>361</v>
      </c>
      <c r="E60" s="268"/>
      <c r="F60" s="261" t="e">
        <v>#NAME?</v>
      </c>
      <c r="G60" t="s">
        <v>130</v>
      </c>
    </row>
    <row r="61" spans="1:36" ht="18.75">
      <c r="A61" s="272" t="str">
        <f>IFERROR(TRIM(VLOOKUP(UPPER(D59),table_lookups,2,FALSE())),IF(ROW()&gt;2,A60,""))</f>
        <v>REVENUE</v>
      </c>
      <c r="B61" s="266"/>
      <c r="C61" s="267"/>
      <c r="D61" s="270" t="s">
        <v>361</v>
      </c>
      <c r="E61" s="268"/>
      <c r="F61" s="261" t="e">
        <v>#NAME?</v>
      </c>
      <c r="G61" t="s">
        <v>158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09">
        <v>595269.57999999996</v>
      </c>
      <c r="Z61" s="309">
        <v>517671.33</v>
      </c>
      <c r="AA61" s="309">
        <v>562810.36</v>
      </c>
      <c r="AB61" s="309">
        <v>575850.34</v>
      </c>
      <c r="AC61" s="309">
        <v>568725.89</v>
      </c>
      <c r="AD61" s="309">
        <v>583626.31999999995</v>
      </c>
      <c r="AE61" s="309">
        <v>562388.81999999995</v>
      </c>
      <c r="AF61" s="309">
        <v>573835.03</v>
      </c>
      <c r="AG61" s="309">
        <v>594199.18000000005</v>
      </c>
      <c r="AH61" s="309">
        <v>574582.68999999994</v>
      </c>
      <c r="AI61" s="309">
        <v>613896.12</v>
      </c>
      <c r="AJ61" s="309">
        <v>593944.68999999994</v>
      </c>
    </row>
    <row r="62" spans="1:36" ht="18.75">
      <c r="A62" s="272"/>
      <c r="B62" s="266"/>
      <c r="C62" s="267"/>
      <c r="D62" s="270"/>
      <c r="E62" s="268"/>
      <c r="F62" s="261"/>
    </row>
    <row r="63" spans="1:36" ht="18.75">
      <c r="A63" s="272"/>
      <c r="B63" s="266"/>
      <c r="C63" s="267"/>
      <c r="D63" s="270"/>
      <c r="E63" s="268"/>
      <c r="F63" s="261"/>
    </row>
    <row r="64" spans="1:36" ht="18">
      <c r="A64" s="272"/>
      <c r="B64" s="266"/>
      <c r="C64" s="267"/>
      <c r="D64" s="267"/>
      <c r="E64" s="268"/>
      <c r="F64" s="261" t="e">
        <v>#NAME?</v>
      </c>
    </row>
    <row r="65" spans="1:36" ht="18">
      <c r="A65" s="272"/>
      <c r="B65" s="266"/>
      <c r="C65" s="267"/>
      <c r="D65" s="267"/>
      <c r="E65" s="268"/>
      <c r="F65" s="261" t="e">
        <v>#NAME?</v>
      </c>
      <c r="G65" s="269" t="s">
        <v>159</v>
      </c>
    </row>
    <row r="66" spans="1:36" ht="18.75">
      <c r="A66" s="272" t="s">
        <v>159</v>
      </c>
      <c r="B66" s="266"/>
      <c r="C66" s="267"/>
      <c r="D66" s="270" t="s">
        <v>361</v>
      </c>
      <c r="E66" s="268"/>
      <c r="F66" s="261" t="e">
        <v>#NAME?</v>
      </c>
    </row>
    <row r="67" spans="1:36" ht="18.75">
      <c r="A67" s="272" t="str">
        <f>IFERROR(TRIM(VLOOKUP(UPPER(D65),table_lookups,2,FALSE())),IF(ROW()&gt;2,A66,""))</f>
        <v>EXPENSES</v>
      </c>
      <c r="B67" s="266"/>
      <c r="C67" s="267"/>
      <c r="D67" s="270" t="s">
        <v>361</v>
      </c>
      <c r="E67" s="268"/>
      <c r="F67" s="261" t="e">
        <v>#NAME?</v>
      </c>
      <c r="G67" t="s">
        <v>160</v>
      </c>
    </row>
    <row r="68" spans="1:36" ht="18.75">
      <c r="A68" s="272" t="str">
        <f>IFERROR(TRIM(VLOOKUP(UPPER(D66),table_lookups,2,FALSE())),IF(ROW()&gt;2,A67,""))</f>
        <v>EXPENSES</v>
      </c>
      <c r="B68" s="266">
        <v>308</v>
      </c>
      <c r="C68" s="267"/>
      <c r="D68" s="270" t="s">
        <v>69</v>
      </c>
      <c r="E68" s="268"/>
      <c r="F68" s="261" t="s">
        <v>69</v>
      </c>
      <c r="G68" t="s">
        <v>161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09">
        <v>76775.08</v>
      </c>
      <c r="Z68" s="309">
        <v>69999.73</v>
      </c>
      <c r="AA68" s="309">
        <v>69327.7</v>
      </c>
      <c r="AB68" s="309">
        <v>81992.149999999994</v>
      </c>
      <c r="AC68" s="309">
        <v>85996.5</v>
      </c>
      <c r="AD68" s="309">
        <v>81338.45</v>
      </c>
      <c r="AE68" s="309">
        <v>78623.87</v>
      </c>
      <c r="AF68" s="309">
        <v>69464.66</v>
      </c>
      <c r="AG68" s="309">
        <v>69104.95</v>
      </c>
      <c r="AH68" s="309">
        <v>65120.17</v>
      </c>
      <c r="AI68" s="309">
        <v>63979.18</v>
      </c>
      <c r="AJ68" s="309">
        <v>69998.679999999993</v>
      </c>
    </row>
    <row r="69" spans="1:36" ht="18.75">
      <c r="A69" s="272" t="str">
        <f>IFERROR(TRIM(VLOOKUP(UPPER(D67),table_lookups,2,FALSE())),IF(ROW()&gt;2,A68,""))</f>
        <v>EXPENSES</v>
      </c>
      <c r="B69" s="266">
        <v>308</v>
      </c>
      <c r="C69" s="267"/>
      <c r="D69" s="270" t="s">
        <v>69</v>
      </c>
      <c r="E69" s="268"/>
      <c r="F69" s="261" t="s">
        <v>69</v>
      </c>
      <c r="G69" t="s">
        <v>162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09">
        <v>18685.23</v>
      </c>
      <c r="Z69" s="309">
        <v>17641.439999999999</v>
      </c>
      <c r="AA69" s="309">
        <v>16676.259999999998</v>
      </c>
      <c r="AB69" s="309">
        <v>18283</v>
      </c>
      <c r="AC69" s="309">
        <v>19484.330000000002</v>
      </c>
      <c r="AD69" s="309">
        <v>17770.55</v>
      </c>
      <c r="AE69" s="309">
        <v>18687.810000000001</v>
      </c>
      <c r="AF69" s="309">
        <v>17471.009999999998</v>
      </c>
      <c r="AG69" s="309">
        <v>14299.91</v>
      </c>
      <c r="AH69" s="309">
        <v>14470.58</v>
      </c>
      <c r="AI69" s="309">
        <v>13745.73</v>
      </c>
      <c r="AJ69" s="309">
        <v>15380.14</v>
      </c>
    </row>
    <row r="70" spans="1:36" ht="18.75">
      <c r="A70" s="272" t="str">
        <f>IFERROR(TRIM(VLOOKUP(UPPER(D68),table_lookups,2,FALSE())),IF(ROW()&gt;2,A69,""))</f>
        <v>EXPENSES</v>
      </c>
      <c r="B70" s="266">
        <v>308</v>
      </c>
      <c r="C70" s="267"/>
      <c r="D70" s="270" t="s">
        <v>69</v>
      </c>
      <c r="E70" s="268"/>
      <c r="F70" s="261" t="s">
        <v>69</v>
      </c>
      <c r="G70" t="s">
        <v>163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09">
        <v>3229.31</v>
      </c>
      <c r="Z70" s="309">
        <v>4608.13</v>
      </c>
      <c r="AA70" s="309">
        <v>2741.97</v>
      </c>
      <c r="AB70" s="309">
        <v>6805.08</v>
      </c>
      <c r="AC70" s="309">
        <v>5949.26</v>
      </c>
      <c r="AD70" s="309">
        <v>5578.47</v>
      </c>
      <c r="AE70" s="309">
        <v>6370.1</v>
      </c>
      <c r="AF70" s="309">
        <v>-8520.2999999999993</v>
      </c>
      <c r="AG70" s="309">
        <v>2434.0700000000002</v>
      </c>
      <c r="AH70" s="309">
        <v>2181.5700000000002</v>
      </c>
      <c r="AI70" s="309">
        <v>2477.87</v>
      </c>
      <c r="AJ70" s="309">
        <v>4561.24</v>
      </c>
    </row>
    <row r="71" spans="1:36" ht="18.75">
      <c r="A71" s="272" t="str">
        <f>IFERROR(TRIM(VLOOKUP(UPPER(D69),table_lookups,2,FALSE())),IF(ROW()&gt;2,A70,""))</f>
        <v>EXPENSES</v>
      </c>
      <c r="B71" s="266">
        <v>308</v>
      </c>
      <c r="C71" s="267"/>
      <c r="D71" s="270" t="s">
        <v>69</v>
      </c>
      <c r="E71" s="268"/>
      <c r="F71" s="261" t="s">
        <v>69</v>
      </c>
      <c r="G71" t="s">
        <v>164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09">
        <v>12619.74</v>
      </c>
      <c r="Z71" s="309">
        <v>14451.35</v>
      </c>
      <c r="AA71" s="309">
        <v>13235.91</v>
      </c>
      <c r="AB71" s="309">
        <v>10770.12</v>
      </c>
      <c r="AC71" s="309">
        <v>12782.46</v>
      </c>
      <c r="AD71" s="309">
        <v>6772.09</v>
      </c>
      <c r="AE71" s="309">
        <v>6273.79</v>
      </c>
      <c r="AF71" s="309">
        <v>5603.59</v>
      </c>
      <c r="AG71" s="309">
        <v>5394.33</v>
      </c>
      <c r="AH71" s="309">
        <v>8061.57</v>
      </c>
      <c r="AI71" s="309">
        <v>6418.56</v>
      </c>
      <c r="AJ71" s="309">
        <v>7924.51</v>
      </c>
    </row>
    <row r="72" spans="1:36" ht="18.75">
      <c r="A72" s="272" t="str">
        <f>IFERROR(TRIM(VLOOKUP(UPPER(D70),table_lookups,2,FALSE())),IF(ROW()&gt;2,A71,""))</f>
        <v>EXPENSES</v>
      </c>
      <c r="B72" s="266">
        <v>308</v>
      </c>
      <c r="C72" s="267"/>
      <c r="D72" s="270" t="s">
        <v>69</v>
      </c>
      <c r="E72" s="268"/>
      <c r="F72" s="261" t="s">
        <v>69</v>
      </c>
      <c r="G72" t="s">
        <v>165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09">
        <v>4115.5200000000004</v>
      </c>
      <c r="Z72" s="309">
        <v>3247.73</v>
      </c>
      <c r="AA72" s="309">
        <v>3504</v>
      </c>
      <c r="AB72" s="309">
        <v>1424.36</v>
      </c>
      <c r="AC72" s="309">
        <v>2959.95</v>
      </c>
      <c r="AD72" s="309">
        <v>1968.83</v>
      </c>
      <c r="AE72" s="309">
        <v>2435.9699999999998</v>
      </c>
      <c r="AF72" s="309">
        <v>1436.03</v>
      </c>
      <c r="AG72" s="309">
        <v>1819.37</v>
      </c>
      <c r="AH72" s="309">
        <v>3585.48</v>
      </c>
      <c r="AI72" s="309">
        <v>3645.37</v>
      </c>
      <c r="AJ72" s="309">
        <v>2141.6799999999998</v>
      </c>
    </row>
    <row r="73" spans="1:36" ht="18.75">
      <c r="A73" s="272" t="str">
        <f>IFERROR(TRIM(VLOOKUP(UPPER(D71),table_lookups,2,FALSE())),IF(ROW()&gt;2,A72,""))</f>
        <v>EXPENSES</v>
      </c>
      <c r="B73" s="266">
        <v>308</v>
      </c>
      <c r="C73" s="267"/>
      <c r="D73" s="270" t="s">
        <v>69</v>
      </c>
      <c r="E73" s="268"/>
      <c r="F73" s="261" t="s">
        <v>69</v>
      </c>
      <c r="G73" t="s">
        <v>166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09">
        <v>5487.99</v>
      </c>
      <c r="Z73" s="309">
        <v>4137.1400000000003</v>
      </c>
      <c r="AA73" s="309">
        <v>3461.65</v>
      </c>
      <c r="AB73" s="309">
        <v>1519.76</v>
      </c>
      <c r="AC73" s="309">
        <v>3596.72</v>
      </c>
      <c r="AD73" s="309">
        <v>2870.66</v>
      </c>
      <c r="AE73" s="309">
        <v>0</v>
      </c>
      <c r="AF73" s="309">
        <v>3134.5</v>
      </c>
      <c r="AG73" s="309">
        <v>0</v>
      </c>
      <c r="AH73" s="309">
        <v>0</v>
      </c>
      <c r="AI73" s="309">
        <v>0</v>
      </c>
      <c r="AJ73" s="309">
        <v>0</v>
      </c>
    </row>
    <row r="74" spans="1:36" ht="18.75">
      <c r="A74" s="272" t="str">
        <f>IFERROR(TRIM(VLOOKUP(UPPER(D72),table_lookups,2,FALSE())),IF(ROW()&gt;2,A73,""))</f>
        <v>EXPENSES</v>
      </c>
      <c r="B74" s="266">
        <v>308</v>
      </c>
      <c r="C74" s="267"/>
      <c r="D74" s="270" t="s">
        <v>69</v>
      </c>
      <c r="E74" s="268"/>
      <c r="F74" s="261" t="s">
        <v>69</v>
      </c>
      <c r="G74" t="s">
        <v>167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09">
        <v>2203.86</v>
      </c>
      <c r="Z74" s="309">
        <v>1491.42</v>
      </c>
      <c r="AA74" s="309">
        <v>1965.92</v>
      </c>
      <c r="AB74" s="309">
        <v>426.76</v>
      </c>
      <c r="AC74" s="309">
        <v>0</v>
      </c>
      <c r="AD74" s="309">
        <v>330</v>
      </c>
      <c r="AE74" s="309">
        <v>280</v>
      </c>
      <c r="AF74" s="309">
        <v>636.89</v>
      </c>
      <c r="AG74" s="309">
        <v>871.64</v>
      </c>
      <c r="AH74" s="309">
        <v>104.58</v>
      </c>
      <c r="AI74" s="309">
        <v>365.66</v>
      </c>
      <c r="AJ74" s="309">
        <v>1687.11</v>
      </c>
    </row>
    <row r="75" spans="1:36" ht="18.75">
      <c r="A75" s="272" t="str">
        <f>IFERROR(TRIM(VLOOKUP(UPPER(D73),table_lookups,2,FALSE())),IF(ROW()&gt;2,A74,""))</f>
        <v>EXPENSES</v>
      </c>
      <c r="B75" s="266">
        <v>308</v>
      </c>
      <c r="C75" s="267"/>
      <c r="D75" s="270" t="s">
        <v>69</v>
      </c>
      <c r="E75" s="268"/>
      <c r="F75" s="261" t="s">
        <v>69</v>
      </c>
      <c r="G75" t="s">
        <v>168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09">
        <v>10840.54</v>
      </c>
      <c r="Z75" s="309">
        <v>35418.43</v>
      </c>
      <c r="AA75" s="309">
        <v>14667.9</v>
      </c>
      <c r="AB75" s="309">
        <v>-1528.1</v>
      </c>
      <c r="AC75" s="309">
        <v>0</v>
      </c>
      <c r="AD75" s="309">
        <v>0</v>
      </c>
      <c r="AE75" s="309">
        <v>1850</v>
      </c>
      <c r="AF75" s="309">
        <v>2300</v>
      </c>
      <c r="AG75" s="309">
        <v>3000</v>
      </c>
      <c r="AH75" s="309">
        <v>6676.31</v>
      </c>
      <c r="AI75" s="309">
        <v>0</v>
      </c>
      <c r="AJ75" s="309">
        <v>3359.67</v>
      </c>
    </row>
    <row r="76" spans="1:36" ht="18.75">
      <c r="A76" s="272" t="str">
        <f>IFERROR(TRIM(VLOOKUP(UPPER(D74),table_lookups,2,FALSE())),IF(ROW()&gt;2,A75,""))</f>
        <v>EXPENSES</v>
      </c>
      <c r="B76" s="266">
        <v>308</v>
      </c>
      <c r="C76" s="267"/>
      <c r="D76" s="270" t="s">
        <v>69</v>
      </c>
      <c r="E76" s="268"/>
      <c r="F76" s="261" t="s">
        <v>69</v>
      </c>
      <c r="G76" t="s">
        <v>169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09">
        <v>1943.08</v>
      </c>
      <c r="Z76" s="309">
        <v>2949.85</v>
      </c>
      <c r="AA76" s="309">
        <v>1782.2</v>
      </c>
      <c r="AB76" s="309">
        <v>1675.9</v>
      </c>
      <c r="AC76" s="309">
        <v>460.46</v>
      </c>
      <c r="AD76" s="309">
        <v>1601.37</v>
      </c>
      <c r="AE76" s="309">
        <v>4402.62</v>
      </c>
      <c r="AF76" s="309">
        <v>1563.88</v>
      </c>
      <c r="AG76" s="309">
        <v>974.48</v>
      </c>
      <c r="AH76" s="309">
        <v>1908.36</v>
      </c>
      <c r="AI76" s="309">
        <v>474.62</v>
      </c>
      <c r="AJ76" s="309">
        <v>1489.63</v>
      </c>
    </row>
    <row r="77" spans="1:36" ht="18.75">
      <c r="A77" s="272" t="str">
        <f>IFERROR(TRIM(VLOOKUP(UPPER(D75),table_lookups,2,FALSE())),IF(ROW()&gt;2,A76,""))</f>
        <v>EXPENSES</v>
      </c>
      <c r="B77" s="266">
        <v>308</v>
      </c>
      <c r="C77" s="267"/>
      <c r="D77" s="270" t="s">
        <v>69</v>
      </c>
      <c r="E77" s="268"/>
      <c r="F77" s="261" t="s">
        <v>69</v>
      </c>
      <c r="G77" t="s">
        <v>170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09">
        <v>0</v>
      </c>
      <c r="Z77" s="309">
        <v>776.66</v>
      </c>
      <c r="AA77" s="309">
        <v>308.33</v>
      </c>
      <c r="AB77" s="309">
        <v>1343.48</v>
      </c>
      <c r="AC77" s="309">
        <v>1097.3499999999999</v>
      </c>
      <c r="AD77" s="309">
        <v>388.33</v>
      </c>
      <c r="AE77" s="309">
        <v>1076.96</v>
      </c>
      <c r="AF77" s="309">
        <v>388.33</v>
      </c>
      <c r="AG77" s="309">
        <v>388</v>
      </c>
      <c r="AH77" s="309">
        <v>0.33</v>
      </c>
      <c r="AI77" s="309">
        <v>784.43</v>
      </c>
      <c r="AJ77" s="309">
        <v>396.1</v>
      </c>
    </row>
    <row r="78" spans="1:36" ht="18.75">
      <c r="A78" s="272" t="str">
        <f>IFERROR(TRIM(VLOOKUP(UPPER(D76),table_lookups,2,FALSE())),IF(ROW()&gt;2,A77,""))</f>
        <v>EXPENSES</v>
      </c>
      <c r="B78" s="266"/>
      <c r="C78" s="267"/>
      <c r="D78" s="270" t="s">
        <v>361</v>
      </c>
      <c r="E78" s="268"/>
      <c r="F78" s="261" t="e">
        <v>#NAME?</v>
      </c>
      <c r="G78" t="s">
        <v>171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09">
        <v>135900.35</v>
      </c>
      <c r="Z78" s="309">
        <v>154721.88</v>
      </c>
      <c r="AA78" s="309">
        <v>127671.84</v>
      </c>
      <c r="AB78" s="309">
        <v>122712.51</v>
      </c>
      <c r="AC78" s="309">
        <v>132327.03</v>
      </c>
      <c r="AD78" s="309">
        <v>118618.75</v>
      </c>
      <c r="AE78" s="309">
        <v>120001.12</v>
      </c>
      <c r="AF78" s="309">
        <v>93478.59</v>
      </c>
      <c r="AG78" s="309">
        <v>98286.75</v>
      </c>
      <c r="AH78" s="309">
        <v>102108.95</v>
      </c>
      <c r="AI78" s="309">
        <v>91891.42</v>
      </c>
      <c r="AJ78" s="309">
        <v>106938.76</v>
      </c>
    </row>
    <row r="79" spans="1:36" ht="18.75">
      <c r="A79" s="272" t="str">
        <f>IFERROR(TRIM(VLOOKUP(UPPER(D77),table_lookups,2,FALSE())),IF(ROW()&gt;2,A78,""))</f>
        <v>EXPENSES</v>
      </c>
      <c r="B79" s="266"/>
      <c r="C79" s="267"/>
      <c r="D79" s="270" t="s">
        <v>361</v>
      </c>
      <c r="E79" s="268"/>
      <c r="F79" s="261" t="e">
        <v>#NAME?</v>
      </c>
      <c r="G79" t="s">
        <v>130</v>
      </c>
    </row>
    <row r="80" spans="1:36" ht="18.75">
      <c r="A80" s="272" t="str">
        <f>IFERROR(TRIM(VLOOKUP(UPPER(D78),table_lookups,2,FALSE())),IF(ROW()&gt;2,A79,""))</f>
        <v>EXPENSES</v>
      </c>
      <c r="B80" s="266"/>
      <c r="C80" s="267"/>
      <c r="D80" s="270" t="s">
        <v>361</v>
      </c>
      <c r="E80" s="268"/>
      <c r="F80" s="261" t="e">
        <v>#NAME?</v>
      </c>
      <c r="G80" t="s">
        <v>172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</row>
    <row r="81" spans="1:36" ht="18.75">
      <c r="A81" s="272" t="str">
        <f>IFERROR(TRIM(VLOOKUP(UPPER(D79),table_lookups,2,FALSE())),IF(ROW()&gt;2,A80,""))</f>
        <v>EXPENSES</v>
      </c>
      <c r="B81" s="266">
        <v>309</v>
      </c>
      <c r="C81" s="267"/>
      <c r="D81" s="270" t="s">
        <v>70</v>
      </c>
      <c r="E81" s="268"/>
      <c r="F81" s="261" t="e">
        <v>#NAME?</v>
      </c>
      <c r="G81" t="s">
        <v>173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09">
        <v>82677.39</v>
      </c>
      <c r="Z81" s="309">
        <v>79810.73</v>
      </c>
      <c r="AA81" s="309">
        <v>84925.88</v>
      </c>
      <c r="AB81" s="309">
        <v>84375.26</v>
      </c>
      <c r="AC81" s="309">
        <v>89793.8</v>
      </c>
      <c r="AD81" s="309">
        <v>84442.67</v>
      </c>
      <c r="AE81" s="309">
        <v>88550.91</v>
      </c>
      <c r="AF81" s="309">
        <v>99523.839999999997</v>
      </c>
      <c r="AG81" s="309">
        <v>93256.38</v>
      </c>
      <c r="AH81" s="309">
        <v>91371.85</v>
      </c>
      <c r="AI81" s="309">
        <v>86629.69</v>
      </c>
      <c r="AJ81" s="309">
        <v>85134.34</v>
      </c>
    </row>
    <row r="82" spans="1:36" ht="18.75">
      <c r="A82" s="272" t="str">
        <f>IFERROR(TRIM(VLOOKUP(UPPER(D80),table_lookups,2,FALSE())),IF(ROW()&gt;2,A81,""))</f>
        <v>EXPENSES</v>
      </c>
      <c r="B82" s="266">
        <v>309</v>
      </c>
      <c r="C82" s="267"/>
      <c r="D82" s="270" t="s">
        <v>70</v>
      </c>
      <c r="E82" s="268"/>
      <c r="F82" s="261" t="e">
        <v>#NAME?</v>
      </c>
      <c r="G82" t="s">
        <v>174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09">
        <v>17713.27</v>
      </c>
      <c r="Z82" s="309">
        <v>18582.560000000001</v>
      </c>
      <c r="AA82" s="309">
        <v>17887.25</v>
      </c>
      <c r="AB82" s="309">
        <v>18069.53</v>
      </c>
      <c r="AC82" s="309">
        <v>19795.62</v>
      </c>
      <c r="AD82" s="309">
        <v>19888.02</v>
      </c>
      <c r="AE82" s="309">
        <v>22307.86</v>
      </c>
      <c r="AF82" s="309">
        <v>26702.61</v>
      </c>
      <c r="AG82" s="309">
        <v>19443.330000000002</v>
      </c>
      <c r="AH82" s="309">
        <v>19158.169999999998</v>
      </c>
      <c r="AI82" s="309">
        <v>17999.93</v>
      </c>
      <c r="AJ82" s="309">
        <v>18461.310000000001</v>
      </c>
    </row>
    <row r="83" spans="1:36" ht="18.75">
      <c r="A83" s="272" t="str">
        <f>IFERROR(TRIM(VLOOKUP(UPPER(D81),table_lookups,2,FALSE())),IF(ROW()&gt;2,A82,""))</f>
        <v>EXPENSES</v>
      </c>
      <c r="B83" s="266">
        <v>309</v>
      </c>
      <c r="C83" s="267"/>
      <c r="D83" s="270" t="s">
        <v>70</v>
      </c>
      <c r="E83" s="268"/>
      <c r="F83" s="261" t="e">
        <v>#NAME?</v>
      </c>
      <c r="G83" t="s">
        <v>175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09">
        <v>2793.3</v>
      </c>
      <c r="Z83" s="309">
        <v>5060.22</v>
      </c>
      <c r="AA83" s="309">
        <v>4731.62</v>
      </c>
      <c r="AB83" s="309">
        <v>6758.47</v>
      </c>
      <c r="AC83" s="309">
        <v>4350.7299999999996</v>
      </c>
      <c r="AD83" s="309">
        <v>7455.16</v>
      </c>
      <c r="AE83" s="309">
        <v>8894.48</v>
      </c>
      <c r="AF83" s="309">
        <v>20903.68</v>
      </c>
      <c r="AG83" s="309">
        <v>4174.84</v>
      </c>
      <c r="AH83" s="309">
        <v>4871.05</v>
      </c>
      <c r="AI83" s="309">
        <v>3579.92</v>
      </c>
      <c r="AJ83" s="309">
        <v>8003.63</v>
      </c>
    </row>
    <row r="84" spans="1:36" ht="18.75">
      <c r="A84" s="272" t="str">
        <f>IFERROR(TRIM(VLOOKUP(UPPER(D82),table_lookups,2,FALSE())),IF(ROW()&gt;2,A83,""))</f>
        <v>EXPENSES</v>
      </c>
      <c r="B84" s="266">
        <v>309</v>
      </c>
      <c r="C84" s="267"/>
      <c r="D84" s="270" t="s">
        <v>70</v>
      </c>
      <c r="E84" s="268"/>
      <c r="F84" s="261" t="e">
        <v>#NAME?</v>
      </c>
      <c r="G84" t="s">
        <v>176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09">
        <v>7920.14</v>
      </c>
      <c r="Z84" s="309">
        <v>8341.14</v>
      </c>
      <c r="AA84" s="309">
        <v>6888.37</v>
      </c>
      <c r="AB84" s="309">
        <v>7897.26</v>
      </c>
      <c r="AC84" s="309">
        <v>9892.34</v>
      </c>
      <c r="AD84" s="309">
        <v>8609.92</v>
      </c>
      <c r="AE84" s="309">
        <v>11426.62</v>
      </c>
      <c r="AF84" s="309">
        <v>7999.43</v>
      </c>
      <c r="AG84" s="309">
        <v>6308.27</v>
      </c>
      <c r="AH84" s="309">
        <v>6966.74</v>
      </c>
      <c r="AI84" s="309">
        <v>5659.2</v>
      </c>
      <c r="AJ84" s="309">
        <v>6550.87</v>
      </c>
    </row>
    <row r="85" spans="1:36" ht="18.75">
      <c r="A85" s="272" t="str">
        <f>IFERROR(TRIM(VLOOKUP(UPPER(D83),table_lookups,2,FALSE())),IF(ROW()&gt;2,A84,""))</f>
        <v>EXPENSES</v>
      </c>
      <c r="B85" s="266">
        <v>309</v>
      </c>
      <c r="C85" s="267"/>
      <c r="D85" s="270" t="s">
        <v>70</v>
      </c>
      <c r="E85" s="268"/>
      <c r="F85" s="261" t="e">
        <v>#NAME?</v>
      </c>
      <c r="G85" t="s">
        <v>177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09">
        <v>2937.09</v>
      </c>
      <c r="Z85" s="309">
        <v>5287.08</v>
      </c>
      <c r="AA85" s="309">
        <v>3500.87</v>
      </c>
      <c r="AB85" s="309">
        <v>4257.3599999999997</v>
      </c>
      <c r="AC85" s="309">
        <v>4753.83</v>
      </c>
      <c r="AD85" s="309">
        <v>4260.92</v>
      </c>
      <c r="AE85" s="309">
        <v>5293.36</v>
      </c>
      <c r="AF85" s="309">
        <v>4819.84</v>
      </c>
      <c r="AG85" s="309">
        <v>3691.97</v>
      </c>
      <c r="AH85" s="309">
        <v>3261.29</v>
      </c>
      <c r="AI85" s="309">
        <v>3728.84</v>
      </c>
      <c r="AJ85" s="309">
        <v>4274.9799999999996</v>
      </c>
    </row>
    <row r="86" spans="1:36" ht="18.75">
      <c r="A86" s="272" t="str">
        <f>IFERROR(TRIM(VLOOKUP(UPPER(D84),table_lookups,2,FALSE())),IF(ROW()&gt;2,A85,""))</f>
        <v>EXPENSES</v>
      </c>
      <c r="B86" s="266">
        <v>309</v>
      </c>
      <c r="C86" s="267"/>
      <c r="D86" s="270" t="s">
        <v>70</v>
      </c>
      <c r="E86" s="268"/>
      <c r="F86" s="261" t="e">
        <v>#NAME?</v>
      </c>
      <c r="G86" t="s">
        <v>178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09">
        <v>1266.4000000000001</v>
      </c>
      <c r="Z86" s="309">
        <v>2870.59</v>
      </c>
      <c r="AA86" s="309">
        <v>0</v>
      </c>
      <c r="AB86" s="309">
        <v>0</v>
      </c>
      <c r="AC86" s="309">
        <v>506.6</v>
      </c>
      <c r="AD86" s="309">
        <v>253.31</v>
      </c>
      <c r="AE86" s="309">
        <v>0</v>
      </c>
      <c r="AF86" s="309">
        <v>13385.17</v>
      </c>
      <c r="AG86" s="309">
        <v>0</v>
      </c>
      <c r="AH86" s="309">
        <v>0</v>
      </c>
      <c r="AI86" s="309">
        <v>0</v>
      </c>
      <c r="AJ86" s="309">
        <v>0</v>
      </c>
    </row>
    <row r="87" spans="1:36" ht="18.75">
      <c r="A87" s="272" t="str">
        <f>IFERROR(TRIM(VLOOKUP(UPPER(D85),table_lookups,2,FALSE())),IF(ROW()&gt;2,A86,""))</f>
        <v>EXPENSES</v>
      </c>
      <c r="B87" s="266">
        <v>309</v>
      </c>
      <c r="C87" s="267"/>
      <c r="D87" s="270" t="s">
        <v>70</v>
      </c>
      <c r="E87" s="268"/>
      <c r="F87" s="261" t="e">
        <v>#NAME?</v>
      </c>
      <c r="G87" t="s">
        <v>179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09">
        <v>39.090000000000003</v>
      </c>
      <c r="Z87" s="309">
        <v>176</v>
      </c>
      <c r="AA87" s="309">
        <v>671.95</v>
      </c>
      <c r="AB87" s="309">
        <v>272.52</v>
      </c>
      <c r="AC87" s="309">
        <v>96.82</v>
      </c>
      <c r="AD87" s="309">
        <v>3033.28</v>
      </c>
      <c r="AE87" s="309">
        <v>648.89</v>
      </c>
      <c r="AF87" s="309">
        <v>1328.07</v>
      </c>
      <c r="AG87" s="309">
        <v>1149.04</v>
      </c>
      <c r="AH87" s="309">
        <v>122.76</v>
      </c>
      <c r="AI87" s="309">
        <v>80.44</v>
      </c>
      <c r="AJ87" s="309">
        <v>485.32</v>
      </c>
    </row>
    <row r="88" spans="1:36" ht="18.75">
      <c r="A88" s="272" t="str">
        <f>IFERROR(TRIM(VLOOKUP(UPPER(D86),table_lookups,2,FALSE())),IF(ROW()&gt;2,A87,""))</f>
        <v>EXPENSES</v>
      </c>
      <c r="B88" s="266">
        <v>309</v>
      </c>
      <c r="C88" s="267"/>
      <c r="D88" s="270" t="s">
        <v>70</v>
      </c>
      <c r="E88" s="268"/>
      <c r="F88" s="261" t="e">
        <v>#NAME?</v>
      </c>
      <c r="G88" t="s">
        <v>180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09">
        <v>-1556.83</v>
      </c>
      <c r="Z88" s="309">
        <v>1929.92</v>
      </c>
      <c r="AA88" s="309">
        <v>3491.69</v>
      </c>
      <c r="AB88" s="309">
        <v>1720.13</v>
      </c>
      <c r="AC88" s="309">
        <v>0</v>
      </c>
      <c r="AD88" s="309">
        <v>0</v>
      </c>
      <c r="AE88" s="309">
        <v>0</v>
      </c>
      <c r="AF88" s="309">
        <v>978.94</v>
      </c>
      <c r="AG88" s="309">
        <v>0</v>
      </c>
      <c r="AH88" s="309">
        <v>586.45000000000005</v>
      </c>
      <c r="AI88" s="309">
        <v>0</v>
      </c>
      <c r="AJ88" s="309">
        <v>1681.65</v>
      </c>
    </row>
    <row r="89" spans="1:36" ht="18.75">
      <c r="A89" s="272" t="str">
        <f>IFERROR(TRIM(VLOOKUP(UPPER(D87),table_lookups,2,FALSE())),IF(ROW()&gt;2,A88,""))</f>
        <v>EXPENSES</v>
      </c>
      <c r="B89" s="266">
        <v>309</v>
      </c>
      <c r="C89" s="267"/>
      <c r="D89" s="270" t="s">
        <v>70</v>
      </c>
      <c r="E89" s="268"/>
      <c r="F89" s="261" t="e">
        <v>#NAME?</v>
      </c>
      <c r="G89" t="s">
        <v>181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09">
        <v>2978.53</v>
      </c>
      <c r="Z89" s="309">
        <v>2950.65</v>
      </c>
      <c r="AA89" s="309">
        <v>1782.05</v>
      </c>
      <c r="AB89" s="309">
        <v>1691.82</v>
      </c>
      <c r="AC89" s="309">
        <v>415.02</v>
      </c>
      <c r="AD89" s="309">
        <v>1109.81</v>
      </c>
      <c r="AE89" s="309">
        <v>3036.7</v>
      </c>
      <c r="AF89" s="309">
        <v>1625.01</v>
      </c>
      <c r="AG89" s="309">
        <v>392.16</v>
      </c>
      <c r="AH89" s="309">
        <v>948.9</v>
      </c>
      <c r="AI89" s="309">
        <v>1594.55</v>
      </c>
      <c r="AJ89" s="309">
        <v>873.01</v>
      </c>
    </row>
    <row r="90" spans="1:36" ht="18.75">
      <c r="A90" s="272" t="str">
        <f>IFERROR(TRIM(VLOOKUP(UPPER(D88),table_lookups,2,FALSE())),IF(ROW()&gt;2,A89,""))</f>
        <v>EXPENSES</v>
      </c>
      <c r="B90" s="266"/>
      <c r="C90" s="267"/>
      <c r="D90" s="270" t="s">
        <v>361</v>
      </c>
      <c r="E90" s="268"/>
      <c r="F90" s="261" t="e">
        <v>#NAME?</v>
      </c>
      <c r="G90" t="s">
        <v>182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09">
        <v>116768.38</v>
      </c>
      <c r="Z90" s="309">
        <v>125008.89</v>
      </c>
      <c r="AA90" s="309">
        <v>123879.67999999999</v>
      </c>
      <c r="AB90" s="309">
        <v>125042.35</v>
      </c>
      <c r="AC90" s="309">
        <v>129604.76</v>
      </c>
      <c r="AD90" s="309">
        <v>129053.09</v>
      </c>
      <c r="AE90" s="309">
        <v>140158.82</v>
      </c>
      <c r="AF90" s="309">
        <v>177266.59</v>
      </c>
      <c r="AG90" s="309">
        <v>128415.99</v>
      </c>
      <c r="AH90" s="309">
        <v>127287.21</v>
      </c>
      <c r="AI90" s="309">
        <v>119272.57</v>
      </c>
      <c r="AJ90" s="309">
        <v>125465.11</v>
      </c>
    </row>
    <row r="91" spans="1:36" ht="18.75">
      <c r="A91" s="272" t="str">
        <f>IFERROR(TRIM(VLOOKUP(UPPER(D89),table_lookups,2,FALSE())),IF(ROW()&gt;2,A90,""))</f>
        <v>EXPENSES</v>
      </c>
      <c r="B91" s="266"/>
      <c r="C91" s="267"/>
      <c r="D91" s="270" t="s">
        <v>361</v>
      </c>
      <c r="E91" s="268"/>
      <c r="F91" s="261" t="e">
        <v>#NAME?</v>
      </c>
      <c r="G91" t="s">
        <v>130</v>
      </c>
    </row>
    <row r="92" spans="1:36" ht="18.75">
      <c r="A92" s="272" t="str">
        <f>IFERROR(TRIM(VLOOKUP(UPPER(D90),table_lookups,2,FALSE())),IF(ROW()&gt;2,A91,""))</f>
        <v>EXPENSES</v>
      </c>
      <c r="B92" s="266"/>
      <c r="C92" s="267"/>
      <c r="D92" s="270" t="s">
        <v>361</v>
      </c>
      <c r="E92" s="268"/>
      <c r="F92" s="261" t="e">
        <v>#NAME?</v>
      </c>
      <c r="G92" t="s">
        <v>183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</row>
    <row r="93" spans="1:36" ht="18.75">
      <c r="A93" s="272" t="str">
        <f>IFERROR(TRIM(VLOOKUP(UPPER(D91),table_lookups,2,FALSE())),IF(ROW()&gt;2,A92,""))</f>
        <v>EXPENSES</v>
      </c>
      <c r="B93" s="266">
        <v>307</v>
      </c>
      <c r="C93" s="267"/>
      <c r="D93" s="270" t="s">
        <v>68</v>
      </c>
      <c r="E93" s="268"/>
      <c r="F93" s="261" t="e">
        <v>#NAME?</v>
      </c>
      <c r="G93" t="s">
        <v>184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09">
        <v>6715.35</v>
      </c>
      <c r="Z93" s="309">
        <v>7085.25</v>
      </c>
      <c r="AA93" s="309">
        <v>8878.1</v>
      </c>
      <c r="AB93" s="309">
        <v>7050.15</v>
      </c>
      <c r="AC93" s="309">
        <v>6893.64</v>
      </c>
      <c r="AD93" s="309">
        <v>7558.3</v>
      </c>
      <c r="AE93" s="309">
        <v>6847.75</v>
      </c>
      <c r="AF93" s="309">
        <v>9164.32</v>
      </c>
      <c r="AG93" s="309">
        <v>7304.76</v>
      </c>
      <c r="AH93" s="309">
        <v>7653.78</v>
      </c>
      <c r="AI93" s="309">
        <v>7696.42</v>
      </c>
      <c r="AJ93" s="309">
        <v>7709.4</v>
      </c>
    </row>
    <row r="94" spans="1:36" ht="18.75">
      <c r="A94" s="272" t="str">
        <f>IFERROR(TRIM(VLOOKUP(UPPER(D92),table_lookups,2,FALSE())),IF(ROW()&gt;2,A93,""))</f>
        <v>EXPENSES</v>
      </c>
      <c r="B94" s="266">
        <v>307</v>
      </c>
      <c r="C94" s="267"/>
      <c r="D94" s="270" t="s">
        <v>68</v>
      </c>
      <c r="E94" s="268"/>
      <c r="F94" s="261" t="e">
        <v>#NAME?</v>
      </c>
      <c r="G94" t="s">
        <v>185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09">
        <v>2134.12</v>
      </c>
      <c r="Z94" s="309">
        <v>1510.4</v>
      </c>
      <c r="AA94" s="309">
        <v>1936.89</v>
      </c>
      <c r="AB94" s="309">
        <v>1120.1300000000001</v>
      </c>
      <c r="AC94" s="309">
        <v>1928.54</v>
      </c>
      <c r="AD94" s="309">
        <v>1082.56</v>
      </c>
      <c r="AE94" s="309">
        <v>960.1</v>
      </c>
      <c r="AF94" s="309">
        <v>1290.21</v>
      </c>
      <c r="AG94" s="309">
        <v>1478.34</v>
      </c>
      <c r="AH94" s="309">
        <v>1833.38</v>
      </c>
      <c r="AI94" s="309">
        <v>1794.42</v>
      </c>
      <c r="AJ94" s="309">
        <v>1192.9100000000001</v>
      </c>
    </row>
    <row r="95" spans="1:36" ht="18.75">
      <c r="A95" s="272" t="str">
        <f>IFERROR(TRIM(VLOOKUP(UPPER(D93),table_lookups,2,FALSE())),IF(ROW()&gt;2,A94,""))</f>
        <v>EXPENSES</v>
      </c>
      <c r="B95" s="266">
        <v>307</v>
      </c>
      <c r="C95" s="267"/>
      <c r="D95" s="270" t="s">
        <v>68</v>
      </c>
      <c r="E95" s="268"/>
      <c r="F95" s="261" t="e">
        <v>#NAME?</v>
      </c>
      <c r="G95" t="s">
        <v>186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09">
        <v>757.14</v>
      </c>
      <c r="Z95" s="309">
        <v>812.22</v>
      </c>
      <c r="AA95" s="309">
        <v>544.34</v>
      </c>
      <c r="AB95" s="309">
        <v>819.43</v>
      </c>
      <c r="AC95" s="309">
        <v>546.12</v>
      </c>
      <c r="AD95" s="309">
        <v>857.23</v>
      </c>
      <c r="AE95" s="309">
        <v>813.26</v>
      </c>
      <c r="AF95" s="309">
        <v>579.16999999999996</v>
      </c>
      <c r="AG95" s="309">
        <v>494.91</v>
      </c>
      <c r="AH95" s="309">
        <v>485.23</v>
      </c>
      <c r="AI95" s="309">
        <v>497.08</v>
      </c>
      <c r="AJ95" s="309">
        <v>881.5</v>
      </c>
    </row>
    <row r="96" spans="1:36" ht="18.75">
      <c r="A96" s="272" t="str">
        <f>IFERROR(TRIM(VLOOKUP(UPPER(D94),table_lookups,2,FALSE())),IF(ROW()&gt;2,A95,""))</f>
        <v>EXPENSES</v>
      </c>
      <c r="B96" s="266">
        <v>307</v>
      </c>
      <c r="C96" s="267"/>
      <c r="D96" s="270" t="s">
        <v>68</v>
      </c>
      <c r="E96" s="268"/>
      <c r="F96" s="261" t="e">
        <v>#NAME?</v>
      </c>
      <c r="G96" t="s">
        <v>187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09">
        <v>808.56</v>
      </c>
      <c r="Z96" s="309">
        <v>894.03</v>
      </c>
      <c r="AA96" s="309">
        <v>989.02</v>
      </c>
      <c r="AB96" s="309">
        <v>792.35</v>
      </c>
      <c r="AC96" s="309">
        <v>896.19</v>
      </c>
      <c r="AD96" s="309">
        <v>831.94</v>
      </c>
      <c r="AE96" s="309">
        <v>669.72</v>
      </c>
      <c r="AF96" s="309">
        <v>1060.8</v>
      </c>
      <c r="AG96" s="309">
        <v>850.54</v>
      </c>
      <c r="AH96" s="309">
        <v>773.78</v>
      </c>
      <c r="AI96" s="309">
        <v>741.04</v>
      </c>
      <c r="AJ96" s="309">
        <v>844.83</v>
      </c>
    </row>
    <row r="97" spans="1:36" ht="18.75">
      <c r="A97" s="272" t="str">
        <f>IFERROR(TRIM(VLOOKUP(UPPER(D95),table_lookups,2,FALSE())),IF(ROW()&gt;2,A96,""))</f>
        <v>EXPENSES</v>
      </c>
      <c r="B97" s="266">
        <v>307</v>
      </c>
      <c r="C97" s="267"/>
      <c r="D97" s="270" t="s">
        <v>68</v>
      </c>
      <c r="E97" s="268"/>
      <c r="F97" s="261" t="e">
        <v>#NAME?</v>
      </c>
      <c r="G97" t="s">
        <v>188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09">
        <v>4900</v>
      </c>
      <c r="Z97" s="309">
        <v>8550</v>
      </c>
      <c r="AA97" s="309">
        <v>2150</v>
      </c>
      <c r="AB97" s="309">
        <v>8180</v>
      </c>
      <c r="AC97" s="309">
        <v>8700</v>
      </c>
      <c r="AD97" s="309">
        <v>4150</v>
      </c>
      <c r="AE97" s="309">
        <v>1000</v>
      </c>
      <c r="AF97" s="309">
        <v>4766</v>
      </c>
      <c r="AG97" s="309">
        <v>8146</v>
      </c>
      <c r="AH97" s="309">
        <v>8147</v>
      </c>
      <c r="AI97" s="309">
        <v>2100</v>
      </c>
      <c r="AJ97" s="309">
        <v>6161</v>
      </c>
    </row>
    <row r="98" spans="1:36" ht="18.75">
      <c r="A98" s="272" t="str">
        <f>IFERROR(TRIM(VLOOKUP(UPPER(D96),table_lookups,2,FALSE())),IF(ROW()&gt;2,A97,""))</f>
        <v>EXPENSES</v>
      </c>
      <c r="B98" s="266">
        <v>307</v>
      </c>
      <c r="C98" s="267"/>
      <c r="D98" s="270" t="s">
        <v>68</v>
      </c>
      <c r="E98" s="268"/>
      <c r="F98" s="261" t="e">
        <v>#NAME?</v>
      </c>
      <c r="G98" t="s">
        <v>189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09">
        <v>55</v>
      </c>
      <c r="Z98" s="309">
        <v>55</v>
      </c>
      <c r="AA98" s="309">
        <v>55</v>
      </c>
      <c r="AB98" s="309">
        <v>55</v>
      </c>
      <c r="AC98" s="309">
        <v>55</v>
      </c>
      <c r="AD98" s="309">
        <v>55</v>
      </c>
      <c r="AE98" s="309">
        <v>55</v>
      </c>
      <c r="AF98" s="309">
        <v>55</v>
      </c>
      <c r="AG98" s="309">
        <v>0</v>
      </c>
      <c r="AH98" s="309">
        <v>55</v>
      </c>
      <c r="AI98" s="309">
        <v>0</v>
      </c>
      <c r="AJ98" s="309">
        <v>0</v>
      </c>
    </row>
    <row r="99" spans="1:36" ht="18.75">
      <c r="A99" s="272" t="str">
        <f>IFERROR(TRIM(VLOOKUP(UPPER(D97),table_lookups,2,FALSE())),IF(ROW()&gt;2,A98,""))</f>
        <v>EXPENSES</v>
      </c>
      <c r="B99" s="266">
        <v>307</v>
      </c>
      <c r="C99" s="267"/>
      <c r="D99" s="270" t="s">
        <v>68</v>
      </c>
      <c r="E99" s="268"/>
      <c r="F99" s="261" t="e">
        <v>#NAME?</v>
      </c>
      <c r="G99" t="s">
        <v>190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09">
        <v>800</v>
      </c>
      <c r="Z99" s="309">
        <v>800</v>
      </c>
      <c r="AA99" s="309">
        <v>800</v>
      </c>
      <c r="AB99" s="309">
        <v>800</v>
      </c>
      <c r="AC99" s="309">
        <v>550</v>
      </c>
      <c r="AD99" s="309">
        <v>550</v>
      </c>
      <c r="AE99" s="309">
        <v>550</v>
      </c>
      <c r="AF99" s="309">
        <v>550</v>
      </c>
      <c r="AG99" s="309">
        <v>550</v>
      </c>
      <c r="AH99" s="309">
        <v>550</v>
      </c>
      <c r="AI99" s="309">
        <v>0</v>
      </c>
      <c r="AJ99" s="309">
        <v>0</v>
      </c>
    </row>
    <row r="100" spans="1:36" ht="18.75">
      <c r="A100" s="272" t="str">
        <f>IFERROR(TRIM(VLOOKUP(UPPER(D98),table_lookups,2,FALSE())),IF(ROW()&gt;2,A99,""))</f>
        <v>EXPENSES</v>
      </c>
      <c r="B100" s="266">
        <v>307</v>
      </c>
      <c r="C100" s="267"/>
      <c r="D100" s="270" t="s">
        <v>68</v>
      </c>
      <c r="E100" s="268"/>
      <c r="F100" s="261" t="e">
        <v>#NAME?</v>
      </c>
      <c r="G100" t="s">
        <v>191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09">
        <v>0</v>
      </c>
      <c r="Z100" s="309">
        <v>0</v>
      </c>
      <c r="AA100" s="309">
        <v>6</v>
      </c>
      <c r="AB100" s="309">
        <v>31</v>
      </c>
      <c r="AC100" s="309">
        <v>6</v>
      </c>
      <c r="AD100" s="309">
        <v>6</v>
      </c>
      <c r="AE100" s="309">
        <v>6</v>
      </c>
      <c r="AF100" s="309">
        <v>6</v>
      </c>
      <c r="AG100" s="309">
        <v>6</v>
      </c>
      <c r="AH100" s="309">
        <v>6</v>
      </c>
      <c r="AI100" s="309">
        <v>0</v>
      </c>
      <c r="AJ100" s="309">
        <v>0</v>
      </c>
    </row>
    <row r="101" spans="1:36" ht="18.75">
      <c r="A101" s="272" t="str">
        <f>IFERROR(TRIM(VLOOKUP(UPPER(D99),table_lookups,2,FALSE())),IF(ROW()&gt;2,A100,""))</f>
        <v>EXPENSES</v>
      </c>
      <c r="B101" s="266">
        <v>307</v>
      </c>
      <c r="C101" s="267"/>
      <c r="D101" s="270" t="s">
        <v>68</v>
      </c>
      <c r="E101" s="268"/>
      <c r="F101" s="261" t="e">
        <v>#NAME?</v>
      </c>
      <c r="G101" t="s">
        <v>192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09">
        <v>1431.13</v>
      </c>
      <c r="Z101" s="309">
        <v>1425</v>
      </c>
      <c r="AA101" s="309">
        <v>1425</v>
      </c>
      <c r="AB101" s="309">
        <v>1699.95</v>
      </c>
      <c r="AC101" s="309">
        <v>1633.33</v>
      </c>
      <c r="AD101" s="309">
        <v>1633.33</v>
      </c>
      <c r="AE101" s="309">
        <v>1633.33</v>
      </c>
      <c r="AF101" s="309">
        <v>1313.33</v>
      </c>
      <c r="AG101" s="309">
        <v>1648.33</v>
      </c>
      <c r="AH101" s="309">
        <v>1483.33</v>
      </c>
      <c r="AI101" s="309">
        <v>1799.33</v>
      </c>
      <c r="AJ101" s="309">
        <v>3964.33</v>
      </c>
    </row>
    <row r="102" spans="1:36" ht="18.75">
      <c r="A102" s="272" t="str">
        <f>IFERROR(TRIM(VLOOKUP(UPPER(D100),table_lookups,2,FALSE())),IF(ROW()&gt;2,A101,""))</f>
        <v>EXPENSES</v>
      </c>
      <c r="B102" s="266">
        <v>307</v>
      </c>
      <c r="C102" s="267"/>
      <c r="D102" s="270" t="s">
        <v>68</v>
      </c>
      <c r="E102" s="268"/>
      <c r="F102" s="261" t="e">
        <v>#NAME?</v>
      </c>
      <c r="G102" t="s">
        <v>193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09">
        <v>27270.25</v>
      </c>
      <c r="Z102" s="309">
        <v>10940.25</v>
      </c>
      <c r="AA102" s="309">
        <v>20667.72</v>
      </c>
      <c r="AB102" s="309">
        <v>4856</v>
      </c>
      <c r="AC102" s="309">
        <v>7612.5</v>
      </c>
      <c r="AD102" s="309">
        <v>6542.5</v>
      </c>
      <c r="AE102" s="309">
        <v>9270.2999999999993</v>
      </c>
      <c r="AF102" s="309">
        <v>12139.15</v>
      </c>
      <c r="AG102" s="309">
        <v>6431.25</v>
      </c>
      <c r="AH102" s="309">
        <v>27557</v>
      </c>
      <c r="AI102" s="309">
        <v>0</v>
      </c>
      <c r="AJ102" s="309">
        <v>350</v>
      </c>
    </row>
    <row r="103" spans="1:36" ht="18.75">
      <c r="A103" s="272" t="str">
        <f>IFERROR(TRIM(VLOOKUP(UPPER(D101),table_lookups,2,FALSE())),IF(ROW()&gt;2,A102,""))</f>
        <v>EXPENSES</v>
      </c>
      <c r="B103" s="266">
        <v>307</v>
      </c>
      <c r="C103" s="267"/>
      <c r="D103" s="270" t="s">
        <v>68</v>
      </c>
      <c r="E103" s="268"/>
      <c r="F103" s="261" t="e">
        <v>#NAME?</v>
      </c>
      <c r="G103" t="s">
        <v>194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09">
        <v>0</v>
      </c>
      <c r="Z103" s="309">
        <v>279.24</v>
      </c>
      <c r="AA103" s="309">
        <v>0</v>
      </c>
      <c r="AB103" s="309">
        <v>240.9</v>
      </c>
      <c r="AC103" s="309">
        <v>1066.1500000000001</v>
      </c>
      <c r="AD103" s="309">
        <v>546.46</v>
      </c>
      <c r="AE103" s="309">
        <v>37.21</v>
      </c>
      <c r="AF103" s="309">
        <v>711.48</v>
      </c>
      <c r="AG103" s="309">
        <v>457.08</v>
      </c>
      <c r="AH103" s="309">
        <v>351.97</v>
      </c>
      <c r="AI103" s="309">
        <v>42</v>
      </c>
      <c r="AJ103" s="309">
        <v>159.91</v>
      </c>
    </row>
    <row r="104" spans="1:36" ht="18.75">
      <c r="A104" s="272" t="str">
        <f>IFERROR(TRIM(VLOOKUP(UPPER(D102),table_lookups,2,FALSE())),IF(ROW()&gt;2,A103,""))</f>
        <v>EXPENSES</v>
      </c>
      <c r="B104" s="266">
        <v>307</v>
      </c>
      <c r="C104" s="267"/>
      <c r="D104" s="270" t="s">
        <v>68</v>
      </c>
      <c r="E104" s="268"/>
      <c r="F104" s="261" t="e">
        <v>#NAME?</v>
      </c>
      <c r="G104" t="s">
        <v>195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09">
        <v>90</v>
      </c>
      <c r="Z104" s="309">
        <v>150</v>
      </c>
      <c r="AA104" s="309">
        <v>90</v>
      </c>
      <c r="AB104" s="309">
        <v>0</v>
      </c>
      <c r="AC104" s="309">
        <v>187.5</v>
      </c>
      <c r="AD104" s="309">
        <v>220</v>
      </c>
      <c r="AE104" s="309">
        <v>96</v>
      </c>
      <c r="AF104" s="309">
        <v>52.5</v>
      </c>
      <c r="AG104" s="309">
        <v>29</v>
      </c>
      <c r="AH104" s="309">
        <v>0</v>
      </c>
      <c r="AI104" s="309">
        <v>62</v>
      </c>
      <c r="AJ104" s="309">
        <v>81</v>
      </c>
    </row>
    <row r="105" spans="1:36" ht="18.75">
      <c r="A105" s="272" t="str">
        <f>IFERROR(TRIM(VLOOKUP(UPPER(D103),table_lookups,2,FALSE())),IF(ROW()&gt;2,A104,""))</f>
        <v>EXPENSES</v>
      </c>
      <c r="B105" s="266">
        <v>307</v>
      </c>
      <c r="C105" s="267"/>
      <c r="D105" s="270" t="s">
        <v>68</v>
      </c>
      <c r="E105" s="268"/>
      <c r="F105" s="261" t="e">
        <v>#NAME?</v>
      </c>
      <c r="G105" t="s">
        <v>196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09">
        <v>0</v>
      </c>
      <c r="Z105" s="309">
        <v>2000</v>
      </c>
      <c r="AA105" s="309">
        <v>0</v>
      </c>
      <c r="AB105" s="309">
        <v>0</v>
      </c>
      <c r="AC105" s="309">
        <v>5000</v>
      </c>
      <c r="AD105" s="309">
        <v>0</v>
      </c>
      <c r="AE105" s="309">
        <v>0</v>
      </c>
      <c r="AF105" s="309">
        <v>0</v>
      </c>
      <c r="AG105" s="309">
        <v>0</v>
      </c>
      <c r="AH105" s="309">
        <v>0</v>
      </c>
      <c r="AI105" s="309">
        <v>0</v>
      </c>
      <c r="AJ105" s="309">
        <v>0</v>
      </c>
    </row>
    <row r="106" spans="1:36" ht="18.75">
      <c r="A106" s="272" t="str">
        <f>IFERROR(TRIM(VLOOKUP(UPPER(D104),table_lookups,2,FALSE())),IF(ROW()&gt;2,A105,""))</f>
        <v>EXPENSES</v>
      </c>
      <c r="B106" s="266">
        <v>307</v>
      </c>
      <c r="C106" s="267"/>
      <c r="D106" s="270" t="s">
        <v>68</v>
      </c>
      <c r="E106" s="268"/>
      <c r="F106" s="261" t="e">
        <v>#NAME?</v>
      </c>
      <c r="G106" t="s">
        <v>197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09">
        <v>0</v>
      </c>
      <c r="Z106" s="309">
        <v>42.3</v>
      </c>
      <c r="AA106" s="309">
        <v>0</v>
      </c>
      <c r="AB106" s="309">
        <v>0</v>
      </c>
      <c r="AC106" s="309">
        <v>0</v>
      </c>
      <c r="AD106" s="309">
        <v>353</v>
      </c>
      <c r="AE106" s="309">
        <v>507.99</v>
      </c>
      <c r="AF106" s="309">
        <v>270</v>
      </c>
      <c r="AG106" s="309">
        <v>0</v>
      </c>
      <c r="AH106" s="309">
        <v>0</v>
      </c>
      <c r="AI106" s="309">
        <v>0</v>
      </c>
      <c r="AJ106" s="309">
        <v>0</v>
      </c>
    </row>
    <row r="107" spans="1:36" ht="18.75">
      <c r="A107" s="272" t="str">
        <f>IFERROR(TRIM(VLOOKUP(UPPER(D105),table_lookups,2,FALSE())),IF(ROW()&gt;2,A106,""))</f>
        <v>EXPENSES</v>
      </c>
      <c r="B107" s="266">
        <v>307</v>
      </c>
      <c r="C107" s="267"/>
      <c r="D107" s="270" t="s">
        <v>68</v>
      </c>
      <c r="E107" s="268"/>
      <c r="F107" s="261" t="e">
        <v>#NAME?</v>
      </c>
      <c r="G107" t="s">
        <v>198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09">
        <v>0</v>
      </c>
      <c r="Z107" s="309">
        <v>0</v>
      </c>
      <c r="AA107" s="309">
        <v>233.76</v>
      </c>
      <c r="AB107" s="309">
        <v>0</v>
      </c>
      <c r="AC107" s="309">
        <v>0</v>
      </c>
      <c r="AD107" s="309">
        <v>0</v>
      </c>
      <c r="AE107" s="309">
        <v>0</v>
      </c>
      <c r="AF107" s="309">
        <v>0</v>
      </c>
      <c r="AG107" s="309">
        <v>0</v>
      </c>
      <c r="AH107" s="309">
        <v>0</v>
      </c>
      <c r="AI107" s="309">
        <v>0</v>
      </c>
      <c r="AJ107" s="309">
        <v>0</v>
      </c>
    </row>
    <row r="108" spans="1:36" ht="18.75">
      <c r="A108" s="272" t="str">
        <f>IFERROR(TRIM(VLOOKUP(UPPER(D106),table_lookups,2,FALSE())),IF(ROW()&gt;2,A107,""))</f>
        <v>EXPENSES</v>
      </c>
      <c r="B108" s="266">
        <v>307</v>
      </c>
      <c r="C108" s="267"/>
      <c r="D108" s="270" t="s">
        <v>68</v>
      </c>
      <c r="E108" s="268"/>
      <c r="F108" s="261" t="e">
        <v>#NAME?</v>
      </c>
      <c r="G108" t="s">
        <v>199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09">
        <v>4100</v>
      </c>
      <c r="Z108" s="309">
        <v>4100</v>
      </c>
      <c r="AA108" s="309">
        <v>4100</v>
      </c>
      <c r="AB108" s="309">
        <v>4100</v>
      </c>
      <c r="AC108" s="309">
        <v>4100</v>
      </c>
      <c r="AD108" s="309">
        <v>4100</v>
      </c>
      <c r="AE108" s="309">
        <v>4100</v>
      </c>
      <c r="AF108" s="309">
        <v>4100</v>
      </c>
      <c r="AG108" s="309">
        <v>4100</v>
      </c>
      <c r="AH108" s="309">
        <v>4100</v>
      </c>
      <c r="AI108" s="309">
        <v>4100</v>
      </c>
      <c r="AJ108" s="309">
        <v>4100</v>
      </c>
    </row>
    <row r="109" spans="1:36" ht="18.75">
      <c r="A109" s="272" t="str">
        <f>IFERROR(TRIM(VLOOKUP(UPPER(D107),table_lookups,2,FALSE())),IF(ROW()&gt;2,A108,""))</f>
        <v>EXPENSES</v>
      </c>
      <c r="B109" s="266"/>
      <c r="C109" s="267"/>
      <c r="D109" s="270" t="s">
        <v>361</v>
      </c>
      <c r="E109" s="268"/>
      <c r="F109" s="261" t="e">
        <v>#NAME?</v>
      </c>
      <c r="G109" t="s">
        <v>200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09">
        <v>49061.55</v>
      </c>
      <c r="Z109" s="309">
        <v>38643.69</v>
      </c>
      <c r="AA109" s="309">
        <v>41875.83</v>
      </c>
      <c r="AB109" s="309">
        <v>29744.91</v>
      </c>
      <c r="AC109" s="309">
        <v>39174.97</v>
      </c>
      <c r="AD109" s="309">
        <v>28486.32</v>
      </c>
      <c r="AE109" s="309">
        <v>26546.66</v>
      </c>
      <c r="AF109" s="309">
        <v>36057.96</v>
      </c>
      <c r="AG109" s="309">
        <v>31496.21</v>
      </c>
      <c r="AH109" s="309">
        <v>52996.47</v>
      </c>
      <c r="AI109" s="309">
        <v>18832.29</v>
      </c>
      <c r="AJ109" s="309">
        <v>25444.880000000001</v>
      </c>
    </row>
    <row r="110" spans="1:36" ht="18.75">
      <c r="A110" s="272" t="str">
        <f>IFERROR(TRIM(VLOOKUP(UPPER(D108),table_lookups,2,FALSE())),IF(ROW()&gt;2,A109,""))</f>
        <v>EXPENSES</v>
      </c>
      <c r="B110" s="266"/>
      <c r="C110" s="267"/>
      <c r="D110" s="270" t="s">
        <v>361</v>
      </c>
      <c r="E110" s="268"/>
      <c r="F110" s="261" t="e">
        <v>#NAME?</v>
      </c>
      <c r="G110" t="s">
        <v>130</v>
      </c>
    </row>
    <row r="111" spans="1:36" ht="18.75">
      <c r="A111" s="272" t="str">
        <f>IFERROR(TRIM(VLOOKUP(UPPER(D109),table_lookups,2,FALSE())),IF(ROW()&gt;2,A110,""))</f>
        <v>EXPENSES</v>
      </c>
      <c r="B111" s="266"/>
      <c r="C111" s="267"/>
      <c r="D111" s="270" t="s">
        <v>361</v>
      </c>
      <c r="E111" s="268"/>
      <c r="F111" s="261" t="e">
        <v>#NAME?</v>
      </c>
      <c r="G111" t="s">
        <v>201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t="s">
        <v>135</v>
      </c>
      <c r="Z111" t="s">
        <v>135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</row>
    <row r="112" spans="1:36" ht="18.75">
      <c r="A112" s="265" t="str">
        <f>IFERROR(TRIM(VLOOKUP(UPPER(D110),table_lookups,2,FALSE())),IF(ROW()&gt;2,A111,""))</f>
        <v>EXPENSES</v>
      </c>
      <c r="B112" s="266">
        <v>314</v>
      </c>
      <c r="C112" s="267"/>
      <c r="D112" s="270" t="s">
        <v>75</v>
      </c>
      <c r="E112" s="268"/>
      <c r="F112" s="261" t="e">
        <v>#NAME?</v>
      </c>
      <c r="G112" t="s">
        <v>202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09">
        <v>270.18</v>
      </c>
      <c r="Z112" s="309">
        <v>278.7</v>
      </c>
      <c r="AA112" s="309">
        <v>291.69</v>
      </c>
      <c r="AB112" s="309">
        <v>285.14999999999998</v>
      </c>
      <c r="AC112" s="309">
        <v>289.89999999999998</v>
      </c>
      <c r="AD112" s="309">
        <v>304.42</v>
      </c>
      <c r="AE112" s="309">
        <v>296.06</v>
      </c>
      <c r="AF112" s="309">
        <v>316.74</v>
      </c>
      <c r="AG112" s="309">
        <v>311.99</v>
      </c>
      <c r="AH112" s="309">
        <v>333.41</v>
      </c>
      <c r="AI112" s="309">
        <v>322.66000000000003</v>
      </c>
      <c r="AJ112" s="309">
        <v>330.69</v>
      </c>
    </row>
    <row r="113" spans="1:36" ht="18.75">
      <c r="A113" s="265" t="str">
        <f>IFERROR(TRIM(VLOOKUP(UPPER(D111),table_lookups,2,FALSE())),IF(ROW()&gt;2,A112,""))</f>
        <v>EXPENSES</v>
      </c>
      <c r="B113" s="266">
        <v>314</v>
      </c>
      <c r="C113" s="267"/>
      <c r="D113" s="270" t="s">
        <v>75</v>
      </c>
      <c r="E113" s="268"/>
      <c r="F113" s="261" t="e">
        <v>#NAME?</v>
      </c>
      <c r="G113" t="s">
        <v>203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09">
        <v>9990.7800000000007</v>
      </c>
      <c r="Z113" s="309">
        <v>10057.25</v>
      </c>
      <c r="AA113" s="309">
        <v>13159.05</v>
      </c>
      <c r="AB113" s="309">
        <v>12617.54</v>
      </c>
      <c r="AC113" s="309">
        <v>11577.47</v>
      </c>
      <c r="AD113" s="309">
        <v>8602.34</v>
      </c>
      <c r="AE113" s="309">
        <v>9293.24</v>
      </c>
      <c r="AF113" s="309">
        <v>12231.47</v>
      </c>
      <c r="AG113" s="309">
        <v>10924.75</v>
      </c>
      <c r="AH113" s="309">
        <v>15246.43</v>
      </c>
      <c r="AI113" s="309">
        <v>7257.6</v>
      </c>
      <c r="AJ113" s="309">
        <v>10561.66</v>
      </c>
    </row>
    <row r="114" spans="1:36" ht="18.75">
      <c r="A114" s="265" t="str">
        <f>IFERROR(TRIM(VLOOKUP(UPPER(D112),table_lookups,2,FALSE())),IF(ROW()&gt;2,A113,""))</f>
        <v>EXPENSES</v>
      </c>
      <c r="B114" s="266">
        <v>314</v>
      </c>
      <c r="C114" s="267"/>
      <c r="D114" s="270" t="s">
        <v>75</v>
      </c>
      <c r="E114" s="268"/>
      <c r="F114" s="261" t="e">
        <v>#NAME?</v>
      </c>
      <c r="G114" t="s">
        <v>204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09">
        <v>1081.69</v>
      </c>
      <c r="Z114" s="309">
        <v>767.19</v>
      </c>
      <c r="AA114" s="309">
        <v>671.56</v>
      </c>
      <c r="AB114" s="309">
        <v>1090.1199999999999</v>
      </c>
      <c r="AC114" s="309">
        <v>1081.18</v>
      </c>
      <c r="AD114" s="309">
        <v>1720.03</v>
      </c>
      <c r="AE114" s="309">
        <v>2318.8200000000002</v>
      </c>
      <c r="AF114" s="309">
        <v>2877.01</v>
      </c>
      <c r="AG114" s="309">
        <v>3007.55</v>
      </c>
      <c r="AH114" s="309">
        <v>3954.65</v>
      </c>
      <c r="AI114" s="309">
        <v>287.7</v>
      </c>
      <c r="AJ114" s="309">
        <v>1630.6</v>
      </c>
    </row>
    <row r="115" spans="1:36" ht="18.75">
      <c r="A115" s="265" t="str">
        <f>IFERROR(TRIM(VLOOKUP(UPPER(D113),table_lookups,2,FALSE())),IF(ROW()&gt;2,A114,""))</f>
        <v>EXPENSES</v>
      </c>
      <c r="B115" s="266">
        <v>314</v>
      </c>
      <c r="C115" s="267"/>
      <c r="D115" s="270" t="s">
        <v>75</v>
      </c>
      <c r="E115" s="268"/>
      <c r="F115" s="261" t="e">
        <v>#NAME?</v>
      </c>
      <c r="G115" t="s">
        <v>205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09">
        <v>2060.2399999999998</v>
      </c>
      <c r="Z115" s="309">
        <v>2197.58</v>
      </c>
      <c r="AA115" s="309">
        <v>2128.91</v>
      </c>
      <c r="AB115" s="309">
        <v>2128.91</v>
      </c>
      <c r="AC115" s="309">
        <v>2128.91</v>
      </c>
      <c r="AD115" s="309">
        <v>2128.91</v>
      </c>
      <c r="AE115" s="309">
        <v>2199.87</v>
      </c>
      <c r="AF115" s="309">
        <v>2057.9499999999998</v>
      </c>
      <c r="AG115" s="309">
        <v>2128.91</v>
      </c>
      <c r="AH115" s="309">
        <v>2128.91</v>
      </c>
      <c r="AI115" s="309">
        <v>2060.2399999999998</v>
      </c>
      <c r="AJ115" s="309">
        <v>2128.91</v>
      </c>
    </row>
    <row r="116" spans="1:36" ht="18.75">
      <c r="A116" s="265" t="str">
        <f>IFERROR(TRIM(VLOOKUP(UPPER(D114),table_lookups,2,FALSE())),IF(ROW()&gt;2,A115,""))</f>
        <v>EXPENSES</v>
      </c>
      <c r="B116" s="266">
        <v>314</v>
      </c>
      <c r="C116" s="267"/>
      <c r="D116" s="270" t="s">
        <v>75</v>
      </c>
      <c r="E116" s="268"/>
      <c r="F116" s="261" t="e">
        <v>#NAME?</v>
      </c>
      <c r="G116" t="s">
        <v>206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09">
        <v>8760.07</v>
      </c>
      <c r="Z116" s="309">
        <v>10657.15</v>
      </c>
      <c r="AA116" s="309">
        <v>5540.01</v>
      </c>
      <c r="AB116" s="309">
        <v>6655.92</v>
      </c>
      <c r="AC116" s="309">
        <v>6830.55</v>
      </c>
      <c r="AD116" s="309">
        <v>8173.36</v>
      </c>
      <c r="AE116" s="309">
        <v>8540.09</v>
      </c>
      <c r="AF116" s="309">
        <v>6258.09</v>
      </c>
      <c r="AG116" s="309">
        <v>6612.22</v>
      </c>
      <c r="AH116" s="309">
        <v>6908.47</v>
      </c>
      <c r="AI116" s="309">
        <v>10121.23</v>
      </c>
      <c r="AJ116" s="309">
        <v>7887.91</v>
      </c>
    </row>
    <row r="117" spans="1:36" ht="18.75">
      <c r="A117" s="265" t="str">
        <f>IFERROR(TRIM(VLOOKUP(UPPER(D115),table_lookups,2,FALSE())),IF(ROW()&gt;2,A116,""))</f>
        <v>EXPENSES</v>
      </c>
      <c r="B117" s="266"/>
      <c r="C117" s="267"/>
      <c r="D117" s="270" t="s">
        <v>361</v>
      </c>
      <c r="E117" s="268"/>
      <c r="F117" s="261" t="e">
        <v>#NAME?</v>
      </c>
      <c r="G117" t="s">
        <v>207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09">
        <v>22162.959999999999</v>
      </c>
      <c r="Z117" s="309">
        <v>23957.87</v>
      </c>
      <c r="AA117" s="309">
        <v>21791.22</v>
      </c>
      <c r="AB117" s="309">
        <v>22777.64</v>
      </c>
      <c r="AC117" s="309">
        <v>21908.01</v>
      </c>
      <c r="AD117" s="309">
        <v>20929.060000000001</v>
      </c>
      <c r="AE117" s="309">
        <v>22648.080000000002</v>
      </c>
      <c r="AF117" s="309">
        <v>23741.26</v>
      </c>
      <c r="AG117" s="309">
        <v>22985.42</v>
      </c>
      <c r="AH117" s="309">
        <v>28571.87</v>
      </c>
      <c r="AI117" s="309">
        <v>20049.43</v>
      </c>
      <c r="AJ117" s="309">
        <v>22539.77</v>
      </c>
    </row>
    <row r="118" spans="1:36" ht="18.75">
      <c r="A118" s="265" t="str">
        <f>IFERROR(TRIM(VLOOKUP(UPPER(D116),table_lookups,2,FALSE())),IF(ROW()&gt;2,A117,""))</f>
        <v>EXPENSES</v>
      </c>
      <c r="B118" s="266"/>
      <c r="C118" s="267"/>
      <c r="D118" s="270" t="s">
        <v>361</v>
      </c>
      <c r="E118" s="268"/>
      <c r="F118" s="261" t="e">
        <v>#NAME?</v>
      </c>
      <c r="G118" t="s">
        <v>130</v>
      </c>
    </row>
    <row r="119" spans="1:36" ht="18.75">
      <c r="A119" s="265" t="str">
        <f>IFERROR(TRIM(VLOOKUP(UPPER(D117),table_lookups,2,FALSE())),IF(ROW()&gt;2,A118,""))</f>
        <v>EXPENSES</v>
      </c>
      <c r="B119" s="266"/>
      <c r="C119" s="267"/>
      <c r="D119" s="270" t="s">
        <v>361</v>
      </c>
      <c r="E119" s="268"/>
      <c r="F119" s="261" t="e">
        <v>#NAME?</v>
      </c>
      <c r="G119" t="s">
        <v>208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</row>
    <row r="120" spans="1:36" ht="18.75">
      <c r="A120" s="265" t="str">
        <f>IFERROR(TRIM(VLOOKUP(UPPER(D118),table_lookups,2,FALSE())),IF(ROW()&gt;2,A119,""))</f>
        <v>EXPENSES</v>
      </c>
      <c r="B120" s="266">
        <v>302</v>
      </c>
      <c r="C120" s="267"/>
      <c r="D120" s="270" t="s">
        <v>63</v>
      </c>
      <c r="E120" s="268"/>
      <c r="F120" s="261" t="e">
        <v>#NAME?</v>
      </c>
      <c r="G120" t="s">
        <v>209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09">
        <v>24770.79</v>
      </c>
      <c r="Z120" s="309">
        <v>24930.91</v>
      </c>
      <c r="AA120" s="309">
        <v>23801.65</v>
      </c>
      <c r="AB120" s="309">
        <v>23540.53</v>
      </c>
      <c r="AC120" s="309">
        <v>27943.77</v>
      </c>
      <c r="AD120" s="309">
        <v>27616.37</v>
      </c>
      <c r="AE120" s="309">
        <v>27212.75</v>
      </c>
      <c r="AF120" s="309">
        <v>31458.95</v>
      </c>
      <c r="AG120" s="309">
        <v>30417.03</v>
      </c>
      <c r="AH120" s="309">
        <v>30375.89</v>
      </c>
      <c r="AI120" s="309">
        <v>29402.58</v>
      </c>
      <c r="AJ120" s="309">
        <v>31419.78</v>
      </c>
    </row>
    <row r="121" spans="1:36" ht="18.75">
      <c r="A121" s="265" t="str">
        <f>IFERROR(TRIM(VLOOKUP(UPPER(D119),table_lookups,2,FALSE())),IF(ROW()&gt;2,A120,""))</f>
        <v>EXPENSES</v>
      </c>
      <c r="B121" s="266">
        <v>302</v>
      </c>
      <c r="C121" s="267"/>
      <c r="D121" s="270" t="s">
        <v>63</v>
      </c>
      <c r="E121" s="268"/>
      <c r="F121" s="261" t="e">
        <v>#NAME?</v>
      </c>
      <c r="G121" t="s">
        <v>210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09">
        <v>4951.25</v>
      </c>
      <c r="Z121" s="309">
        <v>5039.54</v>
      </c>
      <c r="AA121" s="309">
        <v>5026.3599999999997</v>
      </c>
      <c r="AB121" s="309">
        <v>4513.16</v>
      </c>
      <c r="AC121" s="309">
        <v>5662.3</v>
      </c>
      <c r="AD121" s="309">
        <v>5489.92</v>
      </c>
      <c r="AE121" s="309">
        <v>6007.3</v>
      </c>
      <c r="AF121" s="309">
        <v>7029.94</v>
      </c>
      <c r="AG121" s="309">
        <v>6517.29</v>
      </c>
      <c r="AH121" s="309">
        <v>6371.82</v>
      </c>
      <c r="AI121" s="309">
        <v>6704.34</v>
      </c>
      <c r="AJ121" s="309">
        <v>8494</v>
      </c>
    </row>
    <row r="122" spans="1:36" ht="18.75">
      <c r="A122" s="265" t="str">
        <f>IFERROR(TRIM(VLOOKUP(UPPER(D120),table_lookups,2,FALSE())),IF(ROW()&gt;2,A121,""))</f>
        <v>EXPENSES</v>
      </c>
      <c r="B122" s="266">
        <v>302</v>
      </c>
      <c r="C122" s="267"/>
      <c r="D122" s="270" t="s">
        <v>63</v>
      </c>
      <c r="E122" s="268"/>
      <c r="F122" s="261" t="e">
        <v>#NAME?</v>
      </c>
      <c r="G122" t="s">
        <v>211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09">
        <v>1695.8</v>
      </c>
      <c r="Z122" s="309">
        <v>2440.25</v>
      </c>
      <c r="AA122" s="309">
        <v>1235.28</v>
      </c>
      <c r="AB122" s="309">
        <v>2397.0100000000002</v>
      </c>
      <c r="AC122" s="309">
        <v>1367.14</v>
      </c>
      <c r="AD122" s="309">
        <v>2565.19</v>
      </c>
      <c r="AE122" s="309">
        <v>2731.86</v>
      </c>
      <c r="AF122" s="309">
        <v>2739.82</v>
      </c>
      <c r="AG122" s="309">
        <v>1539.34</v>
      </c>
      <c r="AH122" s="309">
        <v>1333.2</v>
      </c>
      <c r="AI122" s="309">
        <v>1338.77</v>
      </c>
      <c r="AJ122" s="309">
        <v>2495.46</v>
      </c>
    </row>
    <row r="123" spans="1:36" ht="18.75">
      <c r="A123" s="265" t="str">
        <f>IFERROR(TRIM(VLOOKUP(UPPER(D121),table_lookups,2,FALSE())),IF(ROW()&gt;2,A122,""))</f>
        <v>EXPENSES</v>
      </c>
      <c r="B123" s="266">
        <v>302</v>
      </c>
      <c r="C123" s="267"/>
      <c r="D123" s="270" t="s">
        <v>63</v>
      </c>
      <c r="E123" s="268"/>
      <c r="F123" s="261" t="e">
        <v>#NAME?</v>
      </c>
      <c r="G123" t="s">
        <v>212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09">
        <v>1877.25</v>
      </c>
      <c r="Z123" s="309">
        <v>2061.59</v>
      </c>
      <c r="AA123" s="309">
        <v>2399.56</v>
      </c>
      <c r="AB123" s="309">
        <v>1364.48</v>
      </c>
      <c r="AC123" s="309">
        <v>2797.44</v>
      </c>
      <c r="AD123" s="309">
        <v>1484.88</v>
      </c>
      <c r="AE123" s="309">
        <v>1732.69</v>
      </c>
      <c r="AF123" s="309">
        <v>1480.95</v>
      </c>
      <c r="AG123" s="309">
        <v>1583.79</v>
      </c>
      <c r="AH123" s="309">
        <v>3386.92</v>
      </c>
      <c r="AI123" s="309">
        <v>5093.99</v>
      </c>
      <c r="AJ123" s="309">
        <v>9106.15</v>
      </c>
    </row>
    <row r="124" spans="1:36" ht="18.75">
      <c r="A124" s="265" t="str">
        <f>IFERROR(TRIM(VLOOKUP(UPPER(D122),table_lookups,2,FALSE())),IF(ROW()&gt;2,A123,""))</f>
        <v>EXPENSES</v>
      </c>
      <c r="B124" s="266">
        <v>302</v>
      </c>
      <c r="C124" s="267"/>
      <c r="D124" s="270" t="s">
        <v>63</v>
      </c>
      <c r="E124" s="268"/>
      <c r="F124" s="261" t="e">
        <v>#NAME?</v>
      </c>
      <c r="G124" t="s">
        <v>213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09">
        <v>0</v>
      </c>
      <c r="Z124" s="309">
        <v>0</v>
      </c>
      <c r="AA124" s="309">
        <v>112.2</v>
      </c>
      <c r="AB124" s="309">
        <v>31.68</v>
      </c>
      <c r="AC124" s="309">
        <v>116.6</v>
      </c>
      <c r="AD124" s="309">
        <v>54</v>
      </c>
      <c r="AE124" s="309">
        <v>30.8</v>
      </c>
      <c r="AF124" s="309">
        <v>0</v>
      </c>
      <c r="AG124" s="309">
        <v>0</v>
      </c>
      <c r="AH124" s="309">
        <v>386.64</v>
      </c>
      <c r="AI124" s="309">
        <v>472.54</v>
      </c>
      <c r="AJ124" s="309">
        <v>475.95</v>
      </c>
    </row>
    <row r="125" spans="1:36" ht="18.75">
      <c r="A125" s="265" t="str">
        <f>IFERROR(TRIM(VLOOKUP(UPPER(D123),table_lookups,2,FALSE())),IF(ROW()&gt;2,A124,""))</f>
        <v>EXPENSES</v>
      </c>
      <c r="B125" s="266">
        <v>302</v>
      </c>
      <c r="C125" s="267"/>
      <c r="D125" s="270" t="s">
        <v>63</v>
      </c>
      <c r="E125" s="268"/>
      <c r="F125" s="261" t="e">
        <v>#NAME?</v>
      </c>
      <c r="G125" t="s">
        <v>214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09">
        <v>0</v>
      </c>
      <c r="Z125" s="309">
        <v>0</v>
      </c>
      <c r="AA125" s="309">
        <v>530.48</v>
      </c>
      <c r="AB125" s="309">
        <v>42.66</v>
      </c>
      <c r="AC125" s="309">
        <v>76.38</v>
      </c>
      <c r="AD125" s="309">
        <v>0</v>
      </c>
      <c r="AE125" s="309">
        <v>341.64</v>
      </c>
      <c r="AF125" s="309">
        <v>176</v>
      </c>
      <c r="AG125" s="309">
        <v>40.4</v>
      </c>
      <c r="AH125" s="309">
        <v>0</v>
      </c>
      <c r="AI125" s="309">
        <v>0</v>
      </c>
      <c r="AJ125" s="309">
        <v>0</v>
      </c>
    </row>
    <row r="126" spans="1:36" ht="18.75">
      <c r="A126" s="265" t="str">
        <f>IFERROR(TRIM(VLOOKUP(UPPER(D124),table_lookups,2,FALSE())),IF(ROW()&gt;2,A125,""))</f>
        <v>EXPENSES</v>
      </c>
      <c r="B126" s="266">
        <v>302</v>
      </c>
      <c r="C126" s="267"/>
      <c r="D126" s="270" t="s">
        <v>63</v>
      </c>
      <c r="E126" s="268"/>
      <c r="F126" s="261" t="e">
        <v>#NAME?</v>
      </c>
      <c r="G126" t="s">
        <v>215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09">
        <v>4042.42</v>
      </c>
      <c r="Z126" s="309">
        <v>-2838.12</v>
      </c>
      <c r="AA126" s="309">
        <v>0</v>
      </c>
      <c r="AB126" s="309">
        <v>233.06</v>
      </c>
      <c r="AC126" s="309">
        <v>790.68</v>
      </c>
      <c r="AD126" s="309">
        <v>0</v>
      </c>
      <c r="AE126" s="309">
        <v>0</v>
      </c>
      <c r="AF126" s="309">
        <v>529.07000000000005</v>
      </c>
      <c r="AG126" s="309">
        <v>0</v>
      </c>
      <c r="AH126" s="309">
        <v>0</v>
      </c>
      <c r="AI126" s="309">
        <v>1021.99</v>
      </c>
      <c r="AJ126" s="309">
        <v>2917.45</v>
      </c>
    </row>
    <row r="127" spans="1:36" ht="18.75">
      <c r="A127" s="265" t="str">
        <f>IFERROR(TRIM(VLOOKUP(UPPER(D125),table_lookups,2,FALSE())),IF(ROW()&gt;2,A126,""))</f>
        <v>EXPENSES</v>
      </c>
      <c r="B127" s="266">
        <v>302</v>
      </c>
      <c r="C127" s="267"/>
      <c r="D127" s="270" t="s">
        <v>63</v>
      </c>
      <c r="E127" s="268"/>
      <c r="F127" s="261" t="e">
        <v>#NAME?</v>
      </c>
      <c r="G127" t="s">
        <v>216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09">
        <v>286.72000000000003</v>
      </c>
      <c r="Z127" s="309">
        <v>358.4</v>
      </c>
      <c r="AA127" s="309">
        <v>286.72000000000003</v>
      </c>
      <c r="AB127" s="309">
        <v>286.72000000000003</v>
      </c>
      <c r="AC127" s="309">
        <v>377.45</v>
      </c>
      <c r="AD127" s="309">
        <v>301.95999999999998</v>
      </c>
      <c r="AE127" s="309">
        <v>301.95999999999998</v>
      </c>
      <c r="AF127" s="309">
        <v>377.45</v>
      </c>
      <c r="AG127" s="309">
        <v>301.95999999999998</v>
      </c>
      <c r="AH127" s="309">
        <v>301.95999999999998</v>
      </c>
      <c r="AI127" s="309">
        <v>377.45</v>
      </c>
      <c r="AJ127" s="309">
        <v>301.95999999999998</v>
      </c>
    </row>
    <row r="128" spans="1:36" ht="18.75">
      <c r="A128" s="265" t="str">
        <f>IFERROR(TRIM(VLOOKUP(UPPER(D126),table_lookups,2,FALSE())),IF(ROW()&gt;2,A127,""))</f>
        <v>EXPENSES</v>
      </c>
      <c r="B128" s="266">
        <v>302</v>
      </c>
      <c r="C128" s="267"/>
      <c r="D128" s="270" t="s">
        <v>63</v>
      </c>
      <c r="E128" s="268"/>
      <c r="F128" s="261" t="e">
        <v>#NAME?</v>
      </c>
      <c r="G128" t="s">
        <v>217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09">
        <v>13346.54</v>
      </c>
      <c r="Z128" s="309">
        <v>15826.18</v>
      </c>
      <c r="AA128" s="309">
        <v>20180.28</v>
      </c>
      <c r="AB128" s="309">
        <v>17155.87</v>
      </c>
      <c r="AC128" s="309">
        <v>17212.169999999998</v>
      </c>
      <c r="AD128" s="309">
        <v>20066.48</v>
      </c>
      <c r="AE128" s="309">
        <v>16774.900000000001</v>
      </c>
      <c r="AF128" s="309">
        <v>19990.89</v>
      </c>
      <c r="AG128" s="309">
        <v>19701.8</v>
      </c>
      <c r="AH128" s="309">
        <v>18823.669999999998</v>
      </c>
      <c r="AI128" s="309">
        <v>19890.900000000001</v>
      </c>
      <c r="AJ128" s="309">
        <v>20637.68</v>
      </c>
    </row>
    <row r="129" spans="1:36" ht="18.75">
      <c r="A129" s="265" t="str">
        <f>IFERROR(TRIM(VLOOKUP(UPPER(D127),table_lookups,2,FALSE())),IF(ROW()&gt;2,A128,""))</f>
        <v>EXPENSES</v>
      </c>
      <c r="B129" s="266">
        <v>302</v>
      </c>
      <c r="C129" s="267"/>
      <c r="D129" s="270" t="s">
        <v>63</v>
      </c>
      <c r="E129" s="268"/>
      <c r="F129" s="261" t="e">
        <v>#NAME?</v>
      </c>
      <c r="G129" t="s">
        <v>218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09">
        <v>0</v>
      </c>
      <c r="Z129" s="309">
        <v>157</v>
      </c>
      <c r="AA129" s="309">
        <v>0</v>
      </c>
      <c r="AB129" s="309">
        <v>0</v>
      </c>
      <c r="AC129" s="309">
        <v>111</v>
      </c>
      <c r="AD129" s="309">
        <v>202.65</v>
      </c>
      <c r="AE129" s="309">
        <v>0</v>
      </c>
      <c r="AF129" s="309">
        <v>159.19999999999999</v>
      </c>
      <c r="AG129" s="309">
        <v>110.01</v>
      </c>
      <c r="AH129" s="309">
        <v>222.85</v>
      </c>
      <c r="AI129" s="309">
        <v>190.1</v>
      </c>
      <c r="AJ129" s="309">
        <v>0</v>
      </c>
    </row>
    <row r="130" spans="1:36" ht="18.75">
      <c r="A130" s="265" t="str">
        <f>IFERROR(TRIM(VLOOKUP(UPPER(D128),table_lookups,2,FALSE())),IF(ROW()&gt;2,A129,""))</f>
        <v>EXPENSES</v>
      </c>
      <c r="B130" s="266">
        <v>302</v>
      </c>
      <c r="C130" s="267"/>
      <c r="D130" s="270" t="s">
        <v>63</v>
      </c>
      <c r="E130" s="268"/>
      <c r="F130" s="261" t="e">
        <v>#NAME?</v>
      </c>
      <c r="G130" t="s">
        <v>219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09">
        <v>1836.24</v>
      </c>
      <c r="Z130" s="309">
        <v>1731.26</v>
      </c>
      <c r="AA130" s="309">
        <v>2189.83</v>
      </c>
      <c r="AB130" s="309">
        <v>1722.35</v>
      </c>
      <c r="AC130" s="309">
        <v>1802.06</v>
      </c>
      <c r="AD130" s="309">
        <v>1777.5</v>
      </c>
      <c r="AE130" s="309">
        <v>1890.83</v>
      </c>
      <c r="AF130" s="309">
        <v>1975.54</v>
      </c>
      <c r="AG130" s="309">
        <v>2818.03</v>
      </c>
      <c r="AH130" s="309">
        <v>2235.13</v>
      </c>
      <c r="AI130" s="309">
        <v>1582.81</v>
      </c>
      <c r="AJ130" s="309">
        <v>2864.38</v>
      </c>
    </row>
    <row r="131" spans="1:36" ht="18.75">
      <c r="A131" s="265" t="str">
        <f>IFERROR(TRIM(VLOOKUP(UPPER(D129),table_lookups,2,FALSE())),IF(ROW()&gt;2,A130,""))</f>
        <v>EXPENSES</v>
      </c>
      <c r="B131" s="266">
        <v>302</v>
      </c>
      <c r="C131" s="267"/>
      <c r="D131" s="270" t="s">
        <v>63</v>
      </c>
      <c r="E131" s="268"/>
      <c r="F131" s="261" t="e">
        <v>#NAME?</v>
      </c>
      <c r="G131" t="s">
        <v>220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09">
        <v>0</v>
      </c>
      <c r="Z131" s="309">
        <v>0</v>
      </c>
      <c r="AA131" s="309">
        <v>96.28</v>
      </c>
      <c r="AB131" s="309">
        <v>0</v>
      </c>
      <c r="AC131" s="309">
        <v>608.42999999999995</v>
      </c>
      <c r="AD131" s="309">
        <v>239.41</v>
      </c>
      <c r="AE131" s="309">
        <v>73.81</v>
      </c>
      <c r="AF131" s="309">
        <v>491.61</v>
      </c>
      <c r="AG131" s="309">
        <v>0</v>
      </c>
      <c r="AH131" s="309">
        <v>0</v>
      </c>
      <c r="AI131" s="309">
        <v>146.28</v>
      </c>
      <c r="AJ131" s="309">
        <v>596.22</v>
      </c>
    </row>
    <row r="132" spans="1:36" ht="18.75">
      <c r="A132" s="265" t="str">
        <f>IFERROR(TRIM(VLOOKUP(UPPER(D130),table_lookups,2,FALSE())),IF(ROW()&gt;2,A131,""))</f>
        <v>EXPENSES</v>
      </c>
      <c r="B132" s="266"/>
      <c r="C132" s="267"/>
      <c r="D132" s="270" t="s">
        <v>361</v>
      </c>
      <c r="E132" s="268"/>
      <c r="F132" s="261" t="e">
        <v>#NAME?</v>
      </c>
      <c r="G132" t="s">
        <v>221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09">
        <v>52807.01</v>
      </c>
      <c r="Z132" s="309">
        <v>49707.01</v>
      </c>
      <c r="AA132" s="309">
        <v>55858.64</v>
      </c>
      <c r="AB132" s="309">
        <v>51287.519999999997</v>
      </c>
      <c r="AC132" s="309">
        <v>58865.42</v>
      </c>
      <c r="AD132" s="309">
        <v>59798.36</v>
      </c>
      <c r="AE132" s="309">
        <v>57098.54</v>
      </c>
      <c r="AF132" s="309">
        <v>66409.42</v>
      </c>
      <c r="AG132" s="309">
        <v>63029.65</v>
      </c>
      <c r="AH132" s="309">
        <v>63438.080000000002</v>
      </c>
      <c r="AI132" s="309">
        <v>66221.75</v>
      </c>
      <c r="AJ132" s="309">
        <v>79309.03</v>
      </c>
    </row>
    <row r="133" spans="1:36" ht="18.75">
      <c r="A133" s="265" t="str">
        <f>IFERROR(TRIM(VLOOKUP(UPPER(D131),table_lookups,2,FALSE())),IF(ROW()&gt;2,A132,""))</f>
        <v>EXPENSES</v>
      </c>
      <c r="B133" s="266"/>
      <c r="C133" s="267"/>
      <c r="D133" s="270" t="s">
        <v>361</v>
      </c>
      <c r="E133" s="268"/>
      <c r="F133" s="261" t="e">
        <v>#NAME?</v>
      </c>
      <c r="G133" t="s">
        <v>130</v>
      </c>
    </row>
    <row r="134" spans="1:36" ht="18.75">
      <c r="A134" s="265" t="str">
        <f>IFERROR(TRIM(VLOOKUP(UPPER(D132),table_lookups,2,FALSE())),IF(ROW()&gt;2,A133,""))</f>
        <v>EXPENSES</v>
      </c>
      <c r="B134" s="266"/>
      <c r="C134" s="267"/>
      <c r="D134" s="270" t="s">
        <v>361</v>
      </c>
      <c r="E134" s="268"/>
      <c r="F134" s="261" t="e">
        <v>#NAME?</v>
      </c>
      <c r="G134" t="s">
        <v>222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t="s">
        <v>135</v>
      </c>
      <c r="Z134" t="s">
        <v>135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</row>
    <row r="135" spans="1:36" ht="18.75">
      <c r="A135" s="265" t="str">
        <f>IFERROR(TRIM(VLOOKUP(UPPER(D133),table_lookups,2,FALSE())),IF(ROW()&gt;2,A134,""))</f>
        <v>EXPENSES</v>
      </c>
      <c r="B135" s="266">
        <v>304</v>
      </c>
      <c r="C135" s="267"/>
      <c r="D135" s="270" t="s">
        <v>65</v>
      </c>
      <c r="E135" s="268"/>
      <c r="F135" s="261" t="e">
        <v>#NAME?</v>
      </c>
      <c r="G135" t="s">
        <v>223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09">
        <v>11092.42</v>
      </c>
      <c r="Z135" s="309">
        <v>9546.07</v>
      </c>
      <c r="AA135" s="309">
        <v>10680.28</v>
      </c>
      <c r="AB135" s="309">
        <v>8464.59</v>
      </c>
      <c r="AC135" s="309">
        <v>8004.22</v>
      </c>
      <c r="AD135" s="309">
        <v>10947.98</v>
      </c>
      <c r="AE135" s="309">
        <v>8868.01</v>
      </c>
      <c r="AF135" s="309">
        <v>8008.98</v>
      </c>
      <c r="AG135" s="309">
        <v>7136.76</v>
      </c>
      <c r="AH135" s="309">
        <v>7129.98</v>
      </c>
      <c r="AI135" s="309">
        <v>8973.7900000000009</v>
      </c>
      <c r="AJ135" s="309">
        <v>6912.5</v>
      </c>
    </row>
    <row r="136" spans="1:36" ht="18.75">
      <c r="A136" s="265" t="str">
        <f>IFERROR(TRIM(VLOOKUP(UPPER(D134),table_lookups,2,FALSE())),IF(ROW()&gt;2,A135,""))</f>
        <v>EXPENSES</v>
      </c>
      <c r="B136" s="266">
        <v>304</v>
      </c>
      <c r="C136" s="267"/>
      <c r="D136" s="270" t="s">
        <v>65</v>
      </c>
      <c r="E136" s="268"/>
      <c r="F136" s="261" t="e">
        <v>#NAME?</v>
      </c>
      <c r="G136" t="s">
        <v>224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09">
        <v>2103.2800000000002</v>
      </c>
      <c r="Z136" s="309">
        <v>1841.62</v>
      </c>
      <c r="AA136" s="309">
        <v>2095.88</v>
      </c>
      <c r="AB136" s="309">
        <v>1938.17</v>
      </c>
      <c r="AC136" s="309">
        <v>1671.73</v>
      </c>
      <c r="AD136" s="309">
        <v>2256.79</v>
      </c>
      <c r="AE136" s="309">
        <v>1937.11</v>
      </c>
      <c r="AF136" s="309">
        <v>1727.36</v>
      </c>
      <c r="AG136" s="309">
        <v>1605.4</v>
      </c>
      <c r="AH136" s="309">
        <v>1756.85</v>
      </c>
      <c r="AI136" s="309">
        <v>1876.68</v>
      </c>
      <c r="AJ136" s="309">
        <v>1433.87</v>
      </c>
    </row>
    <row r="137" spans="1:36" ht="18.75">
      <c r="A137" s="265" t="str">
        <f>IFERROR(TRIM(VLOOKUP(UPPER(D135),table_lookups,2,FALSE())),IF(ROW()&gt;2,A136,""))</f>
        <v>EXPENSES</v>
      </c>
      <c r="B137" s="266">
        <v>304</v>
      </c>
      <c r="C137" s="267"/>
      <c r="D137" s="270" t="s">
        <v>65</v>
      </c>
      <c r="E137" s="268"/>
      <c r="F137" s="261" t="e">
        <v>#NAME?</v>
      </c>
      <c r="G137" t="s">
        <v>225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09">
        <v>572.33000000000004</v>
      </c>
      <c r="Z137" s="309">
        <v>954.8</v>
      </c>
      <c r="AA137" s="309">
        <v>565.27</v>
      </c>
      <c r="AB137" s="309">
        <v>709.21</v>
      </c>
      <c r="AC137" s="309">
        <v>366.65</v>
      </c>
      <c r="AD137" s="309">
        <v>1035.31</v>
      </c>
      <c r="AE137" s="309">
        <v>759.03</v>
      </c>
      <c r="AF137" s="309">
        <v>620.62</v>
      </c>
      <c r="AG137" s="309">
        <v>350.81</v>
      </c>
      <c r="AH137" s="309">
        <v>274.02</v>
      </c>
      <c r="AI137" s="309">
        <v>253.05</v>
      </c>
      <c r="AJ137" s="309">
        <v>535.26</v>
      </c>
    </row>
    <row r="138" spans="1:36" ht="18.75">
      <c r="A138" s="265" t="str">
        <f>IFERROR(TRIM(VLOOKUP(UPPER(D136),table_lookups,2,FALSE())),IF(ROW()&gt;2,A137,""))</f>
        <v>EXPENSES</v>
      </c>
      <c r="B138" s="266">
        <v>304</v>
      </c>
      <c r="C138" s="267"/>
      <c r="D138" s="270" t="s">
        <v>65</v>
      </c>
      <c r="E138" s="268"/>
      <c r="F138" s="261" t="e">
        <v>#NAME?</v>
      </c>
      <c r="G138" t="s">
        <v>226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09">
        <v>204.49</v>
      </c>
      <c r="Z138" s="309">
        <v>166.16</v>
      </c>
      <c r="AA138" s="309">
        <v>357.33</v>
      </c>
      <c r="AB138" s="309">
        <v>237.66</v>
      </c>
      <c r="AC138" s="309">
        <v>327.78</v>
      </c>
      <c r="AD138" s="309">
        <v>560.49</v>
      </c>
      <c r="AE138" s="309">
        <v>208.82</v>
      </c>
      <c r="AF138" s="309">
        <v>45.17</v>
      </c>
      <c r="AG138" s="309">
        <v>65.37</v>
      </c>
      <c r="AH138" s="309">
        <v>276.75</v>
      </c>
      <c r="AI138" s="309">
        <v>552.51</v>
      </c>
      <c r="AJ138" s="309">
        <v>819.37</v>
      </c>
    </row>
    <row r="139" spans="1:36" ht="18.75">
      <c r="A139" s="265" t="str">
        <f>IFERROR(TRIM(VLOOKUP(UPPER(D137),table_lookups,2,FALSE())),IF(ROW()&gt;2,A138,""))</f>
        <v>EXPENSES</v>
      </c>
      <c r="B139" s="266">
        <v>304</v>
      </c>
      <c r="C139" s="267"/>
      <c r="D139" s="270" t="s">
        <v>65</v>
      </c>
      <c r="E139" s="268"/>
      <c r="F139" s="261" t="e">
        <v>#NAME?</v>
      </c>
      <c r="G139" t="s">
        <v>227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09">
        <v>0</v>
      </c>
      <c r="Z139" s="309">
        <v>0</v>
      </c>
      <c r="AA139" s="309">
        <v>0</v>
      </c>
      <c r="AB139" s="309">
        <v>0</v>
      </c>
      <c r="AC139" s="309">
        <v>553.86</v>
      </c>
      <c r="AD139" s="309">
        <v>0</v>
      </c>
      <c r="AE139" s="309">
        <v>0</v>
      </c>
      <c r="AF139" s="309">
        <v>0</v>
      </c>
      <c r="AG139" s="309">
        <v>610.74</v>
      </c>
      <c r="AH139" s="309">
        <v>1114.2</v>
      </c>
      <c r="AI139" s="309">
        <v>0</v>
      </c>
      <c r="AJ139" s="309">
        <v>0</v>
      </c>
    </row>
    <row r="140" spans="1:36" ht="18.75">
      <c r="A140" s="272" t="str">
        <f>IFERROR(TRIM(VLOOKUP(UPPER(D138),table_lookups,2,FALSE())),IF(ROW()&gt;2,A139,""))</f>
        <v>EXPENSES</v>
      </c>
      <c r="B140" s="266">
        <v>304</v>
      </c>
      <c r="C140" s="273"/>
      <c r="D140" s="270" t="s">
        <v>65</v>
      </c>
      <c r="E140" s="271"/>
      <c r="F140" s="261" t="e">
        <v>#NAME?</v>
      </c>
      <c r="G140" t="s">
        <v>228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09">
        <v>1195.52</v>
      </c>
      <c r="Z140" s="309">
        <v>4793.57</v>
      </c>
      <c r="AA140" s="309">
        <v>0</v>
      </c>
      <c r="AB140" s="309">
        <v>871.15</v>
      </c>
      <c r="AC140" s="309">
        <v>4046.31</v>
      </c>
      <c r="AD140" s="309">
        <v>1342.4</v>
      </c>
      <c r="AE140" s="309">
        <v>2114.6799999999998</v>
      </c>
      <c r="AF140" s="309">
        <v>2420.73</v>
      </c>
      <c r="AG140" s="309">
        <v>2186.8000000000002</v>
      </c>
      <c r="AH140" s="309">
        <v>1873.01</v>
      </c>
      <c r="AI140" s="309">
        <v>2529.33</v>
      </c>
      <c r="AJ140" s="309">
        <v>3565.28</v>
      </c>
    </row>
    <row r="141" spans="1:36" ht="18.75">
      <c r="A141" s="265" t="str">
        <f>IFERROR(TRIM(VLOOKUP(UPPER(D139),table_lookups,2,FALSE())),IF(ROW()&gt;2,A140,""))</f>
        <v>EXPENSES</v>
      </c>
      <c r="B141" s="266">
        <v>304</v>
      </c>
      <c r="C141" s="267"/>
      <c r="D141" s="270" t="s">
        <v>65</v>
      </c>
      <c r="E141" s="271"/>
      <c r="F141" s="261" t="e">
        <v>#NAME?</v>
      </c>
      <c r="G141" t="s">
        <v>229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09">
        <v>0</v>
      </c>
      <c r="Z141" s="309">
        <v>0</v>
      </c>
      <c r="AA141" s="309">
        <v>0</v>
      </c>
      <c r="AB141" s="309">
        <v>0</v>
      </c>
      <c r="AC141" s="309">
        <v>292.45</v>
      </c>
      <c r="AD141" s="309">
        <v>0</v>
      </c>
      <c r="AE141" s="309">
        <v>0</v>
      </c>
      <c r="AF141" s="309">
        <v>0</v>
      </c>
      <c r="AG141" s="309">
        <v>0</v>
      </c>
      <c r="AH141" s="309">
        <v>0</v>
      </c>
      <c r="AI141" s="309">
        <v>0</v>
      </c>
      <c r="AJ141" s="309">
        <v>0</v>
      </c>
    </row>
    <row r="142" spans="1:36" ht="18.75">
      <c r="A142" s="265" t="str">
        <f>IFERROR(TRIM(VLOOKUP(UPPER(D140),table_lookups,2,FALSE())),IF(ROW()&gt;2,A141,""))</f>
        <v>EXPENSES</v>
      </c>
      <c r="B142" s="266"/>
      <c r="C142" s="267"/>
      <c r="D142" s="270" t="s">
        <v>361</v>
      </c>
      <c r="E142" s="271"/>
      <c r="F142" s="261" t="e">
        <v>#NAME?</v>
      </c>
      <c r="G142" t="s">
        <v>230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09">
        <v>15168.04</v>
      </c>
      <c r="Z142" s="309">
        <v>17302.22</v>
      </c>
      <c r="AA142" s="309">
        <v>13698.76</v>
      </c>
      <c r="AB142" s="309">
        <v>12220.78</v>
      </c>
      <c r="AC142" s="309">
        <v>15263</v>
      </c>
      <c r="AD142" s="309">
        <v>16142.97</v>
      </c>
      <c r="AE142" s="309">
        <v>13887.65</v>
      </c>
      <c r="AF142" s="309">
        <v>12822.86</v>
      </c>
      <c r="AG142" s="309">
        <v>11955.88</v>
      </c>
      <c r="AH142" s="309">
        <v>12424.81</v>
      </c>
      <c r="AI142" s="309">
        <v>14185.36</v>
      </c>
      <c r="AJ142" s="309">
        <v>13266.28</v>
      </c>
    </row>
    <row r="143" spans="1:36" ht="18.75">
      <c r="A143" s="265" t="str">
        <f>IFERROR(TRIM(VLOOKUP(UPPER(D141),table_lookups,2,FALSE())),IF(ROW()&gt;2,A142,""))</f>
        <v>EXPENSES</v>
      </c>
      <c r="B143" s="266"/>
      <c r="C143" s="267"/>
      <c r="D143" s="270" t="s">
        <v>361</v>
      </c>
      <c r="E143" s="271"/>
      <c r="F143" s="261" t="e">
        <v>#NAME?</v>
      </c>
      <c r="G143" t="s">
        <v>130</v>
      </c>
    </row>
    <row r="144" spans="1:36" ht="18.75">
      <c r="A144" s="265" t="str">
        <f>IFERROR(TRIM(VLOOKUP(UPPER(D142),table_lookups,2,FALSE())),IF(ROW()&gt;2,A143,""))</f>
        <v>EXPENSES</v>
      </c>
      <c r="B144" s="266"/>
      <c r="C144" s="267"/>
      <c r="D144" s="270" t="s">
        <v>361</v>
      </c>
      <c r="E144" s="271"/>
      <c r="F144" s="261" t="e">
        <v>#NAME?</v>
      </c>
      <c r="G144" t="s">
        <v>231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t="s">
        <v>135</v>
      </c>
      <c r="Z144" t="s">
        <v>135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135</v>
      </c>
      <c r="AH144" t="s">
        <v>135</v>
      </c>
      <c r="AI144" t="s">
        <v>135</v>
      </c>
      <c r="AJ144" t="s">
        <v>135</v>
      </c>
    </row>
    <row r="145" spans="1:36" ht="18.75">
      <c r="A145" s="265" t="str">
        <f>IFERROR(TRIM(VLOOKUP(UPPER(D143),table_lookups,2,FALSE())),IF(ROW()&gt;2,A144,""))</f>
        <v>EXPENSES</v>
      </c>
      <c r="B145" s="266">
        <v>303</v>
      </c>
      <c r="C145" s="267"/>
      <c r="D145" s="270" t="s">
        <v>64</v>
      </c>
      <c r="E145" s="271"/>
      <c r="F145" s="261" t="e">
        <v>#NAME?</v>
      </c>
      <c r="G145" t="s">
        <v>232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09">
        <v>12335.14</v>
      </c>
      <c r="Z145" s="309">
        <v>12270.31</v>
      </c>
      <c r="AA145" s="309">
        <v>13505.58</v>
      </c>
      <c r="AB145" s="309">
        <v>7749.61</v>
      </c>
      <c r="AC145" s="309">
        <v>11611.27</v>
      </c>
      <c r="AD145" s="309">
        <v>13094.48</v>
      </c>
      <c r="AE145" s="309">
        <v>12822.46</v>
      </c>
      <c r="AF145" s="309">
        <v>15471.03</v>
      </c>
      <c r="AG145" s="309">
        <v>16281.79</v>
      </c>
      <c r="AH145" s="309">
        <v>12746.48</v>
      </c>
      <c r="AI145" s="309">
        <v>15612.7</v>
      </c>
      <c r="AJ145" s="309">
        <v>17092.96</v>
      </c>
    </row>
    <row r="146" spans="1:36" ht="18.75">
      <c r="A146" s="265" t="str">
        <f>IFERROR(TRIM(VLOOKUP(UPPER(D144),table_lookups,2,FALSE())),IF(ROW()&gt;2,A145,""))</f>
        <v>EXPENSES</v>
      </c>
      <c r="B146" s="266">
        <v>303</v>
      </c>
      <c r="C146" s="267"/>
      <c r="D146" s="270" t="s">
        <v>64</v>
      </c>
      <c r="E146" s="271"/>
      <c r="F146" s="261" t="e">
        <v>#NAME?</v>
      </c>
      <c r="G146" t="s">
        <v>233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09">
        <v>2625.27</v>
      </c>
      <c r="Z146" s="309">
        <v>2738.05</v>
      </c>
      <c r="AA146" s="309">
        <v>2893.07</v>
      </c>
      <c r="AB146" s="309">
        <v>2378.81</v>
      </c>
      <c r="AC146" s="309">
        <v>2499.64</v>
      </c>
      <c r="AD146" s="309">
        <v>3663.41</v>
      </c>
      <c r="AE146" s="309">
        <v>3084.53</v>
      </c>
      <c r="AF146" s="309">
        <v>3607.84</v>
      </c>
      <c r="AG146" s="309">
        <v>3241.18</v>
      </c>
      <c r="AH146" s="309">
        <v>3252.39</v>
      </c>
      <c r="AI146" s="309">
        <v>3092.63</v>
      </c>
      <c r="AJ146" s="309">
        <v>3366.01</v>
      </c>
    </row>
    <row r="147" spans="1:36" ht="18.75">
      <c r="A147" s="265" t="str">
        <f>IFERROR(TRIM(VLOOKUP(UPPER(D145),table_lookups,2,FALSE())),IF(ROW()&gt;2,A146,""))</f>
        <v>EXPENSES</v>
      </c>
      <c r="B147" s="266">
        <v>303</v>
      </c>
      <c r="C147" s="267"/>
      <c r="D147" s="270" t="s">
        <v>64</v>
      </c>
      <c r="E147" s="271"/>
      <c r="F147" s="261" t="e">
        <v>#NAME?</v>
      </c>
      <c r="G147" t="s">
        <v>234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09">
        <v>954.32</v>
      </c>
      <c r="Z147" s="309">
        <v>1856.75</v>
      </c>
      <c r="AA147" s="309">
        <v>970.46</v>
      </c>
      <c r="AB147" s="309">
        <v>1467.76</v>
      </c>
      <c r="AC147" s="309">
        <v>703.38</v>
      </c>
      <c r="AD147" s="309">
        <v>1147.5</v>
      </c>
      <c r="AE147" s="309">
        <v>1358.7</v>
      </c>
      <c r="AF147" s="309">
        <v>2197.14</v>
      </c>
      <c r="AG147" s="309">
        <v>874.76</v>
      </c>
      <c r="AH147" s="309">
        <v>916.58</v>
      </c>
      <c r="AI147" s="309">
        <v>684.53</v>
      </c>
      <c r="AJ147" s="309">
        <v>1688.41</v>
      </c>
    </row>
    <row r="148" spans="1:36" ht="18.75">
      <c r="A148" s="265" t="str">
        <f>IFERROR(TRIM(VLOOKUP(UPPER(D146),table_lookups,2,FALSE())),IF(ROW()&gt;2,A147,""))</f>
        <v>EXPENSES</v>
      </c>
      <c r="B148" s="266">
        <v>303</v>
      </c>
      <c r="C148" s="267"/>
      <c r="D148" s="270" t="s">
        <v>64</v>
      </c>
      <c r="E148" s="271"/>
      <c r="F148" s="261" t="e">
        <v>#NAME?</v>
      </c>
      <c r="G148" t="s">
        <v>235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09">
        <v>1885.3</v>
      </c>
      <c r="Z148" s="309">
        <v>1522.76</v>
      </c>
      <c r="AA148" s="309">
        <v>1693.06</v>
      </c>
      <c r="AB148" s="309">
        <v>1623.1</v>
      </c>
      <c r="AC148" s="309">
        <v>1972.18</v>
      </c>
      <c r="AD148" s="309">
        <v>1678.89</v>
      </c>
      <c r="AE148" s="309">
        <v>1626.44</v>
      </c>
      <c r="AF148" s="309">
        <v>732.97</v>
      </c>
      <c r="AG148" s="309">
        <v>1398.4</v>
      </c>
      <c r="AH148" s="309">
        <v>1394.21</v>
      </c>
      <c r="AI148" s="309">
        <v>1290.58</v>
      </c>
      <c r="AJ148" s="309">
        <v>680.75</v>
      </c>
    </row>
    <row r="149" spans="1:36" ht="18.75">
      <c r="A149" s="265" t="str">
        <f>IFERROR(TRIM(VLOOKUP(UPPER(D147),table_lookups,2,FALSE())),IF(ROW()&gt;2,A148,""))</f>
        <v>EXPENSES</v>
      </c>
      <c r="B149" s="266">
        <v>303</v>
      </c>
      <c r="C149" s="267"/>
      <c r="D149" s="270" t="s">
        <v>64</v>
      </c>
      <c r="E149" s="271"/>
      <c r="F149" s="261" t="e">
        <v>#NAME?</v>
      </c>
      <c r="G149" t="s">
        <v>236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09">
        <v>0</v>
      </c>
      <c r="Z149" s="309">
        <v>0</v>
      </c>
      <c r="AA149" s="309">
        <v>0</v>
      </c>
      <c r="AB149" s="309">
        <v>0</v>
      </c>
      <c r="AC149" s="309">
        <v>0</v>
      </c>
      <c r="AD149" s="309">
        <v>0</v>
      </c>
      <c r="AE149" s="309">
        <v>0</v>
      </c>
      <c r="AF149" s="309">
        <v>0</v>
      </c>
      <c r="AG149" s="309">
        <v>0</v>
      </c>
      <c r="AH149" s="309">
        <v>95.59</v>
      </c>
      <c r="AI149" s="309">
        <v>0</v>
      </c>
      <c r="AJ149" s="309">
        <v>0</v>
      </c>
    </row>
    <row r="150" spans="1:36" ht="18.75">
      <c r="A150" s="265" t="str">
        <f>IFERROR(TRIM(VLOOKUP(UPPER(D148),table_lookups,2,FALSE())),IF(ROW()&gt;2,A149,""))</f>
        <v>EXPENSES</v>
      </c>
      <c r="B150" s="266">
        <v>303</v>
      </c>
      <c r="C150" s="267"/>
      <c r="D150" s="270" t="s">
        <v>64</v>
      </c>
      <c r="E150" s="271"/>
      <c r="F150" s="261" t="e">
        <v>#NAME?</v>
      </c>
      <c r="G150" t="s">
        <v>237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09">
        <v>0</v>
      </c>
      <c r="Z150" s="309">
        <v>337.72</v>
      </c>
      <c r="AA150" s="309">
        <v>0</v>
      </c>
      <c r="AB150" s="309">
        <v>0</v>
      </c>
      <c r="AC150" s="309">
        <v>0</v>
      </c>
      <c r="AD150" s="309">
        <v>5065.84</v>
      </c>
      <c r="AE150" s="309">
        <v>0</v>
      </c>
      <c r="AF150" s="309">
        <v>0</v>
      </c>
      <c r="AG150" s="309">
        <v>0</v>
      </c>
      <c r="AH150" s="309">
        <v>0</v>
      </c>
      <c r="AI150" s="309">
        <v>0</v>
      </c>
      <c r="AJ150" s="309">
        <v>0</v>
      </c>
    </row>
    <row r="151" spans="1:36" ht="18.75">
      <c r="A151" s="265" t="str">
        <f>IFERROR(TRIM(VLOOKUP(UPPER(D149),table_lookups,2,FALSE())),IF(ROW()&gt;2,A150,""))</f>
        <v>EXPENSES</v>
      </c>
      <c r="B151" s="266">
        <v>303</v>
      </c>
      <c r="C151" s="276"/>
      <c r="D151" s="270" t="s">
        <v>64</v>
      </c>
      <c r="E151" s="271"/>
      <c r="F151" s="261" t="e">
        <v>#NAME?</v>
      </c>
      <c r="G151" t="s">
        <v>238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09">
        <v>527.5</v>
      </c>
      <c r="Z151" s="309">
        <v>705</v>
      </c>
      <c r="AA151" s="309">
        <v>514.5</v>
      </c>
      <c r="AB151" s="309">
        <v>0</v>
      </c>
      <c r="AC151" s="309">
        <v>937</v>
      </c>
      <c r="AD151" s="309">
        <v>0</v>
      </c>
      <c r="AE151" s="309">
        <v>0</v>
      </c>
      <c r="AF151" s="309">
        <v>42</v>
      </c>
      <c r="AG151" s="309">
        <v>401</v>
      </c>
      <c r="AH151" s="309">
        <v>0</v>
      </c>
      <c r="AI151" s="309">
        <v>485</v>
      </c>
      <c r="AJ151" s="309">
        <v>-841.5</v>
      </c>
    </row>
    <row r="152" spans="1:36" ht="18.75">
      <c r="A152" s="265" t="str">
        <f>IFERROR(TRIM(VLOOKUP(UPPER(D150),table_lookups,2,FALSE())),IF(ROW()&gt;2,A151,""))</f>
        <v>EXPENSES</v>
      </c>
      <c r="B152" s="266">
        <v>303</v>
      </c>
      <c r="C152" s="267"/>
      <c r="D152" s="270" t="s">
        <v>64</v>
      </c>
      <c r="E152" s="271"/>
      <c r="F152" s="261" t="e">
        <v>#NAME?</v>
      </c>
      <c r="G152" t="s">
        <v>239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09">
        <v>377.58</v>
      </c>
      <c r="Z152" s="309">
        <v>462.62</v>
      </c>
      <c r="AA152" s="309">
        <v>377.58</v>
      </c>
      <c r="AB152" s="309">
        <v>377.58</v>
      </c>
      <c r="AC152" s="309">
        <v>456.02</v>
      </c>
      <c r="AD152" s="309">
        <v>419.54</v>
      </c>
      <c r="AE152" s="309">
        <v>395.31</v>
      </c>
      <c r="AF152" s="309">
        <v>398.06</v>
      </c>
      <c r="AG152" s="309">
        <v>405.09</v>
      </c>
      <c r="AH152" s="309">
        <v>377.58</v>
      </c>
      <c r="AI152" s="309">
        <v>13.07</v>
      </c>
      <c r="AJ152" s="309">
        <v>0</v>
      </c>
    </row>
    <row r="153" spans="1:36" ht="18.75">
      <c r="A153" s="265" t="str">
        <f>IFERROR(TRIM(VLOOKUP(UPPER(D151),table_lookups,2,FALSE())),IF(ROW()&gt;2,A152,""))</f>
        <v>EXPENSES</v>
      </c>
      <c r="B153" s="266">
        <v>303</v>
      </c>
      <c r="C153" s="267"/>
      <c r="D153" s="270" t="s">
        <v>64</v>
      </c>
      <c r="E153" s="271"/>
      <c r="F153" s="261" t="e">
        <v>#NAME?</v>
      </c>
      <c r="G153" t="s">
        <v>240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09">
        <v>0</v>
      </c>
      <c r="Z153" s="309">
        <v>765.01</v>
      </c>
      <c r="AA153" s="309">
        <v>228.75</v>
      </c>
      <c r="AB153" s="309">
        <v>61.7</v>
      </c>
      <c r="AC153" s="309">
        <v>318.97000000000003</v>
      </c>
      <c r="AD153" s="309">
        <v>342.73</v>
      </c>
      <c r="AE153" s="309">
        <v>312.22000000000003</v>
      </c>
      <c r="AF153" s="309">
        <v>266.11</v>
      </c>
      <c r="AG153" s="309">
        <v>194.45</v>
      </c>
      <c r="AH153" s="309">
        <v>153.02000000000001</v>
      </c>
      <c r="AI153" s="309">
        <v>220.9</v>
      </c>
      <c r="AJ153" s="309">
        <v>147.56</v>
      </c>
    </row>
    <row r="154" spans="1:36" ht="18.75">
      <c r="A154" s="265" t="str">
        <f>IFERROR(TRIM(VLOOKUP(UPPER(D152),table_lookups,2,FALSE())),IF(ROW()&gt;2,A153,""))</f>
        <v>EXPENSES</v>
      </c>
      <c r="B154" s="266">
        <v>303</v>
      </c>
      <c r="C154" s="267"/>
      <c r="D154" s="270" t="s">
        <v>64</v>
      </c>
      <c r="E154" s="271"/>
      <c r="F154" s="261" t="e">
        <v>#NAME?</v>
      </c>
      <c r="G154" t="s">
        <v>241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09">
        <v>760</v>
      </c>
      <c r="Z154" s="309">
        <v>615</v>
      </c>
      <c r="AA154" s="309">
        <v>655</v>
      </c>
      <c r="AB154" s="309">
        <v>530</v>
      </c>
      <c r="AC154" s="309">
        <v>915</v>
      </c>
      <c r="AD154" s="309">
        <v>385</v>
      </c>
      <c r="AE154" s="309">
        <v>300</v>
      </c>
      <c r="AF154" s="309">
        <v>595</v>
      </c>
      <c r="AG154" s="309">
        <v>495</v>
      </c>
      <c r="AH154" s="309">
        <v>325</v>
      </c>
      <c r="AI154" s="309">
        <v>300</v>
      </c>
      <c r="AJ154" s="309">
        <v>570</v>
      </c>
    </row>
    <row r="155" spans="1:36" ht="18.75">
      <c r="A155" s="265" t="str">
        <f>IFERROR(TRIM(VLOOKUP(UPPER(D153),table_lookups,2,FALSE())),IF(ROW()&gt;2,A154,""))</f>
        <v>EXPENSES</v>
      </c>
      <c r="B155" s="266">
        <v>303</v>
      </c>
      <c r="C155" s="267"/>
      <c r="D155" s="270" t="s">
        <v>64</v>
      </c>
      <c r="E155" s="271"/>
      <c r="F155" s="261" t="e">
        <v>#NAME?</v>
      </c>
      <c r="G155" t="s">
        <v>242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09">
        <v>0</v>
      </c>
      <c r="Z155" s="309">
        <v>211.65</v>
      </c>
      <c r="AA155" s="309">
        <v>100.48</v>
      </c>
      <c r="AB155" s="309">
        <v>144.76</v>
      </c>
      <c r="AC155" s="309">
        <v>186.64</v>
      </c>
      <c r="AD155" s="309">
        <v>400.34</v>
      </c>
      <c r="AE155" s="309">
        <v>159.88</v>
      </c>
      <c r="AF155" s="309">
        <v>333.47</v>
      </c>
      <c r="AG155" s="309">
        <v>306.23</v>
      </c>
      <c r="AH155" s="309">
        <v>375.62</v>
      </c>
      <c r="AI155" s="309">
        <v>321.27999999999997</v>
      </c>
      <c r="AJ155" s="309">
        <v>297.44</v>
      </c>
    </row>
    <row r="156" spans="1:36" ht="18.75">
      <c r="A156" s="265" t="str">
        <f>IFERROR(TRIM(VLOOKUP(UPPER(D154),table_lookups,2,FALSE())),IF(ROW()&gt;2,A155,""))</f>
        <v>EXPENSES</v>
      </c>
      <c r="B156" s="266">
        <v>303</v>
      </c>
      <c r="C156" s="267"/>
      <c r="D156" s="270" t="s">
        <v>64</v>
      </c>
      <c r="E156" s="271"/>
      <c r="F156" s="261" t="e">
        <v>#NAME?</v>
      </c>
      <c r="G156" t="s">
        <v>243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09">
        <v>0</v>
      </c>
      <c r="Z156" s="309">
        <v>77.13</v>
      </c>
      <c r="AA156" s="309">
        <v>16.04</v>
      </c>
      <c r="AB156" s="309">
        <v>0</v>
      </c>
      <c r="AC156" s="309">
        <v>256.60000000000002</v>
      </c>
      <c r="AD156" s="309">
        <v>237.44</v>
      </c>
      <c r="AE156" s="309">
        <v>464.42</v>
      </c>
      <c r="AF156" s="309">
        <v>147.04</v>
      </c>
      <c r="AG156" s="309">
        <v>180.44</v>
      </c>
      <c r="AH156" s="309">
        <v>32.799999999999997</v>
      </c>
      <c r="AI156" s="309">
        <v>162.97</v>
      </c>
      <c r="AJ156" s="309">
        <v>242.06</v>
      </c>
    </row>
    <row r="157" spans="1:36" ht="18.75">
      <c r="A157" s="265" t="str">
        <f>IFERROR(TRIM(VLOOKUP(UPPER(D155),table_lookups,2,FALSE())),IF(ROW()&gt;2,A156,""))</f>
        <v>EXPENSES</v>
      </c>
      <c r="B157" s="266">
        <v>303</v>
      </c>
      <c r="C157" s="267"/>
      <c r="D157" s="270" t="s">
        <v>64</v>
      </c>
      <c r="E157" s="271"/>
      <c r="F157" s="261" t="e">
        <v>#NAME?</v>
      </c>
      <c r="G157" t="s">
        <v>244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09">
        <v>270</v>
      </c>
      <c r="Z157" s="309">
        <v>220</v>
      </c>
      <c r="AA157" s="309">
        <v>375</v>
      </c>
      <c r="AB157" s="309">
        <v>325</v>
      </c>
      <c r="AC157" s="309">
        <v>275</v>
      </c>
      <c r="AD157" s="309">
        <v>375</v>
      </c>
      <c r="AE157" s="309">
        <v>300</v>
      </c>
      <c r="AF157" s="309">
        <v>275</v>
      </c>
      <c r="AG157" s="309">
        <v>150</v>
      </c>
      <c r="AH157" s="309">
        <v>350</v>
      </c>
      <c r="AI157" s="309">
        <v>25</v>
      </c>
      <c r="AJ157" s="309">
        <v>50</v>
      </c>
    </row>
    <row r="158" spans="1:36" ht="18.75">
      <c r="A158" s="272" t="str">
        <f>IFERROR(TRIM(VLOOKUP(UPPER(D156),table_lookups,2,FALSE())),IF(ROW()&gt;2,A157,""))</f>
        <v>EXPENSES</v>
      </c>
      <c r="B158" s="266">
        <v>303</v>
      </c>
      <c r="C158" s="273"/>
      <c r="D158" s="270" t="s">
        <v>64</v>
      </c>
      <c r="E158" s="271"/>
      <c r="F158" s="261" t="e">
        <v>#NAME?</v>
      </c>
      <c r="G158" t="s">
        <v>245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09">
        <v>0</v>
      </c>
      <c r="Z158" s="309">
        <v>273.55</v>
      </c>
      <c r="AA158" s="309">
        <v>27.37</v>
      </c>
      <c r="AB158" s="309">
        <v>59.19</v>
      </c>
      <c r="AC158" s="309">
        <v>225.64</v>
      </c>
      <c r="AD158" s="309">
        <v>83.81</v>
      </c>
      <c r="AE158" s="309">
        <v>49.75</v>
      </c>
      <c r="AF158" s="309">
        <v>152.69999999999999</v>
      </c>
      <c r="AG158" s="309">
        <v>173.19</v>
      </c>
      <c r="AH158" s="309">
        <v>17.510000000000002</v>
      </c>
      <c r="AI158" s="309">
        <v>115.02</v>
      </c>
      <c r="AJ158" s="309">
        <v>179.45</v>
      </c>
    </row>
    <row r="159" spans="1:36" ht="18.75">
      <c r="A159" s="265" t="str">
        <f>IFERROR(TRIM(VLOOKUP(UPPER(D157),table_lookups,2,FALSE())),IF(ROW()&gt;2,A158,""))</f>
        <v>EXPENSES</v>
      </c>
      <c r="B159" s="266"/>
      <c r="C159" s="267"/>
      <c r="D159" s="270" t="s">
        <v>361</v>
      </c>
      <c r="E159" s="271"/>
      <c r="F159" s="261" t="e">
        <v>#NAME?</v>
      </c>
      <c r="G159" t="s">
        <v>246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09">
        <v>19735.11</v>
      </c>
      <c r="Z159" s="309">
        <v>22055.55</v>
      </c>
      <c r="AA159" s="309">
        <v>21356.89</v>
      </c>
      <c r="AB159" s="309">
        <v>14717.51</v>
      </c>
      <c r="AC159" s="309">
        <v>20357.34</v>
      </c>
      <c r="AD159" s="309">
        <v>26893.98</v>
      </c>
      <c r="AE159" s="309">
        <v>20873.71</v>
      </c>
      <c r="AF159" s="309">
        <v>24218.36</v>
      </c>
      <c r="AG159" s="309">
        <v>24101.53</v>
      </c>
      <c r="AH159" s="309">
        <v>20036.78</v>
      </c>
      <c r="AI159" s="309">
        <v>22323.68</v>
      </c>
      <c r="AJ159" s="309">
        <v>23473.14</v>
      </c>
    </row>
    <row r="160" spans="1:36" ht="18.75">
      <c r="A160" s="265" t="str">
        <f>IFERROR(TRIM(VLOOKUP(UPPER(D158),table_lookups,2,FALSE())),IF(ROW()&gt;2,A159,""))</f>
        <v>EXPENSES</v>
      </c>
      <c r="B160" s="266"/>
      <c r="C160" s="267"/>
      <c r="D160" s="270" t="s">
        <v>361</v>
      </c>
      <c r="E160" s="271"/>
      <c r="F160" s="261" t="e">
        <v>#NAME?</v>
      </c>
      <c r="G160" t="s">
        <v>130</v>
      </c>
    </row>
    <row r="161" spans="1:36" ht="18.75">
      <c r="A161" s="265" t="s">
        <v>159</v>
      </c>
      <c r="B161" s="266"/>
      <c r="C161" s="267"/>
      <c r="D161" s="270" t="s">
        <v>361</v>
      </c>
      <c r="E161" s="271"/>
      <c r="F161" s="261" t="e">
        <v>#NAME?</v>
      </c>
      <c r="G161" t="s">
        <v>247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t="s">
        <v>135</v>
      </c>
      <c r="Z161" t="s">
        <v>135</v>
      </c>
      <c r="AA161" t="s">
        <v>135</v>
      </c>
      <c r="AB161" t="s">
        <v>135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 t="s">
        <v>135</v>
      </c>
      <c r="AI161" t="s">
        <v>135</v>
      </c>
      <c r="AJ161" t="s">
        <v>135</v>
      </c>
    </row>
    <row r="162" spans="1:36" ht="18.75">
      <c r="A162" s="265" t="s">
        <v>159</v>
      </c>
      <c r="B162" s="266">
        <v>313</v>
      </c>
      <c r="C162" s="267"/>
      <c r="D162" s="270" t="s">
        <v>74</v>
      </c>
      <c r="E162" s="271"/>
      <c r="F162" s="261" t="e">
        <v>#NAME?</v>
      </c>
      <c r="G162" t="s">
        <v>248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09">
        <v>6441.64</v>
      </c>
      <c r="Z162" s="309">
        <v>972</v>
      </c>
      <c r="AA162" s="309">
        <v>6037.67</v>
      </c>
      <c r="AB162" s="309">
        <v>5529.54</v>
      </c>
      <c r="AC162" s="309">
        <v>6486.92</v>
      </c>
      <c r="AD162" s="309">
        <v>6168.13</v>
      </c>
      <c r="AE162" s="309">
        <v>6030.03</v>
      </c>
      <c r="AF162" s="309">
        <v>6705.96</v>
      </c>
      <c r="AG162" s="309">
        <v>5842.24</v>
      </c>
      <c r="AH162" s="309">
        <v>5808.51</v>
      </c>
      <c r="AI162" s="309">
        <v>6178.78</v>
      </c>
      <c r="AJ162" s="309">
        <v>6103.52</v>
      </c>
    </row>
    <row r="163" spans="1:36" ht="18.75">
      <c r="A163" s="265" t="s">
        <v>159</v>
      </c>
      <c r="B163" s="266">
        <v>313</v>
      </c>
      <c r="C163" s="267"/>
      <c r="D163" s="270" t="s">
        <v>74</v>
      </c>
      <c r="E163" s="268"/>
      <c r="F163" s="261" t="e">
        <v>#NAME?</v>
      </c>
      <c r="G163" t="s">
        <v>249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09">
        <v>1209.43</v>
      </c>
      <c r="Z163" s="309">
        <v>430.03</v>
      </c>
      <c r="AA163" s="309">
        <v>1307.8599999999999</v>
      </c>
      <c r="AB163" s="309">
        <v>1128.54</v>
      </c>
      <c r="AC163" s="309">
        <v>1308.0899999999999</v>
      </c>
      <c r="AD163" s="309">
        <v>1374.8</v>
      </c>
      <c r="AE163" s="309">
        <v>1420.87</v>
      </c>
      <c r="AF163" s="309">
        <v>1475.65</v>
      </c>
      <c r="AG163" s="309">
        <v>1180.67</v>
      </c>
      <c r="AH163" s="309">
        <v>1285.57</v>
      </c>
      <c r="AI163" s="309">
        <v>1324.48</v>
      </c>
      <c r="AJ163" s="309">
        <v>1344.06</v>
      </c>
    </row>
    <row r="164" spans="1:36" ht="18.75">
      <c r="A164" s="265" t="s">
        <v>159</v>
      </c>
      <c r="B164" s="266">
        <v>313</v>
      </c>
      <c r="C164" s="267"/>
      <c r="D164" s="270" t="s">
        <v>74</v>
      </c>
      <c r="E164" s="268"/>
      <c r="F164" s="261" t="e">
        <v>#NAME?</v>
      </c>
      <c r="G164" t="s">
        <v>250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09">
        <v>143.86000000000001</v>
      </c>
      <c r="Z164" s="309">
        <v>324.3</v>
      </c>
      <c r="AA164" s="309">
        <v>241.33</v>
      </c>
      <c r="AB164" s="309">
        <v>521.16</v>
      </c>
      <c r="AC164" s="309">
        <v>278.60000000000002</v>
      </c>
      <c r="AD164" s="309">
        <v>562.14</v>
      </c>
      <c r="AE164" s="309">
        <v>552.54</v>
      </c>
      <c r="AF164" s="309">
        <v>574.12</v>
      </c>
      <c r="AG164" s="309">
        <v>261.39</v>
      </c>
      <c r="AH164" s="309">
        <v>269.74</v>
      </c>
      <c r="AI164" s="309">
        <v>279.85000000000002</v>
      </c>
      <c r="AJ164" s="309">
        <v>560.41</v>
      </c>
    </row>
    <row r="165" spans="1:36" ht="18.75">
      <c r="A165" s="265" t="s">
        <v>159</v>
      </c>
      <c r="B165" s="266">
        <v>313</v>
      </c>
      <c r="C165" s="267"/>
      <c r="D165" s="270" t="s">
        <v>74</v>
      </c>
      <c r="E165" s="268"/>
      <c r="F165" s="261" t="e">
        <v>#NAME?</v>
      </c>
      <c r="G165" t="s">
        <v>251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09">
        <v>213.3</v>
      </c>
      <c r="Z165" s="309">
        <v>11.88</v>
      </c>
      <c r="AA165" s="309">
        <v>250.41</v>
      </c>
      <c r="AB165" s="309">
        <v>328.02</v>
      </c>
      <c r="AC165" s="309">
        <v>841.35</v>
      </c>
      <c r="AD165" s="309">
        <v>1249.78</v>
      </c>
      <c r="AE165" s="309">
        <v>1063.4000000000001</v>
      </c>
      <c r="AF165" s="309">
        <v>761.48</v>
      </c>
      <c r="AG165" s="309">
        <v>772.12</v>
      </c>
      <c r="AH165" s="309">
        <v>1039.97</v>
      </c>
      <c r="AI165" s="309">
        <v>1241.26</v>
      </c>
      <c r="AJ165" s="309">
        <v>1076.19</v>
      </c>
    </row>
    <row r="166" spans="1:36" ht="18.75">
      <c r="A166" s="265" t="s">
        <v>159</v>
      </c>
      <c r="B166" s="266">
        <v>313</v>
      </c>
      <c r="C166" s="267"/>
      <c r="D166" s="270" t="s">
        <v>74</v>
      </c>
      <c r="E166" s="268"/>
      <c r="F166" s="261" t="e">
        <v>#NAME?</v>
      </c>
      <c r="G166" t="s">
        <v>252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09">
        <v>0</v>
      </c>
      <c r="Z166" s="309">
        <v>0</v>
      </c>
      <c r="AA166" s="309">
        <v>0</v>
      </c>
      <c r="AB166" s="309">
        <v>0</v>
      </c>
      <c r="AC166" s="309">
        <v>0</v>
      </c>
      <c r="AD166" s="309">
        <v>0</v>
      </c>
      <c r="AE166" s="309">
        <v>0</v>
      </c>
      <c r="AF166" s="309">
        <v>0</v>
      </c>
      <c r="AG166" s="309">
        <v>0</v>
      </c>
      <c r="AH166" s="309">
        <v>176.08</v>
      </c>
      <c r="AI166" s="309">
        <v>0</v>
      </c>
      <c r="AJ166" s="309">
        <v>66.03</v>
      </c>
    </row>
    <row r="167" spans="1:36" ht="18.75">
      <c r="A167" s="265" t="s">
        <v>159</v>
      </c>
      <c r="B167" s="266">
        <v>313</v>
      </c>
      <c r="C167" s="267"/>
      <c r="D167" s="270" t="s">
        <v>74</v>
      </c>
      <c r="E167" s="268"/>
      <c r="F167" s="261" t="e">
        <v>#NAME?</v>
      </c>
      <c r="G167" t="s">
        <v>253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09">
        <v>12308.07</v>
      </c>
      <c r="Z167" s="309">
        <v>2932.83</v>
      </c>
      <c r="AA167" s="309">
        <v>1028</v>
      </c>
      <c r="AB167" s="309">
        <v>1347.83</v>
      </c>
      <c r="AC167" s="309">
        <v>2930.66</v>
      </c>
      <c r="AD167" s="309">
        <v>5086.3599999999997</v>
      </c>
      <c r="AE167" s="309">
        <v>3362.78</v>
      </c>
      <c r="AF167" s="309">
        <v>5491.22</v>
      </c>
      <c r="AG167" s="309">
        <v>2856.69</v>
      </c>
      <c r="AH167" s="309">
        <v>2678.21</v>
      </c>
      <c r="AI167" s="309">
        <v>1305.1300000000001</v>
      </c>
      <c r="AJ167" s="309">
        <v>6215.13</v>
      </c>
    </row>
    <row r="168" spans="1:36" ht="18.75">
      <c r="A168" s="265" t="s">
        <v>159</v>
      </c>
      <c r="B168" s="266">
        <v>313</v>
      </c>
      <c r="C168" s="267"/>
      <c r="D168" s="270" t="s">
        <v>74</v>
      </c>
      <c r="E168" s="268"/>
      <c r="F168" s="261" t="e">
        <v>#NAME?</v>
      </c>
      <c r="G168" t="s">
        <v>254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09">
        <v>5627.59</v>
      </c>
      <c r="Z168" s="309">
        <v>1963.59</v>
      </c>
      <c r="AA168" s="309">
        <v>899.57</v>
      </c>
      <c r="AB168" s="309">
        <v>5091.2</v>
      </c>
      <c r="AC168" s="309">
        <v>0</v>
      </c>
      <c r="AD168" s="309">
        <v>4568.78</v>
      </c>
      <c r="AE168" s="309">
        <v>849.65</v>
      </c>
      <c r="AF168" s="309">
        <v>-1305.4000000000001</v>
      </c>
      <c r="AG168" s="309">
        <v>748.21</v>
      </c>
      <c r="AH168" s="309">
        <v>273.86</v>
      </c>
      <c r="AI168" s="309">
        <v>13722.11</v>
      </c>
      <c r="AJ168" s="309">
        <v>2156.83</v>
      </c>
    </row>
    <row r="169" spans="1:36" ht="18.75">
      <c r="A169" s="265" t="s">
        <v>159</v>
      </c>
      <c r="B169" s="266">
        <v>313</v>
      </c>
      <c r="C169" s="267"/>
      <c r="D169" s="270" t="s">
        <v>74</v>
      </c>
      <c r="E169" s="268"/>
      <c r="F169" s="261" t="e">
        <v>#NAME?</v>
      </c>
      <c r="G169" t="s">
        <v>255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09">
        <v>253.66</v>
      </c>
      <c r="Z169" s="309">
        <v>209.01</v>
      </c>
      <c r="AA169" s="309">
        <v>206.92</v>
      </c>
      <c r="AB169" s="309">
        <v>313.95999999999998</v>
      </c>
      <c r="AC169" s="309">
        <v>617.28</v>
      </c>
      <c r="AD169" s="309">
        <v>391.86</v>
      </c>
      <c r="AE169" s="309">
        <v>186.11</v>
      </c>
      <c r="AF169" s="309">
        <v>1935.38</v>
      </c>
      <c r="AG169" s="309">
        <v>804.55</v>
      </c>
      <c r="AH169" s="309">
        <v>1140.8499999999999</v>
      </c>
      <c r="AI169" s="309">
        <v>899.42</v>
      </c>
      <c r="AJ169" s="309">
        <v>550.04999999999995</v>
      </c>
    </row>
    <row r="170" spans="1:36" ht="18.75">
      <c r="A170" s="265" t="s">
        <v>159</v>
      </c>
      <c r="B170" s="266">
        <v>313</v>
      </c>
      <c r="C170" s="267"/>
      <c r="D170" s="270" t="s">
        <v>74</v>
      </c>
      <c r="E170" s="268"/>
      <c r="F170" s="261" t="e">
        <v>#NAME?</v>
      </c>
      <c r="G170" t="s">
        <v>256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09">
        <v>1587</v>
      </c>
      <c r="Z170" s="309">
        <v>1161.29</v>
      </c>
      <c r="AA170" s="309">
        <v>1842.71</v>
      </c>
      <c r="AB170" s="309">
        <v>3000</v>
      </c>
      <c r="AC170" s="309">
        <v>1500</v>
      </c>
      <c r="AD170" s="309">
        <v>1500</v>
      </c>
      <c r="AE170" s="309">
        <v>1500</v>
      </c>
      <c r="AF170" s="309">
        <v>1500</v>
      </c>
      <c r="AG170" s="309">
        <v>1500</v>
      </c>
      <c r="AH170" s="309">
        <v>1500</v>
      </c>
      <c r="AI170" s="309">
        <v>1500</v>
      </c>
      <c r="AJ170" s="309">
        <v>1500</v>
      </c>
    </row>
    <row r="171" spans="1:36" ht="18.75">
      <c r="A171" s="265" t="s">
        <v>159</v>
      </c>
      <c r="B171" s="266">
        <v>313</v>
      </c>
      <c r="C171" s="267"/>
      <c r="D171" s="270" t="s">
        <v>74</v>
      </c>
      <c r="E171" s="268"/>
      <c r="F171" s="261" t="e">
        <v>#NAME?</v>
      </c>
      <c r="G171" t="s">
        <v>257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09">
        <v>0</v>
      </c>
      <c r="Z171" s="309">
        <v>0</v>
      </c>
      <c r="AA171" s="309">
        <v>0</v>
      </c>
      <c r="AB171" s="309">
        <v>0</v>
      </c>
      <c r="AC171" s="309">
        <v>618.96</v>
      </c>
      <c r="AD171" s="309">
        <v>0</v>
      </c>
      <c r="AE171" s="309">
        <v>32.630000000000003</v>
      </c>
      <c r="AF171" s="309">
        <v>0</v>
      </c>
      <c r="AG171" s="309">
        <v>0</v>
      </c>
      <c r="AH171" s="309">
        <v>0</v>
      </c>
      <c r="AI171" s="309">
        <v>112.61</v>
      </c>
      <c r="AJ171" s="309">
        <v>199.9</v>
      </c>
    </row>
    <row r="172" spans="1:36" ht="18.75">
      <c r="A172" s="265" t="s">
        <v>159</v>
      </c>
      <c r="B172" s="266">
        <v>313</v>
      </c>
      <c r="C172" s="267"/>
      <c r="D172" s="270" t="s">
        <v>74</v>
      </c>
      <c r="E172" s="268"/>
      <c r="F172" s="261" t="e">
        <v>#NAME?</v>
      </c>
      <c r="G172" t="s">
        <v>258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09">
        <v>0</v>
      </c>
      <c r="Z172" s="309">
        <v>0</v>
      </c>
      <c r="AA172" s="309">
        <v>362.57</v>
      </c>
      <c r="AB172" s="309">
        <v>1719.97</v>
      </c>
      <c r="AC172" s="309">
        <v>188.08</v>
      </c>
      <c r="AD172" s="309">
        <v>150.41999999999999</v>
      </c>
      <c r="AE172" s="309">
        <v>31.91</v>
      </c>
      <c r="AF172" s="309">
        <v>181.15</v>
      </c>
      <c r="AG172" s="309">
        <v>242.37</v>
      </c>
      <c r="AH172" s="309">
        <v>0</v>
      </c>
      <c r="AI172" s="309">
        <v>350.08</v>
      </c>
      <c r="AJ172" s="309">
        <v>0</v>
      </c>
    </row>
    <row r="173" spans="1:36" ht="18.75">
      <c r="A173" s="265" t="s">
        <v>159</v>
      </c>
      <c r="B173" s="266"/>
      <c r="C173" s="267"/>
      <c r="D173" s="270" t="s">
        <v>361</v>
      </c>
      <c r="E173" s="268"/>
      <c r="F173" s="261" t="e">
        <v>#NAME?</v>
      </c>
      <c r="G173" s="261" t="s">
        <v>259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09">
        <v>27784.55</v>
      </c>
      <c r="Z173" s="309">
        <v>8004.93</v>
      </c>
      <c r="AA173" s="309">
        <v>12177.04</v>
      </c>
      <c r="AB173" s="309">
        <v>18980.22</v>
      </c>
      <c r="AC173" s="309">
        <v>14769.94</v>
      </c>
      <c r="AD173" s="309">
        <v>21052.27</v>
      </c>
      <c r="AE173" s="309">
        <v>15029.92</v>
      </c>
      <c r="AF173" s="309">
        <v>17319.560000000001</v>
      </c>
      <c r="AG173" s="309">
        <v>14208.24</v>
      </c>
      <c r="AH173" s="309">
        <v>14172.79</v>
      </c>
      <c r="AI173" s="309">
        <v>26913.72</v>
      </c>
      <c r="AJ173" s="309">
        <v>19772.12</v>
      </c>
    </row>
    <row r="174" spans="1:36" ht="18.75">
      <c r="A174" s="265" t="s">
        <v>159</v>
      </c>
      <c r="B174" s="266"/>
      <c r="C174" s="267"/>
      <c r="D174" s="270" t="s">
        <v>361</v>
      </c>
      <c r="E174" s="268"/>
      <c r="F174" s="261" t="e">
        <v>#NAME?</v>
      </c>
      <c r="G174" t="s">
        <v>130</v>
      </c>
    </row>
    <row r="175" spans="1:36" ht="18.75">
      <c r="A175" s="265" t="s">
        <v>159</v>
      </c>
      <c r="B175" s="266"/>
      <c r="C175" s="267"/>
      <c r="D175" s="270" t="s">
        <v>361</v>
      </c>
      <c r="E175" s="268"/>
      <c r="F175" s="261" t="e">
        <v>#NAME?</v>
      </c>
      <c r="G175" t="s">
        <v>260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t="s">
        <v>135</v>
      </c>
      <c r="Z175" t="s">
        <v>135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</row>
    <row r="176" spans="1:36" ht="18.75">
      <c r="A176" s="265" t="s">
        <v>159</v>
      </c>
      <c r="B176" s="266">
        <v>306</v>
      </c>
      <c r="C176" s="267"/>
      <c r="D176" s="270" t="s">
        <v>67</v>
      </c>
      <c r="E176" s="268"/>
      <c r="F176" s="261" t="e">
        <v>#NAME?</v>
      </c>
      <c r="G176" t="s">
        <v>261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09">
        <v>0</v>
      </c>
      <c r="Z176" s="309">
        <v>0</v>
      </c>
      <c r="AA176" s="309">
        <v>0</v>
      </c>
      <c r="AB176" s="309">
        <v>3743.04</v>
      </c>
      <c r="AC176" s="309">
        <v>0</v>
      </c>
      <c r="AD176" s="309">
        <v>0</v>
      </c>
      <c r="AE176" s="309">
        <v>0</v>
      </c>
      <c r="AF176" s="309">
        <v>0</v>
      </c>
      <c r="AG176" s="309">
        <v>0</v>
      </c>
      <c r="AH176" s="309">
        <v>0</v>
      </c>
      <c r="AI176" s="309">
        <v>0</v>
      </c>
      <c r="AJ176" s="309">
        <v>0</v>
      </c>
    </row>
    <row r="177" spans="1:36" ht="18.75">
      <c r="A177" s="265" t="s">
        <v>159</v>
      </c>
      <c r="B177" s="266">
        <v>306</v>
      </c>
      <c r="C177" s="267"/>
      <c r="D177" s="270" t="s">
        <v>67</v>
      </c>
      <c r="E177" s="268"/>
      <c r="F177" s="261" t="e">
        <v>#NAME?</v>
      </c>
      <c r="G177" t="s">
        <v>262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09">
        <v>3487.08</v>
      </c>
      <c r="Z177" s="309">
        <v>-1462.44</v>
      </c>
      <c r="AA177" s="309">
        <v>0</v>
      </c>
      <c r="AB177" s="309">
        <v>1402.89</v>
      </c>
      <c r="AC177" s="309">
        <v>1616.09</v>
      </c>
      <c r="AD177" s="309">
        <v>0</v>
      </c>
      <c r="AE177" s="309">
        <v>0</v>
      </c>
      <c r="AF177" s="309">
        <v>2591.19</v>
      </c>
      <c r="AG177" s="309">
        <v>0</v>
      </c>
      <c r="AH177" s="309">
        <v>0</v>
      </c>
      <c r="AI177" s="309">
        <v>0</v>
      </c>
      <c r="AJ177" s="309">
        <v>0</v>
      </c>
    </row>
    <row r="178" spans="1:36" ht="18.75">
      <c r="A178" s="265" t="s">
        <v>159</v>
      </c>
      <c r="B178" s="266">
        <v>306</v>
      </c>
      <c r="C178" s="267"/>
      <c r="D178" s="270" t="s">
        <v>67</v>
      </c>
      <c r="E178" s="268"/>
      <c r="F178" s="261" t="e">
        <v>#NAME?</v>
      </c>
      <c r="G178" t="s">
        <v>263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09">
        <v>310.35000000000002</v>
      </c>
      <c r="Z178" s="309">
        <v>-15.47</v>
      </c>
      <c r="AA178" s="309">
        <v>764.98</v>
      </c>
      <c r="AB178" s="309">
        <v>48.3</v>
      </c>
      <c r="AC178" s="309">
        <v>0</v>
      </c>
      <c r="AD178" s="309">
        <v>335.35</v>
      </c>
      <c r="AE178" s="309">
        <v>-50</v>
      </c>
      <c r="AF178" s="309">
        <v>630.66</v>
      </c>
      <c r="AG178" s="309">
        <v>579.66999999999996</v>
      </c>
      <c r="AH178" s="309">
        <v>71.25</v>
      </c>
      <c r="AI178" s="309">
        <v>88.6</v>
      </c>
      <c r="AJ178" s="309">
        <v>70.650000000000006</v>
      </c>
    </row>
    <row r="179" spans="1:36" ht="18.75">
      <c r="A179" s="265" t="s">
        <v>159</v>
      </c>
      <c r="B179" s="266"/>
      <c r="C179" s="267"/>
      <c r="D179" s="270" t="s">
        <v>361</v>
      </c>
      <c r="E179" s="268"/>
      <c r="F179" s="261" t="e">
        <v>#NAME?</v>
      </c>
      <c r="G179" t="s">
        <v>264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09">
        <v>3797.43</v>
      </c>
      <c r="Z179" s="309">
        <v>-1477.91</v>
      </c>
      <c r="AA179" s="309">
        <v>764.98</v>
      </c>
      <c r="AB179" s="309">
        <v>5194.2299999999996</v>
      </c>
      <c r="AC179" s="309">
        <v>1616.09</v>
      </c>
      <c r="AD179" s="309">
        <v>335.35</v>
      </c>
      <c r="AE179" s="309">
        <v>-50</v>
      </c>
      <c r="AF179" s="309">
        <v>3221.85</v>
      </c>
      <c r="AG179" s="309">
        <v>579.66999999999996</v>
      </c>
      <c r="AH179" s="309">
        <v>71.25</v>
      </c>
      <c r="AI179" s="309">
        <v>88.6</v>
      </c>
      <c r="AJ179" s="309">
        <v>70.650000000000006</v>
      </c>
    </row>
    <row r="180" spans="1:36" ht="18.75">
      <c r="A180" s="265" t="s">
        <v>159</v>
      </c>
      <c r="B180" s="266"/>
      <c r="C180" s="267"/>
      <c r="D180" s="270" t="s">
        <v>361</v>
      </c>
      <c r="E180" s="268"/>
      <c r="F180" s="261" t="e">
        <v>#NAME?</v>
      </c>
      <c r="G180" t="s">
        <v>130</v>
      </c>
    </row>
    <row r="181" spans="1:36" ht="18.75">
      <c r="A181" s="265" t="s">
        <v>159</v>
      </c>
      <c r="B181" s="266"/>
      <c r="C181" s="267"/>
      <c r="D181" s="270" t="s">
        <v>361</v>
      </c>
      <c r="E181" s="268"/>
      <c r="F181" s="261" t="e">
        <v>#NAME?</v>
      </c>
      <c r="G181" t="s">
        <v>265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t="s">
        <v>135</v>
      </c>
      <c r="Z181" t="s">
        <v>135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</row>
    <row r="182" spans="1:36" ht="18.75">
      <c r="A182" s="265" t="s">
        <v>159</v>
      </c>
      <c r="B182" s="266">
        <v>306</v>
      </c>
      <c r="C182" s="267"/>
      <c r="D182" s="270" t="s">
        <v>67</v>
      </c>
      <c r="E182" s="268"/>
      <c r="F182" s="261" t="e">
        <v>#NAME?</v>
      </c>
      <c r="G182" t="s">
        <v>266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09">
        <v>26183.47</v>
      </c>
      <c r="Z182" s="309">
        <v>26402.54</v>
      </c>
      <c r="AA182" s="309">
        <v>27339.17</v>
      </c>
      <c r="AB182" s="309">
        <v>27729.05</v>
      </c>
      <c r="AC182" s="309">
        <v>24219.07</v>
      </c>
      <c r="AD182" s="309">
        <v>16847.98</v>
      </c>
      <c r="AE182" s="309">
        <v>14032.05</v>
      </c>
      <c r="AF182" s="309">
        <v>26375.63</v>
      </c>
      <c r="AG182" s="309">
        <v>25142.22</v>
      </c>
      <c r="AH182" s="309">
        <v>21737.18</v>
      </c>
      <c r="AI182" s="309">
        <v>21533.15</v>
      </c>
      <c r="AJ182" s="309">
        <v>22052.91</v>
      </c>
    </row>
    <row r="183" spans="1:36" ht="18.75">
      <c r="A183" s="265" t="s">
        <v>159</v>
      </c>
      <c r="B183" s="266">
        <v>306</v>
      </c>
      <c r="C183" s="267"/>
      <c r="D183" s="270" t="s">
        <v>67</v>
      </c>
      <c r="E183" s="268"/>
      <c r="F183" s="261" t="e">
        <v>#NAME?</v>
      </c>
      <c r="G183" t="s">
        <v>267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09">
        <v>5139.63</v>
      </c>
      <c r="Z183" s="309">
        <v>5331.31</v>
      </c>
      <c r="AA183" s="309">
        <v>4290.79</v>
      </c>
      <c r="AB183" s="309">
        <v>5329.05</v>
      </c>
      <c r="AC183" s="309">
        <v>3786.82</v>
      </c>
      <c r="AD183" s="309">
        <v>3439.98</v>
      </c>
      <c r="AE183" s="309">
        <v>3083.54</v>
      </c>
      <c r="AF183" s="309">
        <v>5520.27</v>
      </c>
      <c r="AG183" s="309">
        <v>5061.7</v>
      </c>
      <c r="AH183" s="309">
        <v>3790.92</v>
      </c>
      <c r="AI183" s="309">
        <v>3814.12</v>
      </c>
      <c r="AJ183" s="309">
        <v>3996.23</v>
      </c>
    </row>
    <row r="184" spans="1:36" ht="18.75">
      <c r="A184" s="265" t="s">
        <v>159</v>
      </c>
      <c r="B184" s="266">
        <v>306</v>
      </c>
      <c r="C184" s="267"/>
      <c r="D184" s="270" t="s">
        <v>67</v>
      </c>
      <c r="E184" s="268"/>
      <c r="F184" s="261" t="e">
        <v>#NAME?</v>
      </c>
      <c r="G184" t="s">
        <v>268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09">
        <v>1501.74</v>
      </c>
      <c r="Z184" s="309">
        <v>1501.52</v>
      </c>
      <c r="AA184" s="309">
        <v>1377.14</v>
      </c>
      <c r="AB184" s="309">
        <v>964.39</v>
      </c>
      <c r="AC184" s="309">
        <v>1256.26</v>
      </c>
      <c r="AD184" s="309">
        <v>114.5</v>
      </c>
      <c r="AE184" s="309">
        <v>968.85</v>
      </c>
      <c r="AF184" s="309">
        <v>972.95</v>
      </c>
      <c r="AG184" s="309">
        <v>965.25</v>
      </c>
      <c r="AH184" s="309">
        <v>834.31</v>
      </c>
      <c r="AI184" s="309">
        <v>979.12</v>
      </c>
      <c r="AJ184" s="309">
        <v>1052.49</v>
      </c>
    </row>
    <row r="185" spans="1:36" ht="18.75">
      <c r="A185" s="265" t="s">
        <v>159</v>
      </c>
      <c r="B185" s="266">
        <v>306</v>
      </c>
      <c r="C185" s="267"/>
      <c r="D185" s="270" t="s">
        <v>67</v>
      </c>
      <c r="E185" s="268"/>
      <c r="F185" s="261" t="e">
        <v>#NAME?</v>
      </c>
      <c r="G185" t="s">
        <v>269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09">
        <v>1755.21</v>
      </c>
      <c r="Z185" s="309">
        <v>1324.85</v>
      </c>
      <c r="AA185" s="309">
        <v>396.59</v>
      </c>
      <c r="AB185" s="309">
        <v>619.57000000000005</v>
      </c>
      <c r="AC185" s="309">
        <v>1573.49</v>
      </c>
      <c r="AD185" s="309">
        <v>1897.07</v>
      </c>
      <c r="AE185" s="309">
        <v>852.66</v>
      </c>
      <c r="AF185" s="309">
        <v>963.84</v>
      </c>
      <c r="AG185" s="309">
        <v>1746.01</v>
      </c>
      <c r="AH185" s="309">
        <v>1500.19</v>
      </c>
      <c r="AI185" s="309">
        <v>2177.0100000000002</v>
      </c>
      <c r="AJ185" s="309">
        <v>2318.5300000000002</v>
      </c>
    </row>
    <row r="186" spans="1:36" ht="18.75">
      <c r="A186" s="265" t="s">
        <v>159</v>
      </c>
      <c r="B186" s="266">
        <v>306</v>
      </c>
      <c r="C186" s="267"/>
      <c r="D186" s="270" t="s">
        <v>67</v>
      </c>
      <c r="E186" s="268"/>
      <c r="F186" s="261" t="e">
        <v>#NAME?</v>
      </c>
      <c r="G186" t="s">
        <v>270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09">
        <v>506.16</v>
      </c>
      <c r="Z186" s="309">
        <v>0</v>
      </c>
      <c r="AA186" s="309">
        <v>0</v>
      </c>
      <c r="AB186" s="309">
        <v>0</v>
      </c>
      <c r="AC186" s="309">
        <v>0</v>
      </c>
      <c r="AD186" s="309">
        <v>226</v>
      </c>
      <c r="AE186" s="309">
        <v>0</v>
      </c>
      <c r="AF186" s="309">
        <v>0</v>
      </c>
      <c r="AG186" s="309">
        <v>0</v>
      </c>
      <c r="AH186" s="309">
        <v>32.9</v>
      </c>
      <c r="AI186" s="309">
        <v>11.75</v>
      </c>
      <c r="AJ186" s="309">
        <v>282</v>
      </c>
    </row>
    <row r="187" spans="1:36" ht="18.75">
      <c r="A187" s="265" t="s">
        <v>159</v>
      </c>
      <c r="B187" s="266">
        <v>306</v>
      </c>
      <c r="C187" s="267"/>
      <c r="D187" s="270" t="s">
        <v>67</v>
      </c>
      <c r="E187" s="268"/>
      <c r="F187" s="261" t="e">
        <v>#NAME?</v>
      </c>
      <c r="G187" t="s">
        <v>271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09">
        <v>0</v>
      </c>
      <c r="Z187" s="309">
        <v>0</v>
      </c>
      <c r="AA187" s="309">
        <v>0</v>
      </c>
      <c r="AB187" s="309">
        <v>0</v>
      </c>
      <c r="AC187" s="309">
        <v>0</v>
      </c>
      <c r="AD187" s="309">
        <v>4837.72</v>
      </c>
      <c r="AE187" s="309">
        <v>4500</v>
      </c>
      <c r="AF187" s="309">
        <v>4500</v>
      </c>
      <c r="AG187" s="309">
        <v>3500</v>
      </c>
      <c r="AH187" s="309">
        <v>0</v>
      </c>
      <c r="AI187" s="309">
        <v>0</v>
      </c>
      <c r="AJ187" s="309">
        <v>0</v>
      </c>
    </row>
    <row r="188" spans="1:36" ht="18.75">
      <c r="A188" s="265" t="s">
        <v>159</v>
      </c>
      <c r="B188" s="266">
        <v>306</v>
      </c>
      <c r="C188" s="267"/>
      <c r="D188" s="270" t="s">
        <v>67</v>
      </c>
      <c r="E188" s="268"/>
      <c r="F188" s="261" t="e">
        <v>#NAME?</v>
      </c>
      <c r="G188" t="s">
        <v>272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09">
        <v>0</v>
      </c>
      <c r="Z188" s="309">
        <v>1348.6</v>
      </c>
      <c r="AA188" s="309">
        <v>26.4</v>
      </c>
      <c r="AB188" s="309">
        <v>0</v>
      </c>
      <c r="AC188" s="309">
        <v>0</v>
      </c>
      <c r="AD188" s="309">
        <v>0</v>
      </c>
      <c r="AE188" s="309">
        <v>0</v>
      </c>
      <c r="AF188" s="309">
        <v>35.28</v>
      </c>
      <c r="AG188" s="309">
        <v>79.19</v>
      </c>
      <c r="AH188" s="309">
        <v>0</v>
      </c>
      <c r="AI188" s="309">
        <v>0</v>
      </c>
      <c r="AJ188" s="309">
        <v>0</v>
      </c>
    </row>
    <row r="189" spans="1:36" ht="18.75">
      <c r="A189" s="265" t="s">
        <v>159</v>
      </c>
      <c r="B189" s="266">
        <v>306</v>
      </c>
      <c r="C189" s="267"/>
      <c r="D189" s="270" t="s">
        <v>67</v>
      </c>
      <c r="E189" s="268"/>
      <c r="F189" s="261" t="e">
        <v>#NAME?</v>
      </c>
      <c r="G189" t="s">
        <v>273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09">
        <v>195</v>
      </c>
      <c r="Z189" s="309">
        <v>-493</v>
      </c>
      <c r="AA189" s="309">
        <v>0</v>
      </c>
      <c r="AB189" s="309">
        <v>658</v>
      </c>
      <c r="AC189" s="309">
        <v>94</v>
      </c>
      <c r="AD189" s="309">
        <v>94</v>
      </c>
      <c r="AE189" s="309">
        <v>94</v>
      </c>
      <c r="AF189" s="309">
        <v>785.33</v>
      </c>
      <c r="AG189" s="309">
        <v>357.33</v>
      </c>
      <c r="AH189" s="309">
        <v>384.31</v>
      </c>
      <c r="AI189" s="309">
        <v>407.3</v>
      </c>
      <c r="AJ189" s="309">
        <v>1102.75</v>
      </c>
    </row>
    <row r="190" spans="1:36" ht="18.75">
      <c r="A190" s="265" t="s">
        <v>159</v>
      </c>
      <c r="B190" s="266">
        <v>306</v>
      </c>
      <c r="C190" s="267"/>
      <c r="D190" s="270" t="s">
        <v>67</v>
      </c>
      <c r="E190" s="268"/>
      <c r="F190" s="261" t="e">
        <v>#NAME?</v>
      </c>
      <c r="G190" t="s">
        <v>274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09">
        <v>0</v>
      </c>
      <c r="Z190" s="309">
        <v>2186.83</v>
      </c>
      <c r="AA190" s="309">
        <v>332.83</v>
      </c>
      <c r="AB190" s="309">
        <v>832.82</v>
      </c>
      <c r="AC190" s="309">
        <v>3088.31</v>
      </c>
      <c r="AD190" s="309">
        <v>1463.31</v>
      </c>
      <c r="AE190" s="309">
        <v>1433.5</v>
      </c>
      <c r="AF190" s="309">
        <v>389.78</v>
      </c>
      <c r="AG190" s="309">
        <v>1076.72</v>
      </c>
      <c r="AH190" s="309">
        <v>5698.93</v>
      </c>
      <c r="AI190" s="309">
        <v>1316.06</v>
      </c>
      <c r="AJ190" s="309">
        <v>389.78</v>
      </c>
    </row>
    <row r="191" spans="1:36" ht="18.75">
      <c r="A191" s="265" t="s">
        <v>159</v>
      </c>
      <c r="B191" s="266">
        <v>306</v>
      </c>
      <c r="C191" s="267"/>
      <c r="D191" s="270" t="s">
        <v>67</v>
      </c>
      <c r="E191" s="268"/>
      <c r="F191" s="261" t="e">
        <v>#NAME?</v>
      </c>
      <c r="G191" t="s">
        <v>275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09">
        <v>2487.23</v>
      </c>
      <c r="Z191" s="309">
        <v>1872.28</v>
      </c>
      <c r="AA191" s="309">
        <v>1437.16</v>
      </c>
      <c r="AB191" s="309">
        <v>1461.86</v>
      </c>
      <c r="AC191" s="309">
        <v>3772.41</v>
      </c>
      <c r="AD191" s="309">
        <v>742.26</v>
      </c>
      <c r="AE191" s="309">
        <v>2163.79</v>
      </c>
      <c r="AF191" s="309">
        <v>2113.8000000000002</v>
      </c>
      <c r="AG191" s="309">
        <v>1418.67</v>
      </c>
      <c r="AH191" s="309">
        <v>157.44999999999999</v>
      </c>
      <c r="AI191" s="309">
        <v>813.47</v>
      </c>
      <c r="AJ191" s="309">
        <v>2960.62</v>
      </c>
    </row>
    <row r="192" spans="1:36" ht="18.75">
      <c r="A192" s="265" t="s">
        <v>159</v>
      </c>
      <c r="B192" s="266">
        <v>306</v>
      </c>
      <c r="C192" s="267"/>
      <c r="D192" s="270" t="s">
        <v>67</v>
      </c>
      <c r="E192" s="268"/>
      <c r="F192" s="261" t="e">
        <v>#NAME?</v>
      </c>
      <c r="G192" t="s">
        <v>276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09">
        <v>1037.23</v>
      </c>
      <c r="Z192" s="309">
        <v>1090.83</v>
      </c>
      <c r="AA192" s="309">
        <v>1004.45</v>
      </c>
      <c r="AB192" s="309">
        <v>3949.32</v>
      </c>
      <c r="AC192" s="309">
        <v>1734.22</v>
      </c>
      <c r="AD192" s="309">
        <v>2461.6799999999998</v>
      </c>
      <c r="AE192" s="309">
        <v>2290.66</v>
      </c>
      <c r="AF192" s="309">
        <v>1948.32</v>
      </c>
      <c r="AG192" s="309">
        <v>628.29999999999995</v>
      </c>
      <c r="AH192" s="309">
        <v>723.78</v>
      </c>
      <c r="AI192" s="309">
        <v>2293.6999999999998</v>
      </c>
      <c r="AJ192" s="309">
        <v>2685.37</v>
      </c>
    </row>
    <row r="193" spans="1:36" ht="18.75">
      <c r="A193" s="265" t="s">
        <v>159</v>
      </c>
      <c r="B193" s="266">
        <v>306</v>
      </c>
      <c r="C193" s="267"/>
      <c r="D193" s="270" t="s">
        <v>67</v>
      </c>
      <c r="E193" s="268"/>
      <c r="F193" s="261" t="e">
        <v>#NAME?</v>
      </c>
      <c r="G193" t="s">
        <v>277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09">
        <v>410.95</v>
      </c>
      <c r="Z193" s="309">
        <v>368.23</v>
      </c>
      <c r="AA193" s="309">
        <v>456.97</v>
      </c>
      <c r="AB193" s="309">
        <v>5691.53</v>
      </c>
      <c r="AC193" s="309">
        <v>3678.09</v>
      </c>
      <c r="AD193" s="309">
        <v>492.3</v>
      </c>
      <c r="AE193" s="309">
        <v>276.88</v>
      </c>
      <c r="AF193" s="309">
        <v>895.49</v>
      </c>
      <c r="AG193" s="309">
        <v>2604.63</v>
      </c>
      <c r="AH193" s="309">
        <v>508.13</v>
      </c>
      <c r="AI193" s="309">
        <v>845.45</v>
      </c>
      <c r="AJ193" s="309">
        <v>1249.6099999999999</v>
      </c>
    </row>
    <row r="194" spans="1:36" ht="18.75">
      <c r="A194" s="265" t="s">
        <v>159</v>
      </c>
      <c r="B194" s="266">
        <v>306</v>
      </c>
      <c r="C194" s="267"/>
      <c r="D194" s="270" t="s">
        <v>67</v>
      </c>
      <c r="E194" s="268"/>
      <c r="F194" s="261" t="e">
        <v>#NAME?</v>
      </c>
      <c r="G194" t="s">
        <v>278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09">
        <v>0</v>
      </c>
      <c r="Z194" s="309">
        <v>0</v>
      </c>
      <c r="AA194" s="309">
        <v>0</v>
      </c>
      <c r="AB194" s="309">
        <v>190.52</v>
      </c>
      <c r="AC194" s="309">
        <v>213.64</v>
      </c>
      <c r="AD194" s="309">
        <v>0</v>
      </c>
      <c r="AE194" s="309">
        <v>0</v>
      </c>
      <c r="AF194" s="309">
        <v>111.72</v>
      </c>
      <c r="AG194" s="309">
        <v>0</v>
      </c>
      <c r="AH194" s="309">
        <v>0</v>
      </c>
      <c r="AI194" s="309">
        <v>0</v>
      </c>
      <c r="AJ194" s="309">
        <v>0</v>
      </c>
    </row>
    <row r="195" spans="1:36" ht="18.75">
      <c r="A195" s="265" t="s">
        <v>159</v>
      </c>
      <c r="B195" s="266">
        <v>306</v>
      </c>
      <c r="C195" s="267"/>
      <c r="D195" s="270" t="s">
        <v>67</v>
      </c>
      <c r="E195" s="268"/>
      <c r="F195" s="261" t="e">
        <v>#NAME?</v>
      </c>
      <c r="G195" t="s">
        <v>279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09">
        <v>437.94</v>
      </c>
      <c r="Z195" s="309">
        <v>-324.94</v>
      </c>
      <c r="AA195" s="309">
        <v>183</v>
      </c>
      <c r="AB195" s="309">
        <v>149</v>
      </c>
      <c r="AC195" s="309">
        <v>1538.09</v>
      </c>
      <c r="AD195" s="309">
        <v>2140.88</v>
      </c>
      <c r="AE195" s="309">
        <v>392.88</v>
      </c>
      <c r="AF195" s="309">
        <v>825</v>
      </c>
      <c r="AG195" s="309">
        <v>2015</v>
      </c>
      <c r="AH195" s="309">
        <v>1114.6600000000001</v>
      </c>
      <c r="AI195" s="309">
        <v>268.89</v>
      </c>
      <c r="AJ195" s="309">
        <v>572.37</v>
      </c>
    </row>
    <row r="196" spans="1:36" ht="18.75">
      <c r="A196" s="265" t="s">
        <v>159</v>
      </c>
      <c r="B196" s="266">
        <v>306</v>
      </c>
      <c r="C196" s="267"/>
      <c r="D196" s="270" t="s">
        <v>67</v>
      </c>
      <c r="E196" s="268"/>
      <c r="F196" s="261" t="e">
        <v>#NAME?</v>
      </c>
      <c r="G196" t="s">
        <v>280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09">
        <v>1181.5999999999999</v>
      </c>
      <c r="Z196" s="309">
        <v>1191.76</v>
      </c>
      <c r="AA196" s="309">
        <v>1166.76</v>
      </c>
      <c r="AB196" s="309">
        <v>1323.32</v>
      </c>
      <c r="AC196" s="309">
        <v>1166.76</v>
      </c>
      <c r="AD196" s="309">
        <v>1166.76</v>
      </c>
      <c r="AE196" s="309">
        <v>1166.76</v>
      </c>
      <c r="AF196" s="309">
        <v>1166.76</v>
      </c>
      <c r="AG196" s="309">
        <v>1166.76</v>
      </c>
      <c r="AH196" s="309">
        <v>1174.8</v>
      </c>
      <c r="AI196" s="309">
        <v>1174.8</v>
      </c>
      <c r="AJ196" s="309">
        <v>1174.8</v>
      </c>
    </row>
    <row r="197" spans="1:36" ht="18.75">
      <c r="A197" s="265" t="s">
        <v>159</v>
      </c>
      <c r="B197" s="266">
        <v>306</v>
      </c>
      <c r="C197" s="267"/>
      <c r="D197" s="270" t="s">
        <v>67</v>
      </c>
      <c r="E197" s="268"/>
      <c r="F197" s="261" t="e">
        <v>#NAME?</v>
      </c>
      <c r="G197" t="s">
        <v>281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09">
        <v>405.91</v>
      </c>
      <c r="Z197" s="309">
        <v>1464.36</v>
      </c>
      <c r="AA197" s="309">
        <v>771.69</v>
      </c>
      <c r="AB197" s="309">
        <v>1781.47</v>
      </c>
      <c r="AC197" s="309">
        <v>346.5</v>
      </c>
      <c r="AD197" s="309">
        <v>372.67</v>
      </c>
      <c r="AE197" s="309">
        <v>2220.54</v>
      </c>
      <c r="AF197" s="309">
        <v>372.67</v>
      </c>
      <c r="AG197" s="309">
        <v>445.05</v>
      </c>
      <c r="AH197" s="309">
        <v>382</v>
      </c>
      <c r="AI197" s="309">
        <v>333</v>
      </c>
      <c r="AJ197" s="309">
        <v>1005.75</v>
      </c>
    </row>
    <row r="198" spans="1:36" ht="18.75">
      <c r="A198" s="265" t="s">
        <v>159</v>
      </c>
      <c r="B198" s="266">
        <v>306</v>
      </c>
      <c r="C198" s="267"/>
      <c r="D198" s="270" t="s">
        <v>67</v>
      </c>
      <c r="E198" s="268"/>
      <c r="F198" s="261" t="e">
        <v>#NAME?</v>
      </c>
      <c r="G198" t="s">
        <v>282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09">
        <v>46.88</v>
      </c>
      <c r="Z198" s="309">
        <v>93.76</v>
      </c>
      <c r="AA198" s="309">
        <v>72.34</v>
      </c>
      <c r="AB198" s="309">
        <v>641.65</v>
      </c>
      <c r="AC198" s="309">
        <v>377.53</v>
      </c>
      <c r="AD198" s="309">
        <v>496.46</v>
      </c>
      <c r="AE198" s="309">
        <v>0</v>
      </c>
      <c r="AF198" s="309">
        <v>0</v>
      </c>
      <c r="AG198" s="309">
        <v>30.32</v>
      </c>
      <c r="AH198" s="309">
        <v>28.91</v>
      </c>
      <c r="AI198" s="309">
        <v>0</v>
      </c>
      <c r="AJ198" s="309">
        <v>0</v>
      </c>
    </row>
    <row r="199" spans="1:36" ht="18.75">
      <c r="A199" s="265" t="s">
        <v>159</v>
      </c>
      <c r="B199" s="266">
        <v>306</v>
      </c>
      <c r="C199" s="267"/>
      <c r="D199" s="270" t="s">
        <v>67</v>
      </c>
      <c r="E199" s="268"/>
      <c r="F199" s="261" t="e">
        <v>#NAME?</v>
      </c>
      <c r="G199" t="s">
        <v>283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09">
        <v>2753.96</v>
      </c>
      <c r="Z199" s="309">
        <v>2403.96</v>
      </c>
      <c r="AA199" s="309">
        <v>3332.91</v>
      </c>
      <c r="AB199" s="309">
        <v>2948.96</v>
      </c>
      <c r="AC199" s="309">
        <v>2824.16</v>
      </c>
      <c r="AD199" s="309">
        <v>2498.41</v>
      </c>
      <c r="AE199" s="309">
        <v>3113.06</v>
      </c>
      <c r="AF199" s="309">
        <v>2069.9899999999998</v>
      </c>
      <c r="AG199" s="309">
        <v>1561.19</v>
      </c>
      <c r="AH199" s="309">
        <v>3032.27</v>
      </c>
      <c r="AI199" s="309">
        <v>3361.05</v>
      </c>
      <c r="AJ199" s="309">
        <v>2457.75</v>
      </c>
    </row>
    <row r="200" spans="1:36" ht="18.75">
      <c r="A200" s="265" t="s">
        <v>159</v>
      </c>
      <c r="B200" s="266">
        <v>306</v>
      </c>
      <c r="C200" s="267"/>
      <c r="D200" s="270" t="s">
        <v>67</v>
      </c>
      <c r="E200" s="268"/>
      <c r="F200" s="261" t="e">
        <v>#NAME?</v>
      </c>
      <c r="G200" t="s">
        <v>284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09">
        <v>1866</v>
      </c>
      <c r="Z200" s="309">
        <v>1622</v>
      </c>
      <c r="AA200" s="309">
        <v>1370</v>
      </c>
      <c r="AB200" s="309">
        <v>1479</v>
      </c>
      <c r="AC200" s="309">
        <v>444</v>
      </c>
      <c r="AD200" s="309">
        <v>408</v>
      </c>
      <c r="AE200" s="309">
        <v>706</v>
      </c>
      <c r="AF200" s="309">
        <v>2037</v>
      </c>
      <c r="AG200" s="309">
        <v>714</v>
      </c>
      <c r="AH200" s="309">
        <v>372</v>
      </c>
      <c r="AI200" s="309">
        <v>678</v>
      </c>
      <c r="AJ200" s="309">
        <v>704</v>
      </c>
    </row>
    <row r="201" spans="1:36" ht="18.75">
      <c r="A201" s="265" t="s">
        <v>159</v>
      </c>
      <c r="B201" s="266">
        <v>306</v>
      </c>
      <c r="C201" s="267"/>
      <c r="D201" s="270" t="s">
        <v>67</v>
      </c>
      <c r="E201" s="268"/>
      <c r="F201" s="261" t="e">
        <v>#NAME?</v>
      </c>
      <c r="G201" t="s">
        <v>285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09">
        <v>526.75</v>
      </c>
      <c r="Z201" s="309">
        <v>425.03</v>
      </c>
      <c r="AA201" s="309">
        <v>289.62</v>
      </c>
      <c r="AB201" s="309">
        <v>895.41</v>
      </c>
      <c r="AC201" s="309">
        <v>527.41999999999996</v>
      </c>
      <c r="AD201" s="309">
        <v>1200.4100000000001</v>
      </c>
      <c r="AE201" s="309">
        <v>1066.28</v>
      </c>
      <c r="AF201" s="309">
        <v>335.68</v>
      </c>
      <c r="AG201" s="309">
        <v>299.01</v>
      </c>
      <c r="AH201" s="309">
        <v>393.76</v>
      </c>
      <c r="AI201" s="309">
        <v>420.15</v>
      </c>
      <c r="AJ201" s="309">
        <v>0</v>
      </c>
    </row>
    <row r="202" spans="1:36" ht="18.75">
      <c r="A202" s="265" t="s">
        <v>159</v>
      </c>
      <c r="B202" s="266">
        <v>306</v>
      </c>
      <c r="C202" s="267"/>
      <c r="D202" s="270" t="s">
        <v>67</v>
      </c>
      <c r="E202" s="268"/>
      <c r="F202" s="261" t="e">
        <v>#NAME?</v>
      </c>
      <c r="G202" t="s">
        <v>286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09">
        <v>98.56</v>
      </c>
      <c r="Z202" s="309">
        <v>98.56</v>
      </c>
      <c r="AA202" s="309">
        <v>123.2</v>
      </c>
      <c r="AB202" s="309">
        <v>98.56</v>
      </c>
      <c r="AC202" s="309">
        <v>98.56</v>
      </c>
      <c r="AD202" s="309">
        <v>98.56</v>
      </c>
      <c r="AE202" s="309">
        <v>0</v>
      </c>
      <c r="AF202" s="309">
        <v>53.48</v>
      </c>
      <c r="AG202" s="309">
        <v>73.92</v>
      </c>
      <c r="AH202" s="309">
        <v>98.56</v>
      </c>
      <c r="AI202" s="309">
        <v>73.92</v>
      </c>
      <c r="AJ202" s="309">
        <v>123.2</v>
      </c>
    </row>
    <row r="203" spans="1:36" ht="18.75">
      <c r="A203" s="265" t="s">
        <v>159</v>
      </c>
      <c r="B203" s="266">
        <v>306</v>
      </c>
      <c r="C203" s="267"/>
      <c r="D203" s="270" t="s">
        <v>67</v>
      </c>
      <c r="E203" s="268"/>
      <c r="F203" s="261" t="e">
        <v>#NAME?</v>
      </c>
      <c r="G203" t="s">
        <v>287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09">
        <v>12375.95</v>
      </c>
      <c r="Z203" s="309">
        <v>11053.78</v>
      </c>
      <c r="AA203" s="309">
        <v>10213.26</v>
      </c>
      <c r="AB203" s="309">
        <v>10353.700000000001</v>
      </c>
      <c r="AC203" s="309">
        <v>9416.5400000000009</v>
      </c>
      <c r="AD203" s="309">
        <v>9102.01</v>
      </c>
      <c r="AE203" s="309">
        <v>11122.59</v>
      </c>
      <c r="AF203" s="309">
        <v>9380.9699999999993</v>
      </c>
      <c r="AG203" s="309">
        <v>10754.76</v>
      </c>
      <c r="AH203" s="309">
        <v>10929.21</v>
      </c>
      <c r="AI203" s="309">
        <v>10860.63</v>
      </c>
      <c r="AJ203" s="309">
        <v>10292.98</v>
      </c>
    </row>
    <row r="204" spans="1:36" ht="18.75">
      <c r="A204" s="265" t="s">
        <v>159</v>
      </c>
      <c r="B204" s="266">
        <v>306</v>
      </c>
      <c r="C204" s="267"/>
      <c r="D204" s="270" t="s">
        <v>67</v>
      </c>
      <c r="E204" s="268"/>
      <c r="F204" s="261" t="e">
        <v>#NAME?</v>
      </c>
      <c r="G204" t="s">
        <v>288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09">
        <v>166.7</v>
      </c>
      <c r="Z204" s="309">
        <v>72.95</v>
      </c>
      <c r="AA204" s="309">
        <v>0</v>
      </c>
      <c r="AB204" s="309">
        <v>0</v>
      </c>
      <c r="AC204" s="309">
        <v>0</v>
      </c>
      <c r="AD204" s="309">
        <v>0</v>
      </c>
      <c r="AE204" s="309">
        <v>0</v>
      </c>
      <c r="AF204" s="309">
        <v>0</v>
      </c>
      <c r="AG204" s="309">
        <v>0</v>
      </c>
      <c r="AH204" s="309">
        <v>0</v>
      </c>
      <c r="AI204" s="309">
        <v>0</v>
      </c>
      <c r="AJ204" s="309">
        <v>0</v>
      </c>
    </row>
    <row r="205" spans="1:36" ht="18.75">
      <c r="A205" s="265" t="s">
        <v>159</v>
      </c>
      <c r="B205" s="266">
        <v>306</v>
      </c>
      <c r="C205" s="267"/>
      <c r="D205" s="270" t="s">
        <v>67</v>
      </c>
      <c r="E205" s="268"/>
      <c r="F205" s="261" t="e">
        <v>#NAME?</v>
      </c>
      <c r="G205" t="s">
        <v>289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09">
        <v>112.66</v>
      </c>
      <c r="Z205" s="309">
        <v>0</v>
      </c>
      <c r="AA205" s="309">
        <v>0</v>
      </c>
      <c r="AB205" s="309">
        <v>-112.66</v>
      </c>
      <c r="AC205" s="309">
        <v>0</v>
      </c>
      <c r="AD205" s="309">
        <v>0</v>
      </c>
      <c r="AE205" s="309">
        <v>0</v>
      </c>
      <c r="AF205" s="309">
        <v>0</v>
      </c>
      <c r="AG205" s="309">
        <v>0</v>
      </c>
      <c r="AH205" s="309">
        <v>0</v>
      </c>
      <c r="AI205" s="309">
        <v>0</v>
      </c>
      <c r="AJ205" s="309">
        <v>0</v>
      </c>
    </row>
    <row r="206" spans="1:36" ht="18.75">
      <c r="A206" s="265" t="s">
        <v>159</v>
      </c>
      <c r="B206" s="266">
        <v>306</v>
      </c>
      <c r="C206" s="267"/>
      <c r="D206" s="270" t="s">
        <v>67</v>
      </c>
      <c r="E206" s="268"/>
      <c r="F206" s="261" t="e">
        <v>#NAME?</v>
      </c>
      <c r="G206" t="s">
        <v>290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09">
        <v>1071.54</v>
      </c>
      <c r="Z206" s="309">
        <v>373.5</v>
      </c>
      <c r="AA206" s="309">
        <v>1600.82</v>
      </c>
      <c r="AB206" s="309">
        <v>1406.21</v>
      </c>
      <c r="AC206" s="309">
        <v>1211.7</v>
      </c>
      <c r="AD206" s="309">
        <v>884.04</v>
      </c>
      <c r="AE206" s="309">
        <v>1107.05</v>
      </c>
      <c r="AF206" s="309">
        <v>1153.6600000000001</v>
      </c>
      <c r="AG206" s="309">
        <v>761.86</v>
      </c>
      <c r="AH206" s="309">
        <v>1010.87</v>
      </c>
      <c r="AI206" s="309">
        <v>2165.86</v>
      </c>
      <c r="AJ206" s="309">
        <v>1066.24</v>
      </c>
    </row>
    <row r="207" spans="1:36" ht="18.75">
      <c r="A207" s="265" t="s">
        <v>159</v>
      </c>
      <c r="B207" s="266">
        <v>306</v>
      </c>
      <c r="C207" s="267"/>
      <c r="D207" s="270" t="s">
        <v>67</v>
      </c>
      <c r="E207" s="268"/>
      <c r="F207" s="261" t="e">
        <v>#NAME?</v>
      </c>
      <c r="G207" t="s">
        <v>291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09">
        <v>497.1</v>
      </c>
      <c r="Z207" s="309">
        <v>-2122.56</v>
      </c>
      <c r="AA207" s="309">
        <v>754</v>
      </c>
      <c r="AB207" s="309">
        <v>400.25</v>
      </c>
      <c r="AC207" s="309">
        <v>483</v>
      </c>
      <c r="AD207" s="309">
        <v>219.16</v>
      </c>
      <c r="AE207" s="309">
        <v>164.61</v>
      </c>
      <c r="AF207" s="309">
        <v>134.31</v>
      </c>
      <c r="AG207" s="309">
        <v>339.84</v>
      </c>
      <c r="AH207" s="309">
        <v>229.21</v>
      </c>
      <c r="AI207" s="309">
        <v>271.64999999999998</v>
      </c>
      <c r="AJ207" s="309">
        <v>321.31</v>
      </c>
    </row>
    <row r="208" spans="1:36" ht="18.75">
      <c r="A208" s="265" t="s">
        <v>159</v>
      </c>
      <c r="B208" s="266">
        <v>306</v>
      </c>
      <c r="C208" s="267"/>
      <c r="D208" s="270" t="s">
        <v>67</v>
      </c>
      <c r="E208" s="268"/>
      <c r="F208" s="261" t="e">
        <v>#NAME?</v>
      </c>
      <c r="G208" t="s">
        <v>292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09">
        <v>140</v>
      </c>
      <c r="Z208" s="309">
        <v>20.84</v>
      </c>
      <c r="AA208" s="309">
        <v>145</v>
      </c>
      <c r="AB208" s="309">
        <v>140</v>
      </c>
      <c r="AC208" s="309">
        <v>325.89</v>
      </c>
      <c r="AD208" s="309">
        <v>140</v>
      </c>
      <c r="AE208" s="309">
        <v>307.5</v>
      </c>
      <c r="AF208" s="309">
        <v>0</v>
      </c>
      <c r="AG208" s="309">
        <v>195</v>
      </c>
      <c r="AH208" s="309">
        <v>0</v>
      </c>
      <c r="AI208" s="309">
        <v>0</v>
      </c>
      <c r="AJ208" s="309">
        <v>2805.5</v>
      </c>
    </row>
    <row r="209" spans="1:36" ht="18.75">
      <c r="A209" s="265" t="s">
        <v>159</v>
      </c>
      <c r="B209" s="266">
        <v>306</v>
      </c>
      <c r="C209" s="267"/>
      <c r="D209" s="270" t="s">
        <v>67</v>
      </c>
      <c r="E209" s="268"/>
      <c r="F209" s="261" t="e">
        <v>#NAME?</v>
      </c>
      <c r="G209" t="s">
        <v>293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09">
        <v>6472.7</v>
      </c>
      <c r="Z209" s="309">
        <v>16662.810000000001</v>
      </c>
      <c r="AA209" s="309">
        <v>18782.16</v>
      </c>
      <c r="AB209" s="309">
        <v>13336.95</v>
      </c>
      <c r="AC209" s="309">
        <v>4034.46</v>
      </c>
      <c r="AD209" s="309">
        <v>16117.85</v>
      </c>
      <c r="AE209" s="309">
        <v>15983.39</v>
      </c>
      <c r="AF209" s="309">
        <v>14425.22</v>
      </c>
      <c r="AG209" s="309">
        <v>1361.05</v>
      </c>
      <c r="AH209" s="309">
        <v>6610.73</v>
      </c>
      <c r="AI209" s="309">
        <v>1933.31</v>
      </c>
      <c r="AJ209" s="309">
        <v>295.63</v>
      </c>
    </row>
    <row r="210" spans="1:36" ht="18.75">
      <c r="A210" s="265" t="s">
        <v>159</v>
      </c>
      <c r="B210" s="266">
        <v>306</v>
      </c>
      <c r="C210" s="267"/>
      <c r="D210" s="270" t="s">
        <v>67</v>
      </c>
      <c r="E210" s="268"/>
      <c r="F210" s="261" t="e">
        <v>#NAME?</v>
      </c>
      <c r="G210" t="s">
        <v>294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09">
        <v>0</v>
      </c>
      <c r="Z210" s="309">
        <v>806.4</v>
      </c>
      <c r="AA210" s="309">
        <v>0</v>
      </c>
      <c r="AB210" s="309">
        <v>270.39</v>
      </c>
      <c r="AC210" s="309">
        <v>136.88</v>
      </c>
      <c r="AD210" s="309">
        <v>242.57</v>
      </c>
      <c r="AE210" s="309">
        <v>5295.65</v>
      </c>
      <c r="AF210" s="309">
        <v>0</v>
      </c>
      <c r="AG210" s="309">
        <v>0</v>
      </c>
      <c r="AH210" s="309">
        <v>24.08</v>
      </c>
      <c r="AI210" s="309">
        <v>56.9</v>
      </c>
      <c r="AJ210" s="309">
        <v>0</v>
      </c>
    </row>
    <row r="211" spans="1:36" ht="18.75">
      <c r="A211" s="265" t="s">
        <v>159</v>
      </c>
      <c r="B211" s="266"/>
      <c r="C211" s="267"/>
      <c r="D211" s="270" t="s">
        <v>361</v>
      </c>
      <c r="E211" s="268"/>
      <c r="F211" s="261" t="e">
        <v>#NAME?</v>
      </c>
      <c r="G211" t="s">
        <v>295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09">
        <v>67370.87</v>
      </c>
      <c r="Z211" s="309">
        <v>74776.2</v>
      </c>
      <c r="AA211" s="309">
        <v>75466.259999999995</v>
      </c>
      <c r="AB211" s="309">
        <v>82538.320000000007</v>
      </c>
      <c r="AC211" s="309">
        <v>66347.8</v>
      </c>
      <c r="AD211" s="309">
        <v>67704.58</v>
      </c>
      <c r="AE211" s="309">
        <v>72342.240000000005</v>
      </c>
      <c r="AF211" s="309">
        <v>76567.149999999994</v>
      </c>
      <c r="AG211" s="309">
        <v>62297.78</v>
      </c>
      <c r="AH211" s="309">
        <v>60769.16</v>
      </c>
      <c r="AI211" s="309">
        <v>55789.29</v>
      </c>
      <c r="AJ211" s="309">
        <v>58909.82</v>
      </c>
    </row>
    <row r="212" spans="1:36" ht="18.75">
      <c r="A212" s="265" t="s">
        <v>159</v>
      </c>
      <c r="B212" s="266"/>
      <c r="C212" s="267"/>
      <c r="D212" s="270" t="s">
        <v>361</v>
      </c>
      <c r="E212" s="268"/>
      <c r="F212" s="261" t="e">
        <v>#NAME?</v>
      </c>
      <c r="G212" t="s">
        <v>130</v>
      </c>
    </row>
    <row r="213" spans="1:36" ht="18.75">
      <c r="A213" s="265" t="s">
        <v>159</v>
      </c>
      <c r="B213" s="266"/>
      <c r="C213" s="267"/>
      <c r="D213" s="270" t="s">
        <v>361</v>
      </c>
      <c r="E213" s="268"/>
      <c r="F213" s="261" t="e">
        <v>#NAME?</v>
      </c>
      <c r="G213" t="s">
        <v>296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t="s">
        <v>135</v>
      </c>
      <c r="Z213" t="s">
        <v>135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 t="s">
        <v>135</v>
      </c>
      <c r="AG213" t="s">
        <v>135</v>
      </c>
      <c r="AH213" t="s">
        <v>135</v>
      </c>
      <c r="AI213" t="s">
        <v>135</v>
      </c>
      <c r="AJ213" t="s">
        <v>135</v>
      </c>
    </row>
    <row r="214" spans="1:36" ht="18.75">
      <c r="A214" s="265" t="s">
        <v>159</v>
      </c>
      <c r="B214" s="266">
        <v>312</v>
      </c>
      <c r="C214" s="267"/>
      <c r="D214" s="270" t="s">
        <v>73</v>
      </c>
      <c r="E214" s="268"/>
      <c r="F214" s="261" t="e">
        <v>#NAME?</v>
      </c>
      <c r="G214" t="s">
        <v>297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09">
        <v>0</v>
      </c>
      <c r="Z214" s="309">
        <v>0</v>
      </c>
      <c r="AA214" s="309">
        <v>0</v>
      </c>
      <c r="AB214" s="309">
        <v>0</v>
      </c>
      <c r="AC214" s="309">
        <v>0</v>
      </c>
      <c r="AD214" s="309">
        <v>0</v>
      </c>
      <c r="AE214" s="309">
        <v>0</v>
      </c>
      <c r="AF214" s="309">
        <v>0</v>
      </c>
      <c r="AG214" s="309">
        <v>0</v>
      </c>
      <c r="AH214" s="309">
        <v>0</v>
      </c>
      <c r="AI214" s="309">
        <v>47911.519999999997</v>
      </c>
      <c r="AJ214" s="309">
        <v>11977.85</v>
      </c>
    </row>
    <row r="215" spans="1:36" ht="18.75">
      <c r="A215" s="265" t="s">
        <v>159</v>
      </c>
      <c r="B215" s="266">
        <v>310</v>
      </c>
      <c r="C215" s="267"/>
      <c r="D215" s="270" t="s">
        <v>71</v>
      </c>
      <c r="E215" s="268"/>
      <c r="F215" s="261" t="e">
        <v>#NAME?</v>
      </c>
      <c r="G215" t="s">
        <v>298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09">
        <v>0</v>
      </c>
      <c r="Z215" s="309">
        <v>0</v>
      </c>
      <c r="AA215" s="309">
        <v>0</v>
      </c>
      <c r="AB215" s="309">
        <v>1291.92</v>
      </c>
      <c r="AC215" s="309">
        <v>430.64</v>
      </c>
      <c r="AD215" s="309">
        <v>430.64</v>
      </c>
      <c r="AE215" s="309">
        <v>430.64</v>
      </c>
      <c r="AF215" s="309">
        <v>430.64</v>
      </c>
      <c r="AG215" s="309">
        <v>430.64</v>
      </c>
      <c r="AH215" s="309">
        <v>430.64</v>
      </c>
      <c r="AI215" s="309">
        <v>430.64</v>
      </c>
      <c r="AJ215" s="309">
        <v>430.64</v>
      </c>
    </row>
    <row r="216" spans="1:36" ht="18.75">
      <c r="A216" s="265" t="s">
        <v>159</v>
      </c>
      <c r="B216" s="266">
        <v>311</v>
      </c>
      <c r="C216" s="267"/>
      <c r="D216" s="270" t="s">
        <v>72</v>
      </c>
      <c r="E216" s="268"/>
      <c r="F216" s="261" t="e">
        <v>#NAME?</v>
      </c>
      <c r="G216" t="s">
        <v>299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09">
        <v>19520.150000000001</v>
      </c>
      <c r="Z216" s="309">
        <v>19520.150000000001</v>
      </c>
      <c r="AA216" s="309">
        <v>19590.09</v>
      </c>
      <c r="AB216" s="309">
        <v>19998.990000000002</v>
      </c>
      <c r="AC216" s="309">
        <v>19998.990000000002</v>
      </c>
      <c r="AD216" s="309">
        <v>19998.990000000002</v>
      </c>
      <c r="AE216" s="309">
        <v>19998.990000000002</v>
      </c>
      <c r="AF216" s="309">
        <v>20106.05</v>
      </c>
      <c r="AG216" s="309">
        <v>20106.05</v>
      </c>
      <c r="AH216" s="309">
        <v>20106.05</v>
      </c>
      <c r="AI216" s="309">
        <v>20106.060000000001</v>
      </c>
      <c r="AJ216" s="309">
        <v>20106.05</v>
      </c>
    </row>
    <row r="217" spans="1:36" ht="18.75">
      <c r="A217" s="265" t="s">
        <v>159</v>
      </c>
      <c r="B217" s="266">
        <v>320</v>
      </c>
      <c r="C217" s="267"/>
      <c r="D217" s="270" t="s">
        <v>362</v>
      </c>
      <c r="E217" s="268"/>
      <c r="F217" s="261" t="e">
        <v>#NAME?</v>
      </c>
      <c r="G217" t="s">
        <v>300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09">
        <v>184.91</v>
      </c>
      <c r="Z217" s="309">
        <v>184.91</v>
      </c>
      <c r="AA217" s="309">
        <v>844.5</v>
      </c>
      <c r="AB217" s="309">
        <v>226.06</v>
      </c>
      <c r="AC217" s="309">
        <v>185.61</v>
      </c>
      <c r="AD217" s="309">
        <v>183.26</v>
      </c>
      <c r="AE217" s="309">
        <v>292.89</v>
      </c>
      <c r="AF217" s="309">
        <v>308.27</v>
      </c>
      <c r="AG217" s="309">
        <v>286.35000000000002</v>
      </c>
      <c r="AH217" s="309">
        <v>263.36</v>
      </c>
      <c r="AI217" s="309">
        <v>261.22000000000003</v>
      </c>
      <c r="AJ217" s="309">
        <v>1995.22</v>
      </c>
    </row>
    <row r="218" spans="1:36" ht="18.75">
      <c r="A218" s="265" t="s">
        <v>159</v>
      </c>
      <c r="B218" s="266">
        <v>320</v>
      </c>
      <c r="C218" s="267"/>
      <c r="D218" s="270" t="s">
        <v>362</v>
      </c>
      <c r="E218" s="268"/>
      <c r="F218" s="261" t="e">
        <v>#NAME?</v>
      </c>
      <c r="G218" t="s">
        <v>301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09">
        <v>35716.17</v>
      </c>
      <c r="Z218" s="309">
        <v>31060.28</v>
      </c>
      <c r="AA218" s="309">
        <v>33768.620000000003</v>
      </c>
      <c r="AB218" s="309">
        <v>34551.019999999997</v>
      </c>
      <c r="AC218" s="309">
        <v>34123.550000000003</v>
      </c>
      <c r="AD218" s="309">
        <v>35017.58</v>
      </c>
      <c r="AE218" s="309">
        <v>41269.980000000003</v>
      </c>
      <c r="AF218" s="309">
        <v>34430.1</v>
      </c>
      <c r="AG218" s="309">
        <v>35651.949999999997</v>
      </c>
      <c r="AH218" s="309">
        <v>34474.959999999999</v>
      </c>
      <c r="AI218" s="309">
        <v>36833.769999999997</v>
      </c>
      <c r="AJ218" s="309">
        <v>35636.68</v>
      </c>
    </row>
    <row r="219" spans="1:36" ht="18.75">
      <c r="A219" s="265" t="s">
        <v>159</v>
      </c>
      <c r="B219" s="261">
        <v>315</v>
      </c>
      <c r="C219" s="261"/>
      <c r="D219" s="270" t="s">
        <v>76</v>
      </c>
      <c r="E219" s="268"/>
      <c r="F219" s="261" t="e">
        <v>#NAME?</v>
      </c>
      <c r="G219" t="s">
        <v>302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09">
        <v>6135.7</v>
      </c>
      <c r="Z219" s="309">
        <v>3466.59</v>
      </c>
      <c r="AA219" s="309">
        <v>52.21</v>
      </c>
      <c r="AB219" s="309">
        <v>52.21</v>
      </c>
      <c r="AC219" s="309">
        <v>0</v>
      </c>
      <c r="AD219" s="309">
        <v>0</v>
      </c>
      <c r="AE219" s="309">
        <v>0</v>
      </c>
      <c r="AF219" s="309">
        <v>2258.77</v>
      </c>
      <c r="AG219" s="309">
        <v>-2258.2399999999998</v>
      </c>
      <c r="AH219" s="309">
        <v>0</v>
      </c>
      <c r="AI219" s="309">
        <v>3767.8</v>
      </c>
      <c r="AJ219" s="309">
        <v>6814.51</v>
      </c>
    </row>
    <row r="220" spans="1:36" ht="18.75">
      <c r="A220" s="265" t="s">
        <v>159</v>
      </c>
      <c r="B220" s="261"/>
      <c r="C220" s="261"/>
      <c r="D220" s="270" t="s">
        <v>361</v>
      </c>
      <c r="E220" s="268"/>
      <c r="F220" s="261" t="e">
        <v>#NAME?</v>
      </c>
      <c r="G220" t="s">
        <v>303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09">
        <v>61556.93</v>
      </c>
      <c r="Z220" s="309">
        <v>54231.93</v>
      </c>
      <c r="AA220" s="309">
        <v>54255.42</v>
      </c>
      <c r="AB220" s="309">
        <v>56120.2</v>
      </c>
      <c r="AC220" s="309">
        <v>54738.79</v>
      </c>
      <c r="AD220" s="309">
        <v>55630.47</v>
      </c>
      <c r="AE220" s="309">
        <v>61992.5</v>
      </c>
      <c r="AF220" s="309">
        <v>57533.83</v>
      </c>
      <c r="AG220" s="309">
        <v>54216.75</v>
      </c>
      <c r="AH220" s="309">
        <v>55275.01</v>
      </c>
      <c r="AI220" s="309">
        <v>109311.01</v>
      </c>
      <c r="AJ220" s="309">
        <v>76960.95</v>
      </c>
    </row>
    <row r="221" spans="1:36" ht="18.75">
      <c r="A221" s="265" t="s">
        <v>159</v>
      </c>
      <c r="B221" s="261"/>
      <c r="C221" s="261"/>
      <c r="D221" s="270" t="s">
        <v>361</v>
      </c>
      <c r="E221" s="268"/>
      <c r="F221" s="261" t="e">
        <v>#NAME?</v>
      </c>
      <c r="G221" t="s">
        <v>130</v>
      </c>
    </row>
    <row r="222" spans="1:36" ht="18.75">
      <c r="A222" s="265" t="s">
        <v>159</v>
      </c>
      <c r="B222" s="261"/>
      <c r="C222" s="261"/>
      <c r="D222" s="270" t="s">
        <v>361</v>
      </c>
      <c r="E222" s="268"/>
      <c r="F222" s="261" t="e">
        <v>#NAME?</v>
      </c>
      <c r="G222" t="s">
        <v>304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09">
        <v>572113.18000000005</v>
      </c>
      <c r="Z222" s="309">
        <v>566932.26</v>
      </c>
      <c r="AA222" s="309">
        <v>548796.56000000006</v>
      </c>
      <c r="AB222" s="309">
        <v>541336.18999999994</v>
      </c>
      <c r="AC222" s="309">
        <v>554973.15</v>
      </c>
      <c r="AD222" s="309">
        <v>544645.19999999995</v>
      </c>
      <c r="AE222" s="309">
        <v>550529.24</v>
      </c>
      <c r="AF222" s="309">
        <v>588637.43000000005</v>
      </c>
      <c r="AG222" s="309">
        <v>511573.87</v>
      </c>
      <c r="AH222" s="309">
        <v>537152.38</v>
      </c>
      <c r="AI222" s="309">
        <v>544879.12</v>
      </c>
      <c r="AJ222" s="309">
        <v>552150.51</v>
      </c>
    </row>
    <row r="223" spans="1:36" ht="18.75">
      <c r="A223" s="265" t="s">
        <v>159</v>
      </c>
      <c r="B223" s="261"/>
      <c r="C223" s="261"/>
      <c r="D223" s="270" t="s">
        <v>361</v>
      </c>
      <c r="E223" s="268"/>
      <c r="F223" s="261" t="e">
        <v>#NAME?</v>
      </c>
      <c r="G223" t="s">
        <v>130</v>
      </c>
    </row>
    <row r="224" spans="1:36" ht="18.75">
      <c r="A224" s="265" t="s">
        <v>159</v>
      </c>
      <c r="B224" s="277"/>
      <c r="C224" s="261"/>
      <c r="D224" s="270" t="s">
        <v>361</v>
      </c>
      <c r="E224" s="268"/>
      <c r="F224" s="261" t="e">
        <v>#NAME?</v>
      </c>
      <c r="G224" t="s">
        <v>305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09">
        <v>23156.400000000001</v>
      </c>
      <c r="Z224" s="309">
        <v>-49260.93</v>
      </c>
      <c r="AA224" s="309">
        <v>14013.8</v>
      </c>
      <c r="AB224" s="309">
        <v>34514.15</v>
      </c>
      <c r="AC224" s="309">
        <v>13752.74</v>
      </c>
      <c r="AD224" s="309">
        <v>38981.120000000003</v>
      </c>
      <c r="AE224" s="309">
        <v>11859.58</v>
      </c>
      <c r="AF224" s="309">
        <v>-14802.4</v>
      </c>
      <c r="AG224" s="309">
        <v>82625.31</v>
      </c>
      <c r="AH224" s="309">
        <v>37430.31</v>
      </c>
      <c r="AI224" s="309">
        <v>69017</v>
      </c>
      <c r="AJ224" s="309">
        <v>41794.18</v>
      </c>
    </row>
    <row r="225" spans="1:36" ht="18.75">
      <c r="A225" s="265" t="s">
        <v>159</v>
      </c>
      <c r="B225" s="277"/>
      <c r="C225" s="261"/>
      <c r="D225" s="270" t="s">
        <v>361</v>
      </c>
      <c r="E225" s="268"/>
      <c r="F225" s="261" t="e">
        <v>#NAME?</v>
      </c>
      <c r="G225" t="s">
        <v>306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10">
        <v>3.9E-2</v>
      </c>
      <c r="Z225" s="310">
        <v>-9.5000000000000001E-2</v>
      </c>
      <c r="AA225" s="310">
        <v>2.5000000000000001E-2</v>
      </c>
      <c r="AB225" s="310">
        <v>0.06</v>
      </c>
      <c r="AC225" s="310">
        <v>2.4E-2</v>
      </c>
      <c r="AD225" s="310">
        <v>6.7000000000000004E-2</v>
      </c>
      <c r="AE225" s="310">
        <v>2.1000000000000001E-2</v>
      </c>
      <c r="AF225" s="310">
        <v>-2.5999999999999999E-2</v>
      </c>
      <c r="AG225" s="310">
        <v>0.13900000000000001</v>
      </c>
      <c r="AH225" s="310">
        <v>6.5000000000000002E-2</v>
      </c>
      <c r="AI225" s="310">
        <v>0.112</v>
      </c>
      <c r="AJ225" s="310">
        <v>7.0000000000000007E-2</v>
      </c>
    </row>
    <row r="226" spans="1:36" ht="18.75">
      <c r="A226" s="265" t="s">
        <v>159</v>
      </c>
      <c r="B226" s="277"/>
      <c r="C226" s="261"/>
      <c r="D226" s="270" t="s">
        <v>361</v>
      </c>
      <c r="E226" s="268"/>
      <c r="F226" s="261" t="e">
        <v>#NAME?</v>
      </c>
      <c r="G226" t="s">
        <v>130</v>
      </c>
    </row>
    <row r="227" spans="1:36" ht="18.75">
      <c r="A227" s="265" t="s">
        <v>159</v>
      </c>
      <c r="B227" s="277"/>
      <c r="C227" s="261"/>
      <c r="D227" s="270" t="s">
        <v>361</v>
      </c>
      <c r="E227" s="268"/>
      <c r="F227" s="261" t="e">
        <v>#NAME?</v>
      </c>
      <c r="G227" t="s">
        <v>307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t="s">
        <v>308</v>
      </c>
      <c r="Z227" t="s">
        <v>308</v>
      </c>
      <c r="AA227" t="s">
        <v>308</v>
      </c>
      <c r="AB227" t="s">
        <v>308</v>
      </c>
      <c r="AC227" t="s">
        <v>308</v>
      </c>
      <c r="AD227" t="s">
        <v>308</v>
      </c>
      <c r="AE227" t="s">
        <v>308</v>
      </c>
      <c r="AF227" t="s">
        <v>308</v>
      </c>
      <c r="AG227" t="s">
        <v>308</v>
      </c>
      <c r="AH227" t="s">
        <v>308</v>
      </c>
      <c r="AI227" t="s">
        <v>308</v>
      </c>
      <c r="AJ227" t="s">
        <v>308</v>
      </c>
    </row>
    <row r="228" spans="1:36" ht="18.75">
      <c r="A228" s="265" t="s">
        <v>159</v>
      </c>
      <c r="B228" s="277"/>
      <c r="C228" s="261"/>
      <c r="D228" s="270" t="s">
        <v>361</v>
      </c>
      <c r="E228" s="268"/>
      <c r="F228" s="261" t="e">
        <v>#NAME?</v>
      </c>
      <c r="G228" t="s">
        <v>309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09">
        <v>0</v>
      </c>
      <c r="Z228" s="309">
        <v>0</v>
      </c>
      <c r="AA228" s="309">
        <v>0</v>
      </c>
      <c r="AB228" s="309">
        <v>0</v>
      </c>
      <c r="AC228" s="309">
        <v>0</v>
      </c>
      <c r="AD228" s="309">
        <v>0</v>
      </c>
      <c r="AE228" s="309">
        <v>0</v>
      </c>
      <c r="AF228" s="309">
        <v>0</v>
      </c>
      <c r="AG228" s="309">
        <v>0</v>
      </c>
      <c r="AH228" s="309">
        <v>0</v>
      </c>
      <c r="AI228" s="309">
        <v>0</v>
      </c>
      <c r="AJ228" s="309">
        <v>37157.21</v>
      </c>
    </row>
    <row r="229" spans="1:36" ht="18.75">
      <c r="A229" s="265" t="s">
        <v>159</v>
      </c>
      <c r="B229" s="277"/>
      <c r="C229" s="261"/>
      <c r="D229" s="270" t="s">
        <v>361</v>
      </c>
      <c r="E229" s="268"/>
      <c r="F229" s="261" t="e">
        <v>#NAME?</v>
      </c>
      <c r="G229" t="s">
        <v>310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09">
        <v>0</v>
      </c>
      <c r="Z229" s="309">
        <v>42565.78</v>
      </c>
      <c r="AA229" s="309">
        <v>0</v>
      </c>
      <c r="AB229" s="309">
        <v>0</v>
      </c>
      <c r="AC229" s="309">
        <v>0</v>
      </c>
      <c r="AD229" s="309">
        <v>0</v>
      </c>
      <c r="AE229" s="309">
        <v>0</v>
      </c>
      <c r="AF229" s="309">
        <v>0</v>
      </c>
      <c r="AG229" s="309">
        <v>0</v>
      </c>
      <c r="AH229" s="309">
        <v>0</v>
      </c>
      <c r="AI229" s="309">
        <v>71867.28</v>
      </c>
      <c r="AJ229" s="309">
        <v>0</v>
      </c>
    </row>
    <row r="230" spans="1:36" ht="18.75">
      <c r="A230" s="265" t="s">
        <v>159</v>
      </c>
      <c r="B230" s="261"/>
      <c r="C230" s="261"/>
      <c r="D230" s="270" t="s">
        <v>361</v>
      </c>
      <c r="E230" s="268"/>
      <c r="F230" s="261" t="e">
        <v>#NAME?</v>
      </c>
      <c r="G230" t="s">
        <v>311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09">
        <v>6658.6</v>
      </c>
      <c r="Z230" s="309">
        <v>17367.3</v>
      </c>
      <c r="AA230" s="309">
        <v>0</v>
      </c>
      <c r="AB230" s="309">
        <v>10510.35</v>
      </c>
      <c r="AC230" s="309">
        <v>25885.61</v>
      </c>
      <c r="AD230" s="309">
        <v>0</v>
      </c>
      <c r="AE230" s="309">
        <v>39550.400000000001</v>
      </c>
      <c r="AF230" s="309">
        <v>8894.69</v>
      </c>
      <c r="AG230" s="309">
        <v>0</v>
      </c>
      <c r="AH230" s="309">
        <v>61968.98</v>
      </c>
      <c r="AI230" s="309">
        <v>28072.73</v>
      </c>
      <c r="AJ230" s="309">
        <v>51762.75</v>
      </c>
    </row>
    <row r="231" spans="1:36" ht="18.75">
      <c r="A231" s="265" t="s">
        <v>159</v>
      </c>
      <c r="B231" s="261"/>
      <c r="C231" s="261"/>
      <c r="D231" s="270" t="s">
        <v>361</v>
      </c>
      <c r="E231" s="268"/>
      <c r="F231" s="261" t="e">
        <v>#NAME?</v>
      </c>
      <c r="G231" t="s">
        <v>312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09">
        <v>6658.6</v>
      </c>
      <c r="Z231" s="309">
        <v>59933.08</v>
      </c>
      <c r="AA231" s="309">
        <v>0</v>
      </c>
      <c r="AB231" s="309">
        <v>10510.35</v>
      </c>
      <c r="AC231" s="309">
        <v>25885.61</v>
      </c>
      <c r="AD231" s="309">
        <v>0</v>
      </c>
      <c r="AE231" s="309">
        <v>39550.400000000001</v>
      </c>
      <c r="AF231" s="309">
        <v>8894.69</v>
      </c>
      <c r="AG231" s="309">
        <v>0</v>
      </c>
      <c r="AH231" s="309">
        <v>61968.98</v>
      </c>
      <c r="AI231" s="309">
        <v>99940.01</v>
      </c>
      <c r="AJ231" s="309">
        <v>88919.96</v>
      </c>
    </row>
    <row r="232" spans="1:36" ht="18.75">
      <c r="A232" s="265" t="s">
        <v>159</v>
      </c>
      <c r="B232" s="261"/>
      <c r="C232" s="261"/>
      <c r="D232" s="270" t="s">
        <v>361</v>
      </c>
      <c r="E232" s="268"/>
      <c r="F232" s="261" t="e">
        <v>#NAME?</v>
      </c>
      <c r="G232" t="s">
        <v>130</v>
      </c>
    </row>
    <row r="233" spans="1:36" ht="18.75">
      <c r="A233" s="265" t="s">
        <v>159</v>
      </c>
      <c r="B233" s="261"/>
      <c r="C233" s="261"/>
      <c r="D233" s="270" t="s">
        <v>361</v>
      </c>
      <c r="E233" s="268"/>
      <c r="F233" s="261" t="e">
        <v>#NAME?</v>
      </c>
      <c r="G233" t="s">
        <v>313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11">
        <v>16498</v>
      </c>
      <c r="Z233" s="311">
        <v>-109194</v>
      </c>
      <c r="AA233" s="311">
        <v>14014</v>
      </c>
      <c r="AB233" s="311">
        <v>24004</v>
      </c>
      <c r="AC233" s="311">
        <v>-12133</v>
      </c>
      <c r="AD233" s="311">
        <v>38981</v>
      </c>
      <c r="AE233" s="311">
        <v>-27691</v>
      </c>
      <c r="AF233" s="311">
        <v>-23697</v>
      </c>
      <c r="AG233" s="311">
        <v>82625</v>
      </c>
      <c r="AH233" s="311">
        <v>-24539</v>
      </c>
      <c r="AI233" s="311">
        <v>-30923</v>
      </c>
      <c r="AJ233" s="311">
        <v>-47126</v>
      </c>
    </row>
    <row r="234" spans="1:36" ht="18.75">
      <c r="A234" s="265" t="s">
        <v>159</v>
      </c>
      <c r="B234" s="261"/>
      <c r="C234" s="261"/>
      <c r="D234" s="270" t="s">
        <v>361</v>
      </c>
      <c r="E234" s="268"/>
      <c r="F234" s="261" t="e">
        <v>#NAME?</v>
      </c>
      <c r="G234" t="s">
        <v>130</v>
      </c>
    </row>
    <row r="235" spans="1:36" ht="18.75">
      <c r="A235" s="272" t="s">
        <v>159</v>
      </c>
      <c r="B235" s="261"/>
      <c r="C235" s="280"/>
      <c r="D235" s="270" t="s">
        <v>361</v>
      </c>
      <c r="E235" s="281"/>
      <c r="F235" s="261" t="e">
        <v>#NAME?</v>
      </c>
      <c r="G235" t="s">
        <v>130</v>
      </c>
    </row>
    <row r="236" spans="1:36" ht="18.75">
      <c r="A236" s="272" t="s">
        <v>159</v>
      </c>
      <c r="B236" s="261"/>
      <c r="C236" s="261"/>
      <c r="D236" s="270" t="s">
        <v>361</v>
      </c>
      <c r="E236" s="268"/>
      <c r="F236" s="261" t="e">
        <v>#NAME?</v>
      </c>
      <c r="G236" t="s">
        <v>314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t="s">
        <v>308</v>
      </c>
      <c r="Z236" t="s">
        <v>308</v>
      </c>
      <c r="AA236" t="s">
        <v>308</v>
      </c>
      <c r="AB236" t="s">
        <v>308</v>
      </c>
      <c r="AC236" t="s">
        <v>308</v>
      </c>
      <c r="AD236" t="s">
        <v>308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</row>
    <row r="237" spans="1:36" ht="18.75">
      <c r="A237" s="272" t="s">
        <v>159</v>
      </c>
      <c r="B237" s="261"/>
      <c r="C237" s="261"/>
      <c r="D237" s="270" t="s">
        <v>361</v>
      </c>
      <c r="E237" s="268"/>
      <c r="F237" s="261" t="e">
        <v>#NAME?</v>
      </c>
      <c r="G237" t="s">
        <v>315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09">
        <v>246991.28</v>
      </c>
      <c r="Z237" s="309">
        <v>231017.54</v>
      </c>
      <c r="AA237" s="309">
        <v>244496.03</v>
      </c>
      <c r="AB237" s="309">
        <v>246430.88</v>
      </c>
      <c r="AC237" s="309">
        <v>260949.19</v>
      </c>
      <c r="AD237" s="309">
        <v>248014.36</v>
      </c>
      <c r="AE237" s="309">
        <v>242987.83</v>
      </c>
      <c r="AF237" s="309">
        <v>266173.37</v>
      </c>
      <c r="AG237" s="309">
        <v>254486.13</v>
      </c>
      <c r="AH237" s="309">
        <v>241943.84</v>
      </c>
      <c r="AI237" s="309">
        <v>240006.29</v>
      </c>
      <c r="AJ237" s="309">
        <v>246424.09</v>
      </c>
    </row>
    <row r="238" spans="1:36" ht="18.75">
      <c r="A238" s="272" t="s">
        <v>159</v>
      </c>
      <c r="B238" s="261"/>
      <c r="C238" s="261"/>
      <c r="D238" s="270" t="s">
        <v>361</v>
      </c>
      <c r="E238" s="268"/>
      <c r="F238" s="261" t="e">
        <v>#NAME?</v>
      </c>
      <c r="G238" t="s">
        <v>316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09">
        <v>54561.48</v>
      </c>
      <c r="Z238" s="309">
        <v>53114.95</v>
      </c>
      <c r="AA238" s="309">
        <v>52114.36</v>
      </c>
      <c r="AB238" s="309">
        <v>52760.39</v>
      </c>
      <c r="AC238" s="309">
        <v>56137.07</v>
      </c>
      <c r="AD238" s="309">
        <v>54966.03</v>
      </c>
      <c r="AE238" s="309">
        <v>57489.120000000003</v>
      </c>
      <c r="AF238" s="309">
        <v>64824.89</v>
      </c>
      <c r="AG238" s="309">
        <v>52827.82</v>
      </c>
      <c r="AH238" s="309">
        <v>51919.68</v>
      </c>
      <c r="AI238" s="309">
        <v>50352.33</v>
      </c>
      <c r="AJ238" s="309">
        <v>53668.53</v>
      </c>
    </row>
    <row r="239" spans="1:36" ht="18.75">
      <c r="A239" s="272" t="s">
        <v>159</v>
      </c>
      <c r="B239" s="261"/>
      <c r="C239" s="261"/>
      <c r="D239" s="270" t="s">
        <v>361</v>
      </c>
      <c r="E239" s="268"/>
      <c r="F239" s="261" t="e">
        <v>#NAME?</v>
      </c>
      <c r="G239" t="s">
        <v>317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09">
        <v>11647.8</v>
      </c>
      <c r="Z239" s="309">
        <v>17558.189999999999</v>
      </c>
      <c r="AA239" s="309">
        <v>12407.41</v>
      </c>
      <c r="AB239" s="309">
        <v>20442.509999999998</v>
      </c>
      <c r="AC239" s="309">
        <v>14818.14</v>
      </c>
      <c r="AD239" s="309">
        <v>19315.5</v>
      </c>
      <c r="AE239" s="309">
        <v>22448.82</v>
      </c>
      <c r="AF239" s="309">
        <v>20067.2</v>
      </c>
      <c r="AG239" s="309">
        <v>11095.37</v>
      </c>
      <c r="AH239" s="309">
        <v>11165.7</v>
      </c>
      <c r="AI239" s="309">
        <v>10090.19</v>
      </c>
      <c r="AJ239" s="309">
        <v>19778.400000000001</v>
      </c>
    </row>
    <row r="240" spans="1:36" ht="18.75">
      <c r="A240" s="272" t="s">
        <v>159</v>
      </c>
      <c r="B240" s="261"/>
      <c r="C240" s="261"/>
      <c r="D240" s="270" t="s">
        <v>361</v>
      </c>
      <c r="E240" s="268"/>
      <c r="F240" s="261" t="e">
        <v>#NAME?</v>
      </c>
      <c r="G240" t="s">
        <v>318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09">
        <v>27283.99</v>
      </c>
      <c r="Z240" s="309">
        <v>28773.759999999998</v>
      </c>
      <c r="AA240" s="309">
        <v>26210.25</v>
      </c>
      <c r="AB240" s="309">
        <v>23632.560000000001</v>
      </c>
      <c r="AC240" s="309">
        <v>31083.23</v>
      </c>
      <c r="AD240" s="309">
        <v>23085.06</v>
      </c>
      <c r="AE240" s="309">
        <v>23854.14</v>
      </c>
      <c r="AF240" s="309">
        <v>18648.23</v>
      </c>
      <c r="AG240" s="309">
        <v>18118.830000000002</v>
      </c>
      <c r="AH240" s="309">
        <v>23400.13</v>
      </c>
      <c r="AI240" s="309">
        <v>23174.15</v>
      </c>
      <c r="AJ240" s="309">
        <v>29321.200000000001</v>
      </c>
    </row>
    <row r="241" spans="1:36" ht="18.75">
      <c r="A241" s="272" t="s">
        <v>159</v>
      </c>
      <c r="B241" s="261"/>
      <c r="C241" s="261"/>
      <c r="D241" s="270" t="s">
        <v>361</v>
      </c>
      <c r="E241" s="268"/>
      <c r="F241" s="261" t="e">
        <v>#NAME?</v>
      </c>
      <c r="G241" t="s">
        <v>319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09">
        <v>7558.77</v>
      </c>
      <c r="Z241" s="309">
        <v>8534.81</v>
      </c>
      <c r="AA241" s="309">
        <v>7117.07</v>
      </c>
      <c r="AB241" s="309">
        <v>5713.4</v>
      </c>
      <c r="AC241" s="309">
        <v>7830.38</v>
      </c>
      <c r="AD241" s="309">
        <v>6509.75</v>
      </c>
      <c r="AE241" s="309">
        <v>7760.13</v>
      </c>
      <c r="AF241" s="309">
        <v>6255.87</v>
      </c>
      <c r="AG241" s="309">
        <v>5511.34</v>
      </c>
      <c r="AH241" s="309">
        <v>7537.98</v>
      </c>
      <c r="AI241" s="309">
        <v>7858.5</v>
      </c>
      <c r="AJ241" s="309">
        <v>7240.64</v>
      </c>
    </row>
    <row r="242" spans="1:36" ht="18.75">
      <c r="A242" s="272" t="s">
        <v>159</v>
      </c>
      <c r="B242" s="261"/>
      <c r="C242" s="261"/>
      <c r="D242" s="270" t="s">
        <v>361</v>
      </c>
      <c r="E242" s="268"/>
      <c r="F242" s="261" t="e">
        <v>#NAME?</v>
      </c>
      <c r="G242" t="s">
        <v>320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09">
        <v>11654.39</v>
      </c>
      <c r="Z242" s="309">
        <v>15895.45</v>
      </c>
      <c r="AA242" s="309">
        <v>5611.65</v>
      </c>
      <c r="AB242" s="309">
        <v>9699.76</v>
      </c>
      <c r="AC242" s="309">
        <v>12803.32</v>
      </c>
      <c r="AD242" s="309">
        <v>17177.53</v>
      </c>
      <c r="AE242" s="309">
        <v>5500</v>
      </c>
      <c r="AF242" s="309">
        <v>25785.67</v>
      </c>
      <c r="AG242" s="309">
        <v>11646</v>
      </c>
      <c r="AH242" s="309">
        <v>8147</v>
      </c>
      <c r="AI242" s="309">
        <v>2100</v>
      </c>
      <c r="AJ242" s="309">
        <v>6161</v>
      </c>
    </row>
    <row r="243" spans="1:36" ht="18.75">
      <c r="A243" s="272" t="s">
        <v>159</v>
      </c>
      <c r="B243" s="261"/>
      <c r="C243" s="261"/>
      <c r="D243" s="270" t="s">
        <v>361</v>
      </c>
      <c r="E243" s="268"/>
      <c r="F243" s="261" t="e">
        <v>#NAME?</v>
      </c>
      <c r="G243" t="s">
        <v>321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09">
        <v>2242.9499999999998</v>
      </c>
      <c r="Z243" s="309">
        <v>3016.02</v>
      </c>
      <c r="AA243" s="309">
        <v>3194.75</v>
      </c>
      <c r="AB243" s="309">
        <v>741.94</v>
      </c>
      <c r="AC243" s="309">
        <v>727.06</v>
      </c>
      <c r="AD243" s="309">
        <v>3363.28</v>
      </c>
      <c r="AE243" s="309">
        <v>1270.53</v>
      </c>
      <c r="AF243" s="309">
        <v>2176.2399999999998</v>
      </c>
      <c r="AG243" s="309">
        <v>2751.01</v>
      </c>
      <c r="AH243" s="309">
        <v>1341.54</v>
      </c>
      <c r="AI243" s="309">
        <v>446.1</v>
      </c>
      <c r="AJ243" s="309">
        <v>2172.4299999999998</v>
      </c>
    </row>
    <row r="244" spans="1:36" ht="18.75">
      <c r="A244" s="272" t="s">
        <v>159</v>
      </c>
      <c r="B244" s="261"/>
      <c r="C244" s="261"/>
      <c r="D244" s="270" t="s">
        <v>361</v>
      </c>
      <c r="E244" s="268"/>
      <c r="F244" s="261" t="e">
        <v>#NAME?</v>
      </c>
      <c r="G244" t="s">
        <v>322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09">
        <v>13326.13</v>
      </c>
      <c r="Z244" s="309">
        <v>34510.230000000003</v>
      </c>
      <c r="AA244" s="309">
        <v>18159.59</v>
      </c>
      <c r="AB244" s="309">
        <v>425.09</v>
      </c>
      <c r="AC244" s="309">
        <v>790.68</v>
      </c>
      <c r="AD244" s="309">
        <v>0</v>
      </c>
      <c r="AE244" s="309">
        <v>1850</v>
      </c>
      <c r="AF244" s="309">
        <v>3808.01</v>
      </c>
      <c r="AG244" s="309">
        <v>3000</v>
      </c>
      <c r="AH244" s="309">
        <v>7262.76</v>
      </c>
      <c r="AI244" s="309">
        <v>1021.99</v>
      </c>
      <c r="AJ244" s="309">
        <v>7958.77</v>
      </c>
    </row>
    <row r="245" spans="1:36" ht="18.75">
      <c r="A245" s="272" t="s">
        <v>159</v>
      </c>
      <c r="B245" s="261"/>
      <c r="C245" s="261"/>
      <c r="D245" s="270" t="s">
        <v>361</v>
      </c>
      <c r="E245" s="268"/>
      <c r="F245" s="261" t="e">
        <v>#NAME?</v>
      </c>
      <c r="G245" t="s">
        <v>130</v>
      </c>
    </row>
    <row r="246" spans="1:36" ht="18.75">
      <c r="A246" s="272" t="s">
        <v>159</v>
      </c>
      <c r="B246" s="261"/>
      <c r="C246" s="261"/>
      <c r="D246" s="270" t="s">
        <v>361</v>
      </c>
      <c r="E246" s="268"/>
      <c r="F246" s="261" t="e">
        <v>#NAME?</v>
      </c>
      <c r="G246" t="s">
        <v>323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09">
        <v>375266.79</v>
      </c>
      <c r="Z246" s="309">
        <v>392420.95</v>
      </c>
      <c r="AA246" s="309">
        <v>369311.11</v>
      </c>
      <c r="AB246" s="309">
        <v>359846.53</v>
      </c>
      <c r="AC246" s="309">
        <v>385139.07</v>
      </c>
      <c r="AD246" s="309">
        <v>372431.51</v>
      </c>
      <c r="AE246" s="309">
        <v>363160.57</v>
      </c>
      <c r="AF246" s="309">
        <v>407739.48</v>
      </c>
      <c r="AG246" s="309">
        <v>359436.5</v>
      </c>
      <c r="AH246" s="309">
        <v>352718.63</v>
      </c>
      <c r="AI246" s="309">
        <v>335049.55</v>
      </c>
      <c r="AJ246" s="309">
        <v>372725.06</v>
      </c>
    </row>
    <row r="247" spans="1:36" ht="18.75">
      <c r="A247" s="272" t="s">
        <v>159</v>
      </c>
      <c r="B247" s="261"/>
      <c r="C247" s="261"/>
      <c r="D247" s="270" t="s">
        <v>361</v>
      </c>
      <c r="E247" s="268"/>
      <c r="F247" s="261" t="e">
        <v>#NAME?</v>
      </c>
    </row>
    <row r="248" spans="1:36" ht="18.75">
      <c r="A248" s="272" t="s">
        <v>159</v>
      </c>
      <c r="B248" s="261"/>
      <c r="C248" s="261"/>
      <c r="D248" s="270" t="s">
        <v>361</v>
      </c>
      <c r="E248" s="268"/>
      <c r="F248" s="261" t="e">
        <v>#NAME?</v>
      </c>
    </row>
    <row r="249" spans="1:36" ht="18.75">
      <c r="A249" s="272" t="s">
        <v>159</v>
      </c>
      <c r="B249" s="261"/>
      <c r="C249" s="261"/>
      <c r="D249" s="270" t="s">
        <v>361</v>
      </c>
      <c r="E249" s="268"/>
      <c r="F249" s="261" t="e">
        <v>#NAME?</v>
      </c>
    </row>
    <row r="250" spans="1:36" ht="18.75">
      <c r="A250" s="272" t="s">
        <v>159</v>
      </c>
      <c r="B250" s="261"/>
      <c r="C250" s="261"/>
      <c r="D250" s="270" t="s">
        <v>361</v>
      </c>
      <c r="E250" s="268"/>
      <c r="F250" s="261" t="e"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12"/>
      <c r="Z250" s="312"/>
    </row>
    <row r="251" spans="1:36" ht="18.75">
      <c r="A251" s="272" t="s">
        <v>159</v>
      </c>
      <c r="B251" s="261"/>
      <c r="C251" s="261"/>
      <c r="D251" s="270" t="s">
        <v>361</v>
      </c>
      <c r="E251" s="268"/>
      <c r="F251" s="261" t="e"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12"/>
      <c r="Z251" s="312"/>
    </row>
    <row r="252" spans="1:36" ht="18.75">
      <c r="A252" s="272" t="s">
        <v>159</v>
      </c>
      <c r="B252" s="261"/>
      <c r="C252" s="261"/>
      <c r="D252" s="270" t="s">
        <v>361</v>
      </c>
      <c r="E252" s="268"/>
      <c r="F252" s="261" t="e"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12"/>
      <c r="Z252" s="312"/>
    </row>
    <row r="253" spans="1:36" ht="18.75">
      <c r="A253" s="272" t="s">
        <v>159</v>
      </c>
      <c r="B253" s="261"/>
      <c r="C253" s="261"/>
      <c r="D253" s="270" t="s">
        <v>361</v>
      </c>
      <c r="E253" s="268"/>
      <c r="F253" s="261" t="e"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12"/>
      <c r="Z253" s="312"/>
    </row>
    <row r="254" spans="1:36" ht="18.75">
      <c r="A254" s="272" t="s">
        <v>159</v>
      </c>
      <c r="B254" s="261"/>
      <c r="C254" s="261"/>
      <c r="D254" s="270" t="s">
        <v>361</v>
      </c>
      <c r="E254" s="268"/>
      <c r="F254" s="261" t="e"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12"/>
      <c r="Z254" s="312"/>
    </row>
    <row r="255" spans="1:36" ht="18.75">
      <c r="A255" s="272" t="s">
        <v>159</v>
      </c>
      <c r="B255" s="261"/>
      <c r="C255" s="261"/>
      <c r="D255" s="270" t="s">
        <v>361</v>
      </c>
      <c r="E255" s="268"/>
      <c r="F255" s="261" t="e"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12"/>
      <c r="Z255" s="312"/>
    </row>
    <row r="256" spans="1:36" ht="18.75">
      <c r="A256" s="272" t="s">
        <v>159</v>
      </c>
      <c r="B256" s="261"/>
      <c r="C256" s="261"/>
      <c r="D256" s="270" t="s">
        <v>361</v>
      </c>
      <c r="E256" s="268"/>
      <c r="F256" s="261" t="e"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12"/>
      <c r="Z256" s="312"/>
    </row>
    <row r="257" spans="1:26" ht="18.75">
      <c r="A257" s="272" t="s">
        <v>159</v>
      </c>
      <c r="B257" s="261"/>
      <c r="C257" s="261"/>
      <c r="D257" s="270" t="s">
        <v>361</v>
      </c>
      <c r="E257" s="268"/>
      <c r="F257" s="261" t="e"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12"/>
      <c r="Z257" s="312"/>
    </row>
    <row r="258" spans="1:26" ht="18.75">
      <c r="A258" s="272" t="s">
        <v>159</v>
      </c>
      <c r="B258" s="261"/>
      <c r="C258" s="261"/>
      <c r="D258" s="270" t="s">
        <v>361</v>
      </c>
      <c r="E258" s="268"/>
      <c r="F258" s="261" t="e"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12"/>
      <c r="Z258" s="312"/>
    </row>
    <row r="259" spans="1:26" ht="18.75">
      <c r="A259" s="272" t="s">
        <v>159</v>
      </c>
      <c r="B259" s="261"/>
      <c r="C259" s="261"/>
      <c r="D259" s="270" t="s">
        <v>361</v>
      </c>
      <c r="E259" s="268"/>
      <c r="F259" s="261" t="e"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12"/>
      <c r="Z259" s="312"/>
    </row>
    <row r="260" spans="1:26" ht="18.75">
      <c r="A260" s="272" t="s">
        <v>159</v>
      </c>
      <c r="B260" s="261"/>
      <c r="C260" s="261"/>
      <c r="D260" s="270" t="s">
        <v>361</v>
      </c>
      <c r="E260" s="268"/>
      <c r="F260" s="261" t="e"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12"/>
      <c r="Z260" s="312"/>
    </row>
    <row r="261" spans="1:26" ht="18.75">
      <c r="A261" s="272" t="s">
        <v>159</v>
      </c>
      <c r="B261" s="261"/>
      <c r="C261" s="261"/>
      <c r="D261" s="270" t="s">
        <v>361</v>
      </c>
      <c r="E261" s="268"/>
      <c r="F261" s="261" t="e"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12"/>
      <c r="Z261" s="312"/>
    </row>
    <row r="262" spans="1:26" ht="18.75">
      <c r="A262" s="272" t="s">
        <v>159</v>
      </c>
      <c r="B262" s="261"/>
      <c r="C262" s="261"/>
      <c r="D262" s="270" t="s">
        <v>361</v>
      </c>
      <c r="E262" s="268"/>
      <c r="F262" s="261" t="e"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12"/>
      <c r="Z262" s="312"/>
    </row>
    <row r="263" spans="1:26" ht="18.75">
      <c r="A263" s="272" t="s">
        <v>159</v>
      </c>
      <c r="B263" s="261"/>
      <c r="C263" s="261"/>
      <c r="D263" s="270" t="s">
        <v>361</v>
      </c>
      <c r="E263" s="268"/>
      <c r="F263" s="261" t="e"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12"/>
      <c r="Z263" s="312"/>
    </row>
    <row r="264" spans="1:26" ht="18.75">
      <c r="A264" s="272" t="s">
        <v>159</v>
      </c>
      <c r="B264" s="261"/>
      <c r="C264" s="261"/>
      <c r="D264" s="270" t="s">
        <v>361</v>
      </c>
      <c r="E264" s="268"/>
      <c r="F264" s="261" t="e"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12"/>
      <c r="Z264" s="312"/>
    </row>
    <row r="265" spans="1:26" ht="18.75">
      <c r="A265" s="272" t="s">
        <v>159</v>
      </c>
      <c r="B265" s="261"/>
      <c r="C265" s="261"/>
      <c r="D265" s="270" t="s">
        <v>361</v>
      </c>
      <c r="E265" s="268"/>
      <c r="F265" s="261" t="e"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12"/>
      <c r="Z265" s="312"/>
    </row>
    <row r="266" spans="1:26" ht="18.75">
      <c r="A266" s="272" t="s">
        <v>159</v>
      </c>
      <c r="B266" s="261"/>
      <c r="C266" s="261"/>
      <c r="D266" s="270" t="s">
        <v>361</v>
      </c>
      <c r="E266" s="268"/>
      <c r="F266" s="261" t="e"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12"/>
      <c r="Z266" s="312"/>
    </row>
    <row r="267" spans="1:26" ht="18.75">
      <c r="A267" s="272" t="s">
        <v>159</v>
      </c>
      <c r="B267" s="261"/>
      <c r="C267" s="261"/>
      <c r="D267" s="270" t="s">
        <v>361</v>
      </c>
      <c r="E267" s="268"/>
      <c r="F267" s="261" t="e"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12"/>
      <c r="Z267" s="312"/>
    </row>
    <row r="268" spans="1:26" ht="18.75">
      <c r="A268" s="272" t="s">
        <v>159</v>
      </c>
      <c r="B268" s="261"/>
      <c r="C268" s="261"/>
      <c r="D268" s="270" t="s">
        <v>361</v>
      </c>
      <c r="E268" s="268"/>
      <c r="F268" s="261" t="e"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12"/>
      <c r="Z268" s="312"/>
    </row>
    <row r="269" spans="1:26" ht="18.75">
      <c r="A269" s="272" t="s">
        <v>159</v>
      </c>
      <c r="B269" s="261"/>
      <c r="C269" s="261"/>
      <c r="D269" s="270" t="s">
        <v>361</v>
      </c>
      <c r="E269" s="268"/>
      <c r="F269" s="261" t="e"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12"/>
      <c r="Z269" s="312"/>
    </row>
    <row r="270" spans="1:26" ht="18.75">
      <c r="A270" s="272" t="s">
        <v>159</v>
      </c>
      <c r="B270" s="261"/>
      <c r="C270" s="261"/>
      <c r="D270" s="270" t="s">
        <v>361</v>
      </c>
      <c r="E270" s="268"/>
      <c r="F270" s="261" t="e"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12"/>
      <c r="Z270" s="312"/>
    </row>
    <row r="271" spans="1:26" ht="18.75">
      <c r="A271" s="272" t="s">
        <v>159</v>
      </c>
      <c r="B271" s="261"/>
      <c r="C271" s="261"/>
      <c r="D271" s="270" t="s">
        <v>361</v>
      </c>
      <c r="E271" s="268"/>
      <c r="F271" s="261" t="e"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12"/>
      <c r="Z271" s="312"/>
    </row>
    <row r="272" spans="1:26" ht="18.75">
      <c r="A272" s="272" t="s">
        <v>159</v>
      </c>
      <c r="B272" s="261"/>
      <c r="C272" s="261"/>
      <c r="D272" s="270" t="s">
        <v>361</v>
      </c>
      <c r="E272" s="268"/>
      <c r="F272" s="261" t="e"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12"/>
      <c r="Z272" s="312"/>
    </row>
    <row r="273" spans="1:26" ht="18.75">
      <c r="A273" s="272" t="s">
        <v>159</v>
      </c>
      <c r="B273" s="261"/>
      <c r="C273" s="261"/>
      <c r="D273" s="270" t="s">
        <v>361</v>
      </c>
      <c r="E273" s="268"/>
      <c r="F273" s="261" t="e"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12"/>
      <c r="Z273" s="312"/>
    </row>
    <row r="274" spans="1:26" ht="18.75">
      <c r="A274" s="272" t="s">
        <v>159</v>
      </c>
      <c r="B274" s="261"/>
      <c r="C274" s="261"/>
      <c r="D274" s="270" t="s">
        <v>361</v>
      </c>
      <c r="E274" s="268"/>
      <c r="F274" s="261" t="e"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12"/>
      <c r="Z274" s="312"/>
    </row>
    <row r="275" spans="1:26" ht="18.75">
      <c r="A275" s="272" t="s">
        <v>159</v>
      </c>
      <c r="B275" s="261"/>
      <c r="C275" s="261"/>
      <c r="D275" s="270" t="s">
        <v>361</v>
      </c>
      <c r="E275" s="268"/>
      <c r="F275" s="261" t="e"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12"/>
      <c r="Z275" s="312"/>
    </row>
    <row r="276" spans="1:26" ht="18.75">
      <c r="A276" s="272" t="s">
        <v>159</v>
      </c>
      <c r="B276" s="261"/>
      <c r="C276" s="261"/>
      <c r="D276" s="270" t="s">
        <v>361</v>
      </c>
      <c r="E276" s="268"/>
      <c r="F276" s="261" t="e"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12"/>
      <c r="Z276" s="312"/>
    </row>
    <row r="277" spans="1:26" ht="18.75">
      <c r="A277" s="272" t="s">
        <v>159</v>
      </c>
      <c r="B277" s="261"/>
      <c r="C277" s="261"/>
      <c r="D277" s="270" t="s">
        <v>361</v>
      </c>
      <c r="E277" s="268"/>
      <c r="F277" s="261" t="e"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12"/>
      <c r="Z277" s="312"/>
    </row>
    <row r="278" spans="1:26" ht="18.75">
      <c r="A278" s="272" t="s">
        <v>159</v>
      </c>
      <c r="B278" s="261"/>
      <c r="C278" s="261"/>
      <c r="D278" s="270" t="s">
        <v>361</v>
      </c>
      <c r="E278" s="268"/>
      <c r="F278" s="261" t="e"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12"/>
      <c r="Z278" s="312"/>
    </row>
    <row r="279" spans="1:26" ht="18.75">
      <c r="A279" s="272" t="s">
        <v>159</v>
      </c>
      <c r="B279" s="261"/>
      <c r="C279" s="261"/>
      <c r="D279" s="270" t="s">
        <v>361</v>
      </c>
      <c r="E279" s="268"/>
      <c r="F279" s="261" t="e"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12"/>
      <c r="Z279" s="312"/>
    </row>
    <row r="280" spans="1:26" ht="18.75">
      <c r="A280" s="272" t="s">
        <v>159</v>
      </c>
      <c r="B280" s="261"/>
      <c r="C280" s="261"/>
      <c r="D280" s="270" t="s">
        <v>361</v>
      </c>
      <c r="E280" s="268"/>
      <c r="F280" s="261" t="e"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12"/>
      <c r="Z280" s="312"/>
    </row>
    <row r="281" spans="1:26" ht="18.75">
      <c r="A281" s="272" t="s">
        <v>159</v>
      </c>
      <c r="B281" s="261"/>
      <c r="C281" s="261"/>
      <c r="D281" s="270" t="s">
        <v>361</v>
      </c>
      <c r="E281" s="268"/>
      <c r="F281" s="261" t="e"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12"/>
      <c r="Z281" s="312"/>
    </row>
    <row r="282" spans="1:26" ht="18.75">
      <c r="A282" s="272" t="s">
        <v>159</v>
      </c>
      <c r="B282" s="261"/>
      <c r="C282" s="261"/>
      <c r="D282" s="270" t="s">
        <v>361</v>
      </c>
      <c r="E282" s="268"/>
      <c r="F282" s="261" t="e"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12"/>
      <c r="Z282" s="312"/>
    </row>
    <row r="283" spans="1:26" ht="18.75">
      <c r="A283" s="272" t="s">
        <v>159</v>
      </c>
      <c r="B283" s="261"/>
      <c r="C283" s="261"/>
      <c r="D283" s="270" t="s">
        <v>361</v>
      </c>
      <c r="E283" s="268"/>
      <c r="F283" s="261" t="e"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12"/>
      <c r="Z283" s="312"/>
    </row>
    <row r="284" spans="1:26" ht="18.75">
      <c r="A284" s="272" t="s">
        <v>159</v>
      </c>
      <c r="B284" s="261"/>
      <c r="C284" s="261"/>
      <c r="D284" s="270" t="s">
        <v>361</v>
      </c>
      <c r="E284" s="268"/>
      <c r="F284" s="261" t="e"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12"/>
      <c r="Z284" s="312"/>
    </row>
    <row r="285" spans="1:26" ht="18.75">
      <c r="A285" s="272" t="s">
        <v>159</v>
      </c>
      <c r="B285" s="261"/>
      <c r="C285" s="261"/>
      <c r="D285" s="270" t="s">
        <v>361</v>
      </c>
      <c r="E285" s="268"/>
      <c r="F285" s="261" t="e"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12"/>
      <c r="Z285" s="312"/>
    </row>
    <row r="286" spans="1:26" ht="18.75">
      <c r="A286" s="272" t="s">
        <v>159</v>
      </c>
      <c r="B286" s="261"/>
      <c r="C286" s="261"/>
      <c r="D286" s="270" t="s">
        <v>361</v>
      </c>
      <c r="E286" s="268"/>
      <c r="F286" s="261" t="e"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12"/>
      <c r="Z286" s="312"/>
    </row>
    <row r="287" spans="1:26" ht="18.75">
      <c r="A287" s="272" t="s">
        <v>159</v>
      </c>
      <c r="B287" s="261"/>
      <c r="C287" s="261"/>
      <c r="D287" s="270" t="s">
        <v>361</v>
      </c>
      <c r="E287" s="268"/>
      <c r="F287" s="261" t="e"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12"/>
      <c r="Z287" s="312"/>
    </row>
    <row r="288" spans="1:26" ht="18.75">
      <c r="A288" s="272" t="s">
        <v>159</v>
      </c>
      <c r="B288" s="261"/>
      <c r="C288" s="261"/>
      <c r="D288" s="270" t="s">
        <v>361</v>
      </c>
      <c r="E288" s="268"/>
      <c r="F288" s="261" t="e"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12"/>
      <c r="Z288" s="312"/>
    </row>
    <row r="289" spans="1:26" ht="18.75">
      <c r="A289" s="272" t="s">
        <v>159</v>
      </c>
      <c r="B289" s="261"/>
      <c r="C289" s="261"/>
      <c r="D289" s="270" t="s">
        <v>361</v>
      </c>
      <c r="E289" s="268"/>
      <c r="F289" s="261" t="e"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12"/>
      <c r="Z289" s="312"/>
    </row>
    <row r="290" spans="1:26" ht="18.75">
      <c r="A290" s="272" t="s">
        <v>159</v>
      </c>
      <c r="B290" s="261"/>
      <c r="C290" s="261"/>
      <c r="D290" s="270" t="s">
        <v>361</v>
      </c>
      <c r="E290" s="268"/>
      <c r="F290" s="261" t="e"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12"/>
      <c r="Z290" s="312"/>
    </row>
    <row r="291" spans="1:26" ht="18.75">
      <c r="A291" s="272" t="s">
        <v>159</v>
      </c>
      <c r="B291" s="261"/>
      <c r="C291" s="261"/>
      <c r="D291" s="270" t="s">
        <v>361</v>
      </c>
      <c r="E291" s="268"/>
      <c r="F291" s="261" t="e"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12"/>
      <c r="Z291" s="312"/>
    </row>
    <row r="292" spans="1:26" ht="18.75">
      <c r="A292" s="272" t="s">
        <v>159</v>
      </c>
      <c r="B292" s="261"/>
      <c r="C292" s="261"/>
      <c r="D292" s="270" t="s">
        <v>361</v>
      </c>
      <c r="E292" s="268"/>
      <c r="F292" s="261" t="e"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12"/>
      <c r="Z292" s="312"/>
    </row>
    <row r="293" spans="1:26" ht="18.75">
      <c r="A293" s="272" t="s">
        <v>159</v>
      </c>
      <c r="B293" s="261"/>
      <c r="C293" s="261"/>
      <c r="D293" s="270" t="s">
        <v>361</v>
      </c>
      <c r="E293" s="268"/>
      <c r="F293" s="261" t="e"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12"/>
      <c r="Z293" s="312"/>
    </row>
    <row r="294" spans="1:26" ht="18.75">
      <c r="A294" s="272" t="s">
        <v>159</v>
      </c>
      <c r="B294" s="261"/>
      <c r="C294" s="261"/>
      <c r="D294" s="270" t="s">
        <v>361</v>
      </c>
      <c r="E294" s="268"/>
      <c r="F294" s="261" t="e"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12"/>
      <c r="Z294" s="312"/>
    </row>
    <row r="295" spans="1:26" ht="18.75">
      <c r="A295" s="272" t="s">
        <v>159</v>
      </c>
      <c r="B295" s="261"/>
      <c r="C295" s="261"/>
      <c r="D295" s="270" t="s">
        <v>361</v>
      </c>
      <c r="E295" s="268"/>
      <c r="F295" s="261" t="e"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12"/>
      <c r="Z295" s="312"/>
    </row>
    <row r="296" spans="1:26" ht="18.75">
      <c r="A296" s="272" t="s">
        <v>159</v>
      </c>
      <c r="B296" s="261"/>
      <c r="C296" s="261"/>
      <c r="D296" s="270" t="s">
        <v>361</v>
      </c>
      <c r="E296" s="268"/>
      <c r="F296" s="261" t="e"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12"/>
      <c r="Z296" s="312"/>
    </row>
    <row r="297" spans="1:26" ht="18.75">
      <c r="A297" s="272" t="s">
        <v>159</v>
      </c>
      <c r="B297" s="261"/>
      <c r="C297" s="261"/>
      <c r="D297" s="270" t="s">
        <v>361</v>
      </c>
      <c r="E297" s="268"/>
      <c r="F297" s="261" t="e"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12"/>
      <c r="Z297" s="312"/>
    </row>
    <row r="298" spans="1:26" ht="18.75">
      <c r="A298" s="272" t="s">
        <v>159</v>
      </c>
      <c r="B298" s="261"/>
      <c r="C298" s="261"/>
      <c r="D298" s="270" t="s">
        <v>361</v>
      </c>
      <c r="E298" s="268"/>
      <c r="F298" s="261" t="e"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12"/>
      <c r="Z298" s="312"/>
    </row>
    <row r="299" spans="1:26" ht="18.75">
      <c r="A299" s="272" t="s">
        <v>159</v>
      </c>
      <c r="B299" s="261"/>
      <c r="C299" s="261"/>
      <c r="D299" s="270" t="s">
        <v>361</v>
      </c>
      <c r="E299" s="268"/>
      <c r="F299" s="261" t="e"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12"/>
      <c r="Z299" s="312"/>
    </row>
    <row r="300" spans="1:26" ht="18.75">
      <c r="A300" s="272" t="s">
        <v>159</v>
      </c>
      <c r="B300" s="261"/>
      <c r="C300" s="261"/>
      <c r="D300" s="270" t="s">
        <v>361</v>
      </c>
      <c r="E300" s="268"/>
      <c r="F300" s="261" t="e"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12"/>
      <c r="Z300" s="312"/>
    </row>
    <row r="301" spans="1:26" ht="18.75">
      <c r="A301" s="272" t="s">
        <v>159</v>
      </c>
      <c r="B301" s="261"/>
      <c r="C301" s="261"/>
      <c r="D301" s="270" t="s">
        <v>361</v>
      </c>
      <c r="E301" s="268"/>
      <c r="F301" s="261" t="e"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12"/>
      <c r="Z301" s="312"/>
    </row>
    <row r="302" spans="1:26" ht="18.75">
      <c r="A302" s="272" t="s">
        <v>159</v>
      </c>
      <c r="B302" s="261"/>
      <c r="C302" s="261"/>
      <c r="D302" s="270" t="s">
        <v>361</v>
      </c>
      <c r="E302" s="268"/>
      <c r="F302" s="261" t="e"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12"/>
      <c r="Z302" s="312"/>
    </row>
    <row r="303" spans="1:26" ht="18.75">
      <c r="A303" s="272" t="s">
        <v>159</v>
      </c>
      <c r="B303" s="261"/>
      <c r="C303" s="261"/>
      <c r="D303" s="270" t="s">
        <v>361</v>
      </c>
      <c r="E303" s="268"/>
      <c r="F303" s="261" t="e"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12"/>
      <c r="Z303" s="312"/>
    </row>
    <row r="304" spans="1:26" ht="18.75">
      <c r="A304" s="272" t="s">
        <v>159</v>
      </c>
      <c r="B304" s="261"/>
      <c r="C304" s="261"/>
      <c r="D304" s="270" t="s">
        <v>361</v>
      </c>
      <c r="E304" s="268"/>
      <c r="F304" s="261" t="e"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12"/>
      <c r="Z304" s="312"/>
    </row>
    <row r="305" spans="1:26" ht="18.75">
      <c r="A305" s="272" t="s">
        <v>159</v>
      </c>
      <c r="B305" s="261"/>
      <c r="C305" s="261"/>
      <c r="D305" s="270" t="s">
        <v>361</v>
      </c>
      <c r="E305" s="268"/>
      <c r="F305" s="261" t="e"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12"/>
      <c r="Z305" s="312"/>
    </row>
    <row r="306" spans="1:26" ht="18.75">
      <c r="A306" s="272" t="s">
        <v>159</v>
      </c>
      <c r="B306" s="261"/>
      <c r="C306" s="261"/>
      <c r="D306" s="270" t="s">
        <v>361</v>
      </c>
      <c r="E306" s="268"/>
      <c r="F306" s="261" t="e"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12"/>
      <c r="Z306" s="312"/>
    </row>
    <row r="307" spans="1:26" ht="18.75">
      <c r="A307" s="272" t="s">
        <v>159</v>
      </c>
      <c r="B307" s="261"/>
      <c r="C307" s="261"/>
      <c r="D307" s="270" t="s">
        <v>361</v>
      </c>
      <c r="E307" s="268"/>
      <c r="F307" s="261" t="e"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12"/>
      <c r="Z307" s="312"/>
    </row>
    <row r="308" spans="1:26" ht="18.75">
      <c r="A308" s="272" t="s">
        <v>159</v>
      </c>
      <c r="B308" s="261"/>
      <c r="C308" s="261"/>
      <c r="D308" s="270" t="s">
        <v>361</v>
      </c>
      <c r="E308" s="268"/>
      <c r="F308" s="261" t="e"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12"/>
      <c r="Z308" s="312"/>
    </row>
    <row r="309" spans="1:26" ht="18.75">
      <c r="A309" s="272" t="s">
        <v>159</v>
      </c>
      <c r="B309" s="261"/>
      <c r="C309" s="261"/>
      <c r="D309" s="270" t="s">
        <v>361</v>
      </c>
      <c r="E309" s="268"/>
      <c r="F309" s="261" t="e"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12"/>
      <c r="Z309" s="312"/>
    </row>
    <row r="310" spans="1:26" ht="18.75">
      <c r="A310" s="272" t="s">
        <v>159</v>
      </c>
      <c r="B310" s="261"/>
      <c r="C310" s="261"/>
      <c r="D310" s="270" t="s">
        <v>361</v>
      </c>
      <c r="E310" s="268"/>
      <c r="F310" s="261" t="e"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12"/>
      <c r="Z310" s="312"/>
    </row>
    <row r="311" spans="1:26" ht="18.75">
      <c r="A311" s="272" t="s">
        <v>159</v>
      </c>
      <c r="B311" s="261"/>
      <c r="C311" s="261"/>
      <c r="D311" s="270" t="s">
        <v>361</v>
      </c>
      <c r="E311" s="268"/>
      <c r="F311" s="261" t="e"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12"/>
      <c r="Z311" s="312"/>
    </row>
    <row r="312" spans="1:26" ht="18.75">
      <c r="A312" s="272" t="s">
        <v>159</v>
      </c>
      <c r="B312" s="261"/>
      <c r="C312" s="261"/>
      <c r="D312" s="270" t="s">
        <v>361</v>
      </c>
      <c r="E312" s="268"/>
      <c r="F312" s="261" t="e"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12"/>
      <c r="Z312" s="312"/>
    </row>
    <row r="313" spans="1:26" ht="18.75">
      <c r="A313" s="272" t="s">
        <v>159</v>
      </c>
      <c r="B313" s="261"/>
      <c r="C313" s="261"/>
      <c r="D313" s="270" t="s">
        <v>361</v>
      </c>
      <c r="E313" s="268"/>
      <c r="F313" s="261" t="e"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12"/>
      <c r="Z313" s="312"/>
    </row>
    <row r="314" spans="1:26" ht="18.75">
      <c r="A314" s="272" t="s">
        <v>159</v>
      </c>
      <c r="B314" s="261"/>
      <c r="C314" s="261"/>
      <c r="D314" s="270" t="s">
        <v>361</v>
      </c>
      <c r="E314" s="268"/>
      <c r="F314" s="261" t="e"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12"/>
      <c r="Z314" s="312"/>
    </row>
    <row r="315" spans="1:26" ht="18.75">
      <c r="A315" s="272" t="s">
        <v>159</v>
      </c>
      <c r="B315" s="261"/>
      <c r="C315" s="261"/>
      <c r="D315" s="270" t="s">
        <v>361</v>
      </c>
      <c r="E315" s="268"/>
      <c r="F315" s="261" t="e"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12"/>
      <c r="Z315" s="312"/>
    </row>
    <row r="316" spans="1:26" ht="18.75">
      <c r="A316" s="272" t="s">
        <v>159</v>
      </c>
      <c r="B316" s="261"/>
      <c r="C316" s="261"/>
      <c r="D316" s="270" t="s">
        <v>361</v>
      </c>
      <c r="E316" s="268"/>
      <c r="F316" s="261" t="e"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12"/>
      <c r="Z316" s="312"/>
    </row>
    <row r="317" spans="1:26" ht="18.75">
      <c r="A317" s="272" t="s">
        <v>159</v>
      </c>
      <c r="B317" s="261"/>
      <c r="C317" s="261"/>
      <c r="D317" s="270" t="s">
        <v>361</v>
      </c>
      <c r="E317" s="268"/>
      <c r="F317" s="261" t="e"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12"/>
      <c r="Z317" s="312"/>
    </row>
    <row r="318" spans="1:26" ht="18.75">
      <c r="A318" s="272" t="s">
        <v>159</v>
      </c>
      <c r="B318" s="261"/>
      <c r="C318" s="261"/>
      <c r="D318" s="270" t="s">
        <v>361</v>
      </c>
      <c r="E318" s="268"/>
      <c r="F318" s="261" t="e"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12"/>
      <c r="Z318" s="312"/>
    </row>
    <row r="319" spans="1:26" ht="18.75">
      <c r="A319" s="272" t="s">
        <v>159</v>
      </c>
      <c r="B319" s="261"/>
      <c r="C319" s="261"/>
      <c r="D319" s="270" t="s">
        <v>361</v>
      </c>
      <c r="E319" s="268"/>
      <c r="F319" s="261" t="e"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12"/>
      <c r="Z319" s="312"/>
    </row>
    <row r="320" spans="1:26" ht="18.75">
      <c r="A320" s="272" t="s">
        <v>159</v>
      </c>
      <c r="B320" s="261"/>
      <c r="C320" s="261"/>
      <c r="D320" s="270" t="s">
        <v>361</v>
      </c>
      <c r="E320" s="268"/>
      <c r="F320" s="261" t="e">
        <v>#NAME?</v>
      </c>
    </row>
    <row r="321" spans="1:6" ht="18.75">
      <c r="A321" s="272" t="s">
        <v>159</v>
      </c>
      <c r="B321" s="261"/>
      <c r="C321" s="261"/>
      <c r="D321" s="270" t="s">
        <v>361</v>
      </c>
      <c r="E321" s="268"/>
      <c r="F321" s="261" t="e">
        <v>#NAME?</v>
      </c>
    </row>
    <row r="322" spans="1:6" ht="18.75">
      <c r="A322" s="272" t="s">
        <v>159</v>
      </c>
      <c r="B322" s="261"/>
      <c r="C322" s="261"/>
      <c r="D322" s="270" t="s">
        <v>361</v>
      </c>
      <c r="E322" s="268"/>
      <c r="F322" s="261" t="e">
        <v>#NAME?</v>
      </c>
    </row>
    <row r="323" spans="1:6" ht="18.75">
      <c r="A323" s="272" t="s">
        <v>159</v>
      </c>
      <c r="B323" s="261"/>
      <c r="C323" s="261"/>
      <c r="D323" s="270" t="s">
        <v>361</v>
      </c>
      <c r="E323" s="268"/>
      <c r="F323" s="261" t="e">
        <v>#NAME?</v>
      </c>
    </row>
    <row r="324" spans="1:6" ht="18.75">
      <c r="A324" s="272" t="s">
        <v>159</v>
      </c>
      <c r="B324" s="261"/>
      <c r="C324" s="261"/>
      <c r="D324" s="270" t="s">
        <v>361</v>
      </c>
      <c r="E324" s="268"/>
      <c r="F324" s="261" t="e">
        <v>#NAME?</v>
      </c>
    </row>
    <row r="325" spans="1:6" ht="18.75">
      <c r="A325" s="272" t="s">
        <v>159</v>
      </c>
      <c r="B325" s="261"/>
      <c r="C325" s="261"/>
      <c r="D325" s="270" t="s">
        <v>361</v>
      </c>
      <c r="E325" s="268"/>
      <c r="F325" s="261" t="e">
        <v>#NAME?</v>
      </c>
    </row>
    <row r="326" spans="1:6" ht="18.75">
      <c r="A326" s="272" t="s">
        <v>159</v>
      </c>
      <c r="B326" s="261"/>
      <c r="C326" s="261"/>
      <c r="D326" s="270" t="s">
        <v>361</v>
      </c>
      <c r="E326" s="268"/>
      <c r="F326" s="261" t="e">
        <v>#NAME?</v>
      </c>
    </row>
    <row r="327" spans="1:6" ht="18.75">
      <c r="A327" s="272" t="s">
        <v>159</v>
      </c>
      <c r="B327" s="261"/>
      <c r="C327" s="261"/>
      <c r="D327" s="270" t="s">
        <v>361</v>
      </c>
      <c r="E327" s="268"/>
      <c r="F327" s="261" t="e">
        <v>#NAME?</v>
      </c>
    </row>
    <row r="328" spans="1:6" ht="18.75">
      <c r="A328" s="272" t="s">
        <v>159</v>
      </c>
      <c r="B328" s="261"/>
      <c r="C328" s="261"/>
      <c r="D328" s="270" t="s">
        <v>361</v>
      </c>
      <c r="E328" s="268"/>
      <c r="F328" s="261" t="e">
        <v>#NAME?</v>
      </c>
    </row>
    <row r="329" spans="1:6" ht="18.75">
      <c r="A329" s="272" t="s">
        <v>159</v>
      </c>
      <c r="B329" s="261"/>
      <c r="C329" s="261"/>
      <c r="D329" s="270" t="s">
        <v>361</v>
      </c>
      <c r="E329" s="268"/>
      <c r="F329" s="261" t="e">
        <v>#NAME?</v>
      </c>
    </row>
    <row r="330" spans="1:6" ht="18.75">
      <c r="A330" s="272" t="s">
        <v>159</v>
      </c>
      <c r="B330" s="261"/>
      <c r="C330" s="261"/>
      <c r="D330" s="270" t="s">
        <v>361</v>
      </c>
      <c r="E330" s="268"/>
      <c r="F330" s="261" t="e">
        <v>#NAME?</v>
      </c>
    </row>
    <row r="331" spans="1:6" ht="18.75">
      <c r="A331" s="272" t="s">
        <v>159</v>
      </c>
      <c r="B331" s="261"/>
      <c r="C331" s="261"/>
      <c r="D331" s="270" t="s">
        <v>361</v>
      </c>
      <c r="E331" s="268"/>
      <c r="F331" s="261" t="e">
        <v>#NAME?</v>
      </c>
    </row>
    <row r="332" spans="1:6" ht="18.75">
      <c r="A332" s="272" t="s">
        <v>159</v>
      </c>
      <c r="B332" s="261"/>
      <c r="C332" s="261"/>
      <c r="D332" s="270" t="s">
        <v>361</v>
      </c>
      <c r="E332" s="268"/>
      <c r="F332" s="261" t="e">
        <v>#NAME?</v>
      </c>
    </row>
    <row r="333" spans="1:6" ht="18.75">
      <c r="A333" s="272" t="s">
        <v>159</v>
      </c>
      <c r="B333" s="261"/>
      <c r="C333" s="261"/>
      <c r="D333" s="270" t="s">
        <v>361</v>
      </c>
      <c r="E333" s="268"/>
      <c r="F333" s="261" t="e">
        <v>#NAME?</v>
      </c>
    </row>
    <row r="334" spans="1:6" ht="18.75">
      <c r="A334" s="272" t="s">
        <v>159</v>
      </c>
      <c r="B334" s="261"/>
      <c r="C334" s="261"/>
      <c r="D334" s="270" t="s">
        <v>361</v>
      </c>
      <c r="E334" s="268"/>
      <c r="F334" s="261" t="e">
        <v>#NAME?</v>
      </c>
    </row>
    <row r="335" spans="1:6" ht="18.75">
      <c r="A335" s="272" t="s">
        <v>159</v>
      </c>
      <c r="B335" s="261"/>
      <c r="C335" s="261"/>
      <c r="D335" s="270" t="s">
        <v>361</v>
      </c>
      <c r="E335" s="268"/>
      <c r="F335" s="261" t="e">
        <v>#NAME?</v>
      </c>
    </row>
    <row r="336" spans="1:6" ht="18.75">
      <c r="A336" s="272" t="s">
        <v>159</v>
      </c>
      <c r="B336" s="261"/>
      <c r="C336" s="261"/>
      <c r="D336" s="270" t="s">
        <v>361</v>
      </c>
      <c r="E336" s="268"/>
      <c r="F336" s="261" t="e">
        <v>#NAME?</v>
      </c>
    </row>
    <row r="337" spans="1:6" ht="18.75">
      <c r="A337" s="272" t="s">
        <v>159</v>
      </c>
      <c r="B337" s="261"/>
      <c r="C337" s="261"/>
      <c r="D337" s="270" t="s">
        <v>361</v>
      </c>
      <c r="E337" s="268"/>
      <c r="F337" s="261" t="e">
        <v>#NAME?</v>
      </c>
    </row>
    <row r="338" spans="1:6" ht="18.75">
      <c r="A338" s="272" t="s">
        <v>159</v>
      </c>
      <c r="B338" s="261"/>
      <c r="C338" s="261"/>
      <c r="D338" s="270" t="s">
        <v>361</v>
      </c>
      <c r="E338" s="268"/>
      <c r="F338" s="261" t="e">
        <v>#NAME?</v>
      </c>
    </row>
    <row r="339" spans="1:6" ht="18.75">
      <c r="A339" s="272" t="s">
        <v>159</v>
      </c>
      <c r="B339" s="261"/>
      <c r="C339" s="261"/>
      <c r="D339" s="270" t="s">
        <v>361</v>
      </c>
      <c r="E339" s="268"/>
      <c r="F339" s="261" t="e">
        <v>#NAME?</v>
      </c>
    </row>
    <row r="340" spans="1:6" ht="18.75">
      <c r="A340" s="272" t="s">
        <v>159</v>
      </c>
      <c r="B340" s="261"/>
      <c r="C340" s="261"/>
      <c r="D340" s="270" t="s">
        <v>361</v>
      </c>
      <c r="E340" s="268"/>
      <c r="F340" s="261" t="e">
        <v>#NAME?</v>
      </c>
    </row>
    <row r="341" spans="1:6" ht="18.75">
      <c r="A341" s="272" t="s">
        <v>159</v>
      </c>
      <c r="B341" s="261"/>
      <c r="C341" s="261"/>
      <c r="D341" s="270" t="s">
        <v>361</v>
      </c>
      <c r="E341" s="268"/>
      <c r="F341" s="261" t="e">
        <v>#NAME?</v>
      </c>
    </row>
    <row r="342" spans="1:6" ht="18.75">
      <c r="A342" s="272" t="s">
        <v>159</v>
      </c>
      <c r="B342" s="261"/>
      <c r="C342" s="261"/>
      <c r="D342" s="270" t="s">
        <v>361</v>
      </c>
      <c r="E342" s="268"/>
      <c r="F342" s="261" t="e">
        <v>#NAME?</v>
      </c>
    </row>
    <row r="343" spans="1:6" ht="18.75">
      <c r="A343" s="272" t="s">
        <v>159</v>
      </c>
      <c r="B343" s="261"/>
      <c r="C343" s="261"/>
      <c r="D343" s="270" t="s">
        <v>361</v>
      </c>
      <c r="E343" s="268"/>
      <c r="F343" s="261" t="e">
        <v>#NAME?</v>
      </c>
    </row>
    <row r="344" spans="1:6" ht="18.75">
      <c r="A344" s="272" t="s">
        <v>159</v>
      </c>
      <c r="B344" s="261"/>
      <c r="C344" s="261"/>
      <c r="D344" s="270" t="s">
        <v>361</v>
      </c>
      <c r="E344" s="268"/>
      <c r="F344" s="261" t="e">
        <v>#NAME?</v>
      </c>
    </row>
    <row r="345" spans="1:6" ht="18.75">
      <c r="A345" s="272" t="s">
        <v>159</v>
      </c>
      <c r="B345" s="261"/>
      <c r="C345" s="261"/>
      <c r="D345" s="270" t="s">
        <v>361</v>
      </c>
      <c r="E345" s="268"/>
      <c r="F345" s="261" t="e">
        <v>#NAME?</v>
      </c>
    </row>
    <row r="346" spans="1:6" ht="18.75">
      <c r="A346" s="272" t="s">
        <v>159</v>
      </c>
      <c r="B346" s="261"/>
      <c r="C346" s="261"/>
      <c r="D346" s="270" t="s">
        <v>361</v>
      </c>
      <c r="E346" s="268"/>
      <c r="F346" s="261" t="e">
        <v>#NAME?</v>
      </c>
    </row>
    <row r="347" spans="1:6" ht="18.75">
      <c r="A347" s="272" t="s">
        <v>159</v>
      </c>
      <c r="B347" s="261"/>
      <c r="C347" s="261"/>
      <c r="D347" s="270" t="s">
        <v>361</v>
      </c>
      <c r="E347" s="268"/>
      <c r="F347" s="261" t="e">
        <v>#NAME?</v>
      </c>
    </row>
    <row r="348" spans="1:6" ht="18.75">
      <c r="A348" s="272" t="s">
        <v>159</v>
      </c>
      <c r="B348" s="261"/>
      <c r="C348" s="261"/>
      <c r="D348" s="270" t="s">
        <v>361</v>
      </c>
      <c r="E348" s="268"/>
      <c r="F348" s="261" t="e">
        <v>#NAME?</v>
      </c>
    </row>
    <row r="349" spans="1:6" ht="18.75">
      <c r="A349" s="272" t="s">
        <v>159</v>
      </c>
      <c r="B349" s="261"/>
      <c r="C349" s="261"/>
      <c r="D349" s="270" t="s">
        <v>361</v>
      </c>
      <c r="E349" s="268"/>
      <c r="F349" s="261" t="e">
        <v>#NAME?</v>
      </c>
    </row>
    <row r="350" spans="1:6" ht="18.75">
      <c r="A350" s="272" t="s">
        <v>159</v>
      </c>
      <c r="B350" s="261"/>
      <c r="C350" s="261"/>
      <c r="D350" s="270" t="s">
        <v>361</v>
      </c>
      <c r="E350" s="268"/>
      <c r="F350" s="261" t="e">
        <v>#NAME?</v>
      </c>
    </row>
    <row r="351" spans="1:6" ht="18.75">
      <c r="A351" s="272" t="s">
        <v>159</v>
      </c>
      <c r="B351" s="261"/>
      <c r="C351" s="261"/>
      <c r="D351" s="270" t="s">
        <v>361</v>
      </c>
      <c r="E351" s="268"/>
      <c r="F351" s="261" t="e">
        <v>#NAME?</v>
      </c>
    </row>
    <row r="352" spans="1:6" ht="18.75">
      <c r="A352" s="272" t="s">
        <v>159</v>
      </c>
      <c r="B352" s="261"/>
      <c r="C352" s="261"/>
      <c r="D352" s="270" t="s">
        <v>361</v>
      </c>
      <c r="E352" s="268"/>
      <c r="F352" s="261" t="e">
        <v>#NAME?</v>
      </c>
    </row>
    <row r="353" spans="1:6" ht="18.75">
      <c r="A353" s="272" t="s">
        <v>159</v>
      </c>
      <c r="B353" s="261"/>
      <c r="C353" s="261"/>
      <c r="D353" s="270" t="s">
        <v>361</v>
      </c>
      <c r="E353" s="268"/>
      <c r="F353" s="261" t="e">
        <v>#NAME?</v>
      </c>
    </row>
    <row r="354" spans="1:6" ht="18.75">
      <c r="A354" s="272" t="s">
        <v>159</v>
      </c>
      <c r="B354" s="261"/>
      <c r="C354" s="261"/>
      <c r="D354" s="270" t="s">
        <v>361</v>
      </c>
      <c r="E354" s="268"/>
      <c r="F354" s="261" t="e">
        <v>#NAME?</v>
      </c>
    </row>
    <row r="355" spans="1:6" ht="18.75">
      <c r="A355" s="272" t="s">
        <v>159</v>
      </c>
      <c r="B355" s="261"/>
      <c r="C355" s="261"/>
      <c r="D355" s="270" t="s">
        <v>361</v>
      </c>
      <c r="E355" s="268"/>
      <c r="F355" s="261" t="e">
        <v>#NAME?</v>
      </c>
    </row>
    <row r="356" spans="1:6" ht="18.75">
      <c r="A356" s="272" t="s">
        <v>159</v>
      </c>
      <c r="B356" s="261"/>
      <c r="C356" s="261"/>
      <c r="D356" s="270" t="s">
        <v>361</v>
      </c>
      <c r="E356" s="268"/>
      <c r="F356" s="261" t="e">
        <v>#NAME?</v>
      </c>
    </row>
    <row r="357" spans="1:6" ht="18.75">
      <c r="A357" s="272" t="s">
        <v>159</v>
      </c>
      <c r="B357" s="261"/>
      <c r="C357" s="261"/>
      <c r="D357" s="270" t="s">
        <v>361</v>
      </c>
      <c r="E357" s="268"/>
      <c r="F357" s="261" t="e">
        <v>#NAME?</v>
      </c>
    </row>
    <row r="358" spans="1:6" ht="18.75">
      <c r="A358" s="272" t="s">
        <v>159</v>
      </c>
      <c r="B358" s="261"/>
      <c r="C358" s="261"/>
      <c r="D358" s="270" t="s">
        <v>361</v>
      </c>
      <c r="E358" s="268"/>
      <c r="F358" s="261" t="e">
        <v>#NAME?</v>
      </c>
    </row>
    <row r="359" spans="1:6" ht="18.75">
      <c r="A359" s="272" t="s">
        <v>159</v>
      </c>
      <c r="B359" s="261"/>
      <c r="C359" s="261"/>
      <c r="D359" s="270" t="s">
        <v>361</v>
      </c>
      <c r="E359" s="268"/>
      <c r="F359" s="261" t="e">
        <v>#NAME?</v>
      </c>
    </row>
    <row r="360" spans="1:6" ht="18.75">
      <c r="A360" s="272" t="s">
        <v>159</v>
      </c>
      <c r="B360" s="261"/>
      <c r="C360" s="261"/>
      <c r="D360" s="270" t="s">
        <v>361</v>
      </c>
      <c r="E360" s="268"/>
      <c r="F360" s="261" t="e">
        <v>#NAME?</v>
      </c>
    </row>
    <row r="361" spans="1:6" ht="18.75">
      <c r="A361" s="272" t="s">
        <v>159</v>
      </c>
      <c r="B361" s="261"/>
      <c r="C361" s="261"/>
      <c r="D361" s="270" t="s">
        <v>361</v>
      </c>
      <c r="E361" s="268"/>
      <c r="F361" s="261" t="e">
        <v>#NAME?</v>
      </c>
    </row>
    <row r="362" spans="1:6" ht="18.75">
      <c r="A362" s="272" t="s">
        <v>159</v>
      </c>
      <c r="B362" s="261"/>
      <c r="C362" s="261"/>
      <c r="D362" s="270" t="s">
        <v>361</v>
      </c>
      <c r="E362" s="268"/>
      <c r="F362" s="261" t="e">
        <v>#NAME?</v>
      </c>
    </row>
    <row r="363" spans="1:6" ht="18.75">
      <c r="A363" s="272" t="s">
        <v>159</v>
      </c>
      <c r="B363" s="261"/>
      <c r="C363" s="261"/>
      <c r="D363" s="270" t="s">
        <v>361</v>
      </c>
      <c r="E363" s="268"/>
      <c r="F363" s="261" t="e">
        <v>#NAME?</v>
      </c>
    </row>
    <row r="364" spans="1:6" ht="18.75">
      <c r="A364" s="272" t="s">
        <v>159</v>
      </c>
      <c r="B364" s="261"/>
      <c r="C364" s="261"/>
      <c r="D364" s="270" t="s">
        <v>361</v>
      </c>
      <c r="E364" s="268"/>
      <c r="F364" s="261" t="e">
        <v>#NAME?</v>
      </c>
    </row>
    <row r="365" spans="1:6" ht="18.75">
      <c r="A365" s="272" t="s">
        <v>159</v>
      </c>
      <c r="B365" s="261"/>
      <c r="C365" s="261"/>
      <c r="D365" s="270" t="s">
        <v>361</v>
      </c>
      <c r="E365" s="268"/>
      <c r="F365" s="261" t="e">
        <v>#NAME?</v>
      </c>
    </row>
    <row r="366" spans="1:6" ht="18.75">
      <c r="A366" s="272" t="s">
        <v>159</v>
      </c>
      <c r="B366" s="261"/>
      <c r="C366" s="261"/>
      <c r="D366" s="270" t="s">
        <v>361</v>
      </c>
      <c r="E366" s="268"/>
      <c r="F366" s="261" t="e">
        <v>#NAME?</v>
      </c>
    </row>
    <row r="367" spans="1:6" ht="18.75">
      <c r="A367" s="272" t="s">
        <v>159</v>
      </c>
      <c r="B367" s="261"/>
      <c r="C367" s="261"/>
      <c r="D367" s="270" t="s">
        <v>361</v>
      </c>
      <c r="E367" s="268"/>
      <c r="F367" s="261" t="e">
        <v>#NAME?</v>
      </c>
    </row>
    <row r="368" spans="1:6" ht="18.75">
      <c r="A368" s="272" t="s">
        <v>159</v>
      </c>
      <c r="B368" s="261"/>
      <c r="C368" s="261"/>
      <c r="D368" s="270" t="s">
        <v>361</v>
      </c>
      <c r="E368" s="268"/>
      <c r="F368" s="261" t="e">
        <v>#NAME?</v>
      </c>
    </row>
    <row r="369" spans="1:6" ht="18.75">
      <c r="A369" s="272" t="s">
        <v>159</v>
      </c>
      <c r="B369" s="261"/>
      <c r="C369" s="261"/>
      <c r="D369" s="270" t="s">
        <v>361</v>
      </c>
      <c r="E369" s="268"/>
      <c r="F369" s="261" t="e">
        <v>#NAME?</v>
      </c>
    </row>
    <row r="370" spans="1:6" ht="18.75">
      <c r="A370" s="272" t="s">
        <v>159</v>
      </c>
      <c r="B370" s="261"/>
      <c r="C370" s="261"/>
      <c r="D370" s="270" t="s">
        <v>361</v>
      </c>
      <c r="E370" s="268"/>
      <c r="F370" s="261" t="e">
        <v>#NAME?</v>
      </c>
    </row>
    <row r="371" spans="1:6" ht="18.75">
      <c r="A371" s="272" t="s">
        <v>159</v>
      </c>
      <c r="B371" s="261"/>
      <c r="C371" s="261"/>
      <c r="D371" s="270" t="s">
        <v>361</v>
      </c>
      <c r="E371" s="268"/>
      <c r="F371" s="261" t="e">
        <v>#NAME?</v>
      </c>
    </row>
    <row r="372" spans="1:6" ht="18.75">
      <c r="A372" s="272" t="s">
        <v>159</v>
      </c>
      <c r="B372" s="261"/>
      <c r="C372" s="261"/>
      <c r="D372" s="270" t="s">
        <v>361</v>
      </c>
      <c r="E372" s="268"/>
      <c r="F372" s="261" t="e">
        <v>#NAME?</v>
      </c>
    </row>
    <row r="373" spans="1:6" ht="18.75">
      <c r="A373" s="272" t="s">
        <v>159</v>
      </c>
      <c r="B373" s="261"/>
      <c r="C373" s="261"/>
      <c r="D373" s="270" t="s">
        <v>361</v>
      </c>
      <c r="E373" s="268"/>
      <c r="F373" s="261" t="e">
        <v>#NAME?</v>
      </c>
    </row>
    <row r="374" spans="1:6" ht="18.75">
      <c r="A374" s="272" t="s">
        <v>159</v>
      </c>
      <c r="B374" s="261"/>
      <c r="C374" s="261"/>
      <c r="D374" s="270" t="s">
        <v>361</v>
      </c>
      <c r="E374" s="268"/>
      <c r="F374" s="261" t="e">
        <v>#NAME?</v>
      </c>
    </row>
    <row r="375" spans="1:6" ht="18.75">
      <c r="A375" s="272" t="s">
        <v>159</v>
      </c>
      <c r="B375" s="261"/>
      <c r="C375" s="261"/>
      <c r="D375" s="270" t="s">
        <v>361</v>
      </c>
      <c r="E375" s="268"/>
      <c r="F375" s="261" t="e">
        <v>#NAME?</v>
      </c>
    </row>
    <row r="376" spans="1:6" ht="18.75">
      <c r="A376" s="272" t="s">
        <v>159</v>
      </c>
      <c r="B376" s="261"/>
      <c r="C376" s="261"/>
      <c r="D376" s="270" t="s">
        <v>361</v>
      </c>
      <c r="E376" s="268"/>
      <c r="F376" s="261" t="e">
        <v>#NAME?</v>
      </c>
    </row>
    <row r="377" spans="1:6" ht="18.75">
      <c r="A377" s="272" t="s">
        <v>159</v>
      </c>
      <c r="B377" s="261"/>
      <c r="C377" s="261"/>
      <c r="D377" s="270" t="s">
        <v>361</v>
      </c>
      <c r="E377" s="268"/>
      <c r="F377" s="261" t="e">
        <v>#NAME?</v>
      </c>
    </row>
    <row r="378" spans="1:6" ht="18.75">
      <c r="A378" s="272" t="s">
        <v>159</v>
      </c>
      <c r="B378" s="261"/>
      <c r="C378" s="261"/>
      <c r="D378" s="270" t="s">
        <v>361</v>
      </c>
      <c r="E378" s="268"/>
      <c r="F378" s="261" t="e">
        <v>#NAME?</v>
      </c>
    </row>
    <row r="379" spans="1:6" ht="18.75">
      <c r="A379" s="272" t="s">
        <v>159</v>
      </c>
      <c r="B379" s="261"/>
      <c r="C379" s="261"/>
      <c r="D379" s="270" t="s">
        <v>361</v>
      </c>
      <c r="E379" s="268"/>
      <c r="F379" s="261" t="e">
        <v>#NAME?</v>
      </c>
    </row>
    <row r="380" spans="1:6" ht="18.75">
      <c r="A380" s="272" t="s">
        <v>159</v>
      </c>
      <c r="B380" s="261"/>
      <c r="C380" s="261"/>
      <c r="D380" s="270" t="s">
        <v>361</v>
      </c>
      <c r="E380" s="268"/>
      <c r="F380" s="261" t="e">
        <v>#NAME?</v>
      </c>
    </row>
    <row r="381" spans="1:6" ht="18.75">
      <c r="A381" s="272" t="s">
        <v>159</v>
      </c>
      <c r="B381" s="261"/>
      <c r="C381" s="261"/>
      <c r="D381" s="270" t="s">
        <v>361</v>
      </c>
      <c r="E381" s="268"/>
      <c r="F381" s="261" t="e">
        <v>#NAME?</v>
      </c>
    </row>
    <row r="382" spans="1:6" ht="18.75">
      <c r="A382" s="272" t="s">
        <v>159</v>
      </c>
      <c r="B382" s="261"/>
      <c r="C382" s="261"/>
      <c r="D382" s="270" t="s">
        <v>361</v>
      </c>
      <c r="E382" s="268"/>
      <c r="F382" s="261" t="e">
        <v>#NAME?</v>
      </c>
    </row>
    <row r="383" spans="1:6" ht="18.75">
      <c r="A383" s="272" t="s">
        <v>159</v>
      </c>
      <c r="B383" s="261"/>
      <c r="C383" s="261"/>
      <c r="D383" s="270" t="s">
        <v>361</v>
      </c>
      <c r="E383" s="268"/>
      <c r="F383" s="261" t="e">
        <v>#NAME?</v>
      </c>
    </row>
    <row r="384" spans="1:6" ht="18.75">
      <c r="A384" s="272" t="s">
        <v>159</v>
      </c>
      <c r="B384" s="261"/>
      <c r="C384" s="261"/>
      <c r="D384" s="270" t="s">
        <v>361</v>
      </c>
      <c r="E384" s="268"/>
      <c r="F384" s="261" t="e">
        <v>#NAME?</v>
      </c>
    </row>
    <row r="385" spans="1:6" ht="18.75">
      <c r="A385" s="272" t="s">
        <v>159</v>
      </c>
      <c r="B385" s="261"/>
      <c r="C385" s="261"/>
      <c r="D385" s="270" t="s">
        <v>361</v>
      </c>
      <c r="E385" s="268"/>
      <c r="F385" s="261" t="e">
        <v>#NAME?</v>
      </c>
    </row>
    <row r="386" spans="1:6" ht="18.75">
      <c r="A386" s="272" t="s">
        <v>159</v>
      </c>
      <c r="B386" s="261"/>
      <c r="C386" s="261"/>
      <c r="D386" s="270" t="s">
        <v>361</v>
      </c>
      <c r="E386" s="268"/>
      <c r="F386" s="261" t="e">
        <v>#NAME?</v>
      </c>
    </row>
    <row r="387" spans="1:6" ht="18.75">
      <c r="A387" s="272" t="s">
        <v>159</v>
      </c>
      <c r="B387" s="261"/>
      <c r="C387" s="261"/>
      <c r="D387" s="270" t="s">
        <v>361</v>
      </c>
      <c r="E387" s="268"/>
      <c r="F387" s="261" t="e">
        <v>#NAME?</v>
      </c>
    </row>
    <row r="388" spans="1:6" ht="18.75">
      <c r="A388" s="272" t="s">
        <v>159</v>
      </c>
      <c r="B388" s="261"/>
      <c r="C388" s="261"/>
      <c r="D388" s="270" t="s">
        <v>361</v>
      </c>
      <c r="E388" s="268"/>
      <c r="F388" s="261" t="e">
        <v>#NAME?</v>
      </c>
    </row>
    <row r="389" spans="1:6" ht="18.75">
      <c r="A389" s="272" t="s">
        <v>159</v>
      </c>
      <c r="B389" s="261"/>
      <c r="C389" s="261"/>
      <c r="D389" s="270" t="s">
        <v>361</v>
      </c>
      <c r="E389" s="268"/>
      <c r="F389" s="261" t="e">
        <v>#NAME?</v>
      </c>
    </row>
    <row r="390" spans="1:6" ht="18.75">
      <c r="A390" s="272" t="s">
        <v>159</v>
      </c>
      <c r="B390" s="261"/>
      <c r="C390" s="261"/>
      <c r="D390" s="270" t="s">
        <v>361</v>
      </c>
      <c r="E390" s="268"/>
      <c r="F390" s="261" t="e">
        <v>#NAME?</v>
      </c>
    </row>
    <row r="391" spans="1:6" ht="18.75">
      <c r="A391" s="272" t="s">
        <v>159</v>
      </c>
      <c r="B391" s="261"/>
      <c r="C391" s="261"/>
      <c r="D391" s="270" t="s">
        <v>361</v>
      </c>
      <c r="E391" s="268"/>
      <c r="F391" s="261" t="e">
        <v>#NAME?</v>
      </c>
    </row>
    <row r="392" spans="1:6" ht="18.75">
      <c r="A392" s="272" t="s">
        <v>159</v>
      </c>
      <c r="B392" s="261"/>
      <c r="C392" s="261"/>
      <c r="D392" s="270" t="s">
        <v>361</v>
      </c>
      <c r="E392" s="268"/>
      <c r="F392" s="261" t="e">
        <v>#NAME?</v>
      </c>
    </row>
    <row r="393" spans="1:6" ht="18.75">
      <c r="A393" s="272" t="s">
        <v>159</v>
      </c>
      <c r="B393" s="261"/>
      <c r="C393" s="261"/>
      <c r="D393" s="270" t="s">
        <v>361</v>
      </c>
      <c r="E393" s="268"/>
      <c r="F393" s="261" t="e">
        <v>#NAME?</v>
      </c>
    </row>
    <row r="394" spans="1:6" ht="18.75">
      <c r="A394" s="272" t="s">
        <v>159</v>
      </c>
      <c r="B394" s="261"/>
      <c r="C394" s="261"/>
      <c r="D394" s="270" t="s">
        <v>361</v>
      </c>
      <c r="E394" s="268"/>
      <c r="F394" s="261" t="e">
        <v>#NAME?</v>
      </c>
    </row>
    <row r="395" spans="1:6" ht="18.75">
      <c r="A395" s="272" t="s">
        <v>159</v>
      </c>
      <c r="B395" s="261"/>
      <c r="C395" s="261"/>
      <c r="D395" s="270" t="s">
        <v>361</v>
      </c>
      <c r="E395" s="268"/>
      <c r="F395" s="261" t="e">
        <v>#NAME?</v>
      </c>
    </row>
    <row r="396" spans="1:6" ht="18.75">
      <c r="A396" s="272" t="s">
        <v>159</v>
      </c>
      <c r="B396" s="261"/>
      <c r="C396" s="261"/>
      <c r="D396" s="270" t="s">
        <v>361</v>
      </c>
      <c r="E396" s="268"/>
      <c r="F396" s="261" t="e">
        <v>#NAME?</v>
      </c>
    </row>
    <row r="397" spans="1:6" ht="18.75">
      <c r="A397" s="272" t="s">
        <v>159</v>
      </c>
      <c r="B397" s="261"/>
      <c r="C397" s="261"/>
      <c r="D397" s="270" t="s">
        <v>361</v>
      </c>
      <c r="E397" s="268"/>
      <c r="F397" s="261" t="e">
        <v>#NAME?</v>
      </c>
    </row>
    <row r="398" spans="1:6" ht="18.75">
      <c r="A398" s="272" t="s">
        <v>159</v>
      </c>
      <c r="B398" s="261"/>
      <c r="C398" s="261"/>
      <c r="D398" s="270" t="s">
        <v>361</v>
      </c>
      <c r="E398" s="268"/>
      <c r="F398" s="261" t="e">
        <v>#NAME?</v>
      </c>
    </row>
    <row r="399" spans="1:6" ht="18.75">
      <c r="A399" s="272" t="s">
        <v>159</v>
      </c>
      <c r="B399" s="261"/>
      <c r="C399" s="261"/>
      <c r="D399" s="270" t="s">
        <v>361</v>
      </c>
      <c r="E399" s="268"/>
      <c r="F399" s="261" t="e">
        <v>#NAME?</v>
      </c>
    </row>
    <row r="400" spans="1:6" ht="18.75">
      <c r="A400" s="272" t="s">
        <v>159</v>
      </c>
      <c r="B400" s="261"/>
      <c r="C400" s="261"/>
      <c r="D400" s="270" t="s">
        <v>361</v>
      </c>
      <c r="E400" s="268"/>
      <c r="F400" s="261" t="e">
        <v>#NAME?</v>
      </c>
    </row>
    <row r="401" spans="1:6" ht="18.75">
      <c r="A401" s="272" t="s">
        <v>159</v>
      </c>
      <c r="B401" s="261"/>
      <c r="C401" s="261"/>
      <c r="D401" s="270" t="s">
        <v>361</v>
      </c>
      <c r="E401" s="268"/>
      <c r="F401" s="261" t="e">
        <v>#NAME?</v>
      </c>
    </row>
    <row r="402" spans="1:6" ht="18.75">
      <c r="A402" s="272" t="s">
        <v>159</v>
      </c>
      <c r="B402" s="261"/>
      <c r="C402" s="261"/>
      <c r="D402" s="270" t="s">
        <v>361</v>
      </c>
      <c r="E402" s="268"/>
      <c r="F402" s="261" t="e">
        <v>#NAME?</v>
      </c>
    </row>
    <row r="403" spans="1:6" ht="18.75">
      <c r="A403" s="272" t="s">
        <v>159</v>
      </c>
      <c r="B403" s="261"/>
      <c r="C403" s="261"/>
      <c r="D403" s="270" t="s">
        <v>361</v>
      </c>
      <c r="E403" s="268"/>
      <c r="F403" s="261" t="e">
        <v>#NAME?</v>
      </c>
    </row>
    <row r="404" spans="1:6" ht="18.75">
      <c r="A404" s="272" t="s">
        <v>159</v>
      </c>
      <c r="B404" s="261"/>
      <c r="C404" s="261"/>
      <c r="D404" s="270" t="s">
        <v>361</v>
      </c>
      <c r="E404" s="268"/>
      <c r="F404" s="261" t="e">
        <v>#NAME?</v>
      </c>
    </row>
    <row r="405" spans="1:6" ht="18">
      <c r="A405" s="272" t="s">
        <v>159</v>
      </c>
      <c r="B405" s="261"/>
      <c r="C405" s="261"/>
      <c r="D405" s="261"/>
      <c r="E405" s="268"/>
      <c r="F405" s="261" t="e">
        <v>#NAME?</v>
      </c>
    </row>
    <row r="406" spans="1:6" ht="18">
      <c r="A406" s="272" t="s">
        <v>159</v>
      </c>
      <c r="B406" s="261"/>
      <c r="C406" s="261"/>
      <c r="D406" s="261"/>
      <c r="E406" s="268"/>
      <c r="F406" s="261" t="e">
        <v>#NAME?</v>
      </c>
    </row>
    <row r="407" spans="1:6" ht="18">
      <c r="A407" s="272" t="s">
        <v>159</v>
      </c>
      <c r="B407" s="261"/>
      <c r="C407" s="261"/>
      <c r="D407" s="261"/>
      <c r="E407" s="268"/>
      <c r="F407" s="261" t="e">
        <v>#NAME?</v>
      </c>
    </row>
    <row r="408" spans="1:6" ht="18">
      <c r="A408" s="272" t="s">
        <v>159</v>
      </c>
      <c r="B408" s="261"/>
      <c r="C408" s="261"/>
      <c r="D408" s="261"/>
      <c r="E408" s="268"/>
      <c r="F408" s="261" t="e">
        <v>#NAME?</v>
      </c>
    </row>
    <row r="409" spans="1:6" ht="18">
      <c r="A409" s="272" t="s">
        <v>159</v>
      </c>
      <c r="B409" s="261"/>
      <c r="C409" s="261"/>
      <c r="D409" s="261"/>
      <c r="E409" s="268"/>
      <c r="F409" s="261" t="e">
        <v>#NAME?</v>
      </c>
    </row>
    <row r="410" spans="1:6" ht="18">
      <c r="A410" s="272" t="s">
        <v>159</v>
      </c>
      <c r="B410" s="261"/>
      <c r="C410" s="261"/>
      <c r="D410" s="261"/>
      <c r="E410" s="268"/>
      <c r="F410" s="261" t="e">
        <v>#NAME?</v>
      </c>
    </row>
    <row r="411" spans="1:6" ht="18">
      <c r="A411" s="272" t="s">
        <v>159</v>
      </c>
      <c r="B411" s="261"/>
      <c r="C411" s="261"/>
      <c r="D411" s="261"/>
      <c r="E411" s="268"/>
      <c r="F411" s="261" t="e">
        <v>#NAME?</v>
      </c>
    </row>
    <row r="412" spans="1:6" ht="18">
      <c r="A412" s="272" t="s">
        <v>159</v>
      </c>
      <c r="B412" s="261"/>
      <c r="C412" s="261"/>
      <c r="D412" s="261"/>
      <c r="E412" s="268"/>
      <c r="F412" s="261" t="e">
        <v>#NAME?</v>
      </c>
    </row>
    <row r="413" spans="1:6" ht="18">
      <c r="A413" s="272" t="s">
        <v>159</v>
      </c>
      <c r="B413" s="261"/>
      <c r="C413" s="261"/>
      <c r="D413" s="261"/>
      <c r="E413" s="268"/>
      <c r="F413" s="261" t="e">
        <v>#NAME?</v>
      </c>
    </row>
    <row r="414" spans="1:6" ht="18">
      <c r="A414" s="272" t="s">
        <v>159</v>
      </c>
      <c r="B414" s="261"/>
      <c r="C414" s="261"/>
      <c r="D414" s="261"/>
      <c r="E414" s="268"/>
      <c r="F414" s="261" t="e">
        <v>#NAME?</v>
      </c>
    </row>
    <row r="415" spans="1:6" ht="18">
      <c r="A415" s="272" t="s">
        <v>159</v>
      </c>
      <c r="B415" s="261"/>
      <c r="C415" s="261"/>
      <c r="D415" s="261"/>
      <c r="E415" s="268"/>
      <c r="F415" s="261" t="e">
        <v>#NAME?</v>
      </c>
    </row>
    <row r="416" spans="1:6" ht="18">
      <c r="A416" s="272" t="s">
        <v>159</v>
      </c>
      <c r="B416" s="261"/>
      <c r="C416" s="261"/>
      <c r="D416" s="261"/>
      <c r="E416" s="268"/>
      <c r="F416" s="261" t="e">
        <v>#NAME?</v>
      </c>
    </row>
    <row r="417" spans="1:6" ht="18">
      <c r="A417" s="272" t="s">
        <v>159</v>
      </c>
      <c r="B417" s="261"/>
      <c r="C417" s="261"/>
      <c r="D417" s="261"/>
      <c r="E417" s="268"/>
      <c r="F417" s="261" t="e">
        <v>#NAME?</v>
      </c>
    </row>
    <row r="418" spans="1:6" ht="18">
      <c r="A418" s="272" t="s">
        <v>159</v>
      </c>
      <c r="B418" s="261"/>
      <c r="C418" s="261"/>
      <c r="D418" s="261"/>
      <c r="E418" s="268"/>
      <c r="F418" s="261" t="e">
        <v>#NAME?</v>
      </c>
    </row>
    <row r="419" spans="1:6" ht="18">
      <c r="A419" s="272" t="s">
        <v>159</v>
      </c>
      <c r="B419" s="261"/>
      <c r="C419" s="261"/>
      <c r="D419" s="261"/>
      <c r="E419" s="268"/>
      <c r="F419" s="261" t="e">
        <v>#NAME?</v>
      </c>
    </row>
    <row r="420" spans="1:6" ht="18">
      <c r="A420" s="272" t="s">
        <v>159</v>
      </c>
      <c r="B420" s="261"/>
      <c r="C420" s="261"/>
      <c r="D420" s="261"/>
      <c r="E420" s="268"/>
      <c r="F420" s="261" t="e">
        <v>#NAME?</v>
      </c>
    </row>
    <row r="421" spans="1:6" ht="18">
      <c r="A421" s="272" t="s">
        <v>159</v>
      </c>
      <c r="B421" s="261"/>
      <c r="C421" s="261"/>
      <c r="D421" s="261"/>
      <c r="E421" s="268"/>
      <c r="F421" s="261" t="e">
        <v>#NAME?</v>
      </c>
    </row>
    <row r="422" spans="1:6" ht="18">
      <c r="A422" s="272" t="s">
        <v>159</v>
      </c>
      <c r="B422" s="261"/>
      <c r="C422" s="261"/>
      <c r="D422" s="261"/>
      <c r="E422" s="268"/>
      <c r="F422" s="261" t="e">
        <v>#NAME?</v>
      </c>
    </row>
    <row r="423" spans="1:6" ht="18">
      <c r="A423" s="272" t="s">
        <v>159</v>
      </c>
      <c r="B423" s="261"/>
      <c r="C423" s="261"/>
      <c r="D423" s="261"/>
      <c r="E423" s="268"/>
      <c r="F423" s="261" t="e">
        <v>#NAME?</v>
      </c>
    </row>
    <row r="424" spans="1:6" ht="18">
      <c r="A424" s="272" t="s">
        <v>159</v>
      </c>
      <c r="B424" s="261"/>
      <c r="C424" s="261"/>
      <c r="D424" s="261"/>
      <c r="E424" s="268"/>
      <c r="F424" s="261" t="e">
        <v>#NAME?</v>
      </c>
    </row>
    <row r="425" spans="1:6" ht="18">
      <c r="A425" s="272" t="s">
        <v>159</v>
      </c>
      <c r="B425" s="261"/>
      <c r="C425" s="261"/>
      <c r="D425" s="261"/>
      <c r="E425" s="268"/>
      <c r="F425" s="261" t="e">
        <v>#NAME?</v>
      </c>
    </row>
    <row r="426" spans="1:6" ht="18">
      <c r="A426" s="272" t="s">
        <v>159</v>
      </c>
      <c r="B426" s="261"/>
      <c r="C426" s="261"/>
      <c r="D426" s="261"/>
      <c r="E426" s="268"/>
      <c r="F426" s="261" t="e">
        <v>#NAME?</v>
      </c>
    </row>
    <row r="427" spans="1:6" ht="18">
      <c r="A427" s="272" t="s">
        <v>159</v>
      </c>
      <c r="B427" s="261"/>
      <c r="C427" s="261"/>
      <c r="D427" s="261"/>
      <c r="E427" s="268"/>
      <c r="F427" s="261" t="e">
        <v>#NAME?</v>
      </c>
    </row>
    <row r="428" spans="1:6" ht="18">
      <c r="A428" s="272" t="s">
        <v>159</v>
      </c>
      <c r="B428" s="261"/>
      <c r="C428" s="261"/>
      <c r="D428" s="261"/>
      <c r="E428" s="268"/>
      <c r="F428" s="261" t="e">
        <v>#NAME?</v>
      </c>
    </row>
    <row r="429" spans="1:6" ht="18">
      <c r="A429" s="272" t="s">
        <v>159</v>
      </c>
      <c r="B429" s="261"/>
      <c r="C429" s="261"/>
      <c r="D429" s="261"/>
      <c r="E429" s="268"/>
      <c r="F429" s="261" t="e">
        <v>#NAME?</v>
      </c>
    </row>
    <row r="430" spans="1:6" ht="18">
      <c r="A430" s="272" t="s">
        <v>159</v>
      </c>
      <c r="B430" s="261"/>
      <c r="C430" s="261"/>
      <c r="D430" s="261"/>
      <c r="E430" s="268"/>
      <c r="F430" s="261" t="e">
        <v>#NAME?</v>
      </c>
    </row>
    <row r="431" spans="1:6" ht="18">
      <c r="A431" s="272" t="s">
        <v>159</v>
      </c>
      <c r="B431" s="261"/>
      <c r="C431" s="261"/>
      <c r="D431" s="261"/>
      <c r="E431" s="268"/>
      <c r="F431" s="261" t="e">
        <v>#NAME?</v>
      </c>
    </row>
    <row r="432" spans="1:6" ht="18">
      <c r="A432" s="272" t="s">
        <v>159</v>
      </c>
      <c r="B432" s="261"/>
      <c r="C432" s="261"/>
      <c r="D432" s="261"/>
      <c r="E432" s="268"/>
      <c r="F432" s="261" t="e">
        <v>#NAME?</v>
      </c>
    </row>
    <row r="433" spans="1:6" ht="18">
      <c r="A433" s="272" t="s">
        <v>159</v>
      </c>
      <c r="B433" s="261"/>
      <c r="C433" s="261"/>
      <c r="D433" s="261"/>
      <c r="E433" s="268"/>
      <c r="F433" s="261" t="e">
        <v>#NAME?</v>
      </c>
    </row>
    <row r="434" spans="1:6" ht="18">
      <c r="A434" s="272" t="s">
        <v>159</v>
      </c>
      <c r="B434" s="261"/>
      <c r="C434" s="261"/>
      <c r="D434" s="261"/>
      <c r="E434" s="268"/>
      <c r="F434" s="261" t="e">
        <v>#NAME?</v>
      </c>
    </row>
    <row r="435" spans="1:6" ht="18">
      <c r="A435" s="272" t="s">
        <v>159</v>
      </c>
      <c r="B435" s="261"/>
      <c r="C435" s="261"/>
      <c r="D435" s="261"/>
      <c r="E435" s="268"/>
      <c r="F435" s="261" t="e">
        <v>#NAME?</v>
      </c>
    </row>
    <row r="436" spans="1:6" ht="18">
      <c r="A436" s="272" t="s">
        <v>159</v>
      </c>
      <c r="B436" s="261"/>
      <c r="C436" s="261"/>
      <c r="D436" s="261"/>
      <c r="E436" s="268"/>
      <c r="F436" s="261" t="e">
        <v>#NAME?</v>
      </c>
    </row>
    <row r="437" spans="1:6" ht="18">
      <c r="A437" s="272" t="s">
        <v>159</v>
      </c>
      <c r="B437" s="261"/>
      <c r="C437" s="261"/>
      <c r="D437" s="261"/>
      <c r="E437" s="268"/>
      <c r="F437" s="261" t="e">
        <v>#NAME?</v>
      </c>
    </row>
    <row r="438" spans="1:6" ht="18">
      <c r="A438" s="272" t="s">
        <v>159</v>
      </c>
      <c r="B438" s="261"/>
      <c r="C438" s="261"/>
      <c r="D438" s="261"/>
      <c r="E438" s="268"/>
      <c r="F438" s="261" t="e">
        <v>#NAME?</v>
      </c>
    </row>
    <row r="439" spans="1:6" ht="18">
      <c r="A439" s="272" t="s">
        <v>159</v>
      </c>
      <c r="B439" s="261"/>
      <c r="C439" s="261"/>
      <c r="D439" s="261"/>
      <c r="E439" s="268"/>
      <c r="F439" s="261" t="e">
        <v>#NAME?</v>
      </c>
    </row>
    <row r="440" spans="1:6" ht="18">
      <c r="A440" s="272" t="s">
        <v>159</v>
      </c>
      <c r="B440" s="261"/>
      <c r="C440" s="261"/>
      <c r="D440" s="261"/>
      <c r="E440" s="268"/>
      <c r="F440" s="261" t="e">
        <v>#NAME?</v>
      </c>
    </row>
    <row r="441" spans="1:6" ht="18">
      <c r="A441" s="272" t="s">
        <v>159</v>
      </c>
      <c r="B441" s="261"/>
      <c r="C441" s="261"/>
      <c r="D441" s="261"/>
      <c r="E441" s="268"/>
      <c r="F441" s="261" t="e">
        <v>#NAME?</v>
      </c>
    </row>
    <row r="442" spans="1:6" ht="18">
      <c r="A442" s="272" t="s">
        <v>159</v>
      </c>
      <c r="B442" s="261"/>
      <c r="C442" s="261"/>
      <c r="D442" s="261"/>
      <c r="E442" s="268"/>
      <c r="F442" s="261" t="e">
        <v>#NAME?</v>
      </c>
    </row>
    <row r="443" spans="1:6" ht="18">
      <c r="A443" s="272" t="s">
        <v>159</v>
      </c>
      <c r="B443" s="261"/>
      <c r="C443" s="261"/>
      <c r="D443" s="261"/>
      <c r="E443" s="268"/>
      <c r="F443" s="261" t="e">
        <v>#NAME?</v>
      </c>
    </row>
    <row r="444" spans="1:6" ht="18">
      <c r="A444" s="272" t="s">
        <v>159</v>
      </c>
      <c r="B444" s="261"/>
      <c r="C444" s="261"/>
      <c r="D444" s="261"/>
      <c r="E444" s="268"/>
      <c r="F444" s="261" t="e">
        <v>#NAME?</v>
      </c>
    </row>
    <row r="445" spans="1:6" ht="18">
      <c r="A445" s="272" t="s">
        <v>159</v>
      </c>
      <c r="B445" s="261"/>
      <c r="C445" s="261"/>
      <c r="D445" s="261"/>
      <c r="E445" s="268"/>
      <c r="F445" s="261" t="e">
        <v>#NAME?</v>
      </c>
    </row>
    <row r="446" spans="1:6" ht="18">
      <c r="A446" s="272" t="s">
        <v>159</v>
      </c>
      <c r="B446" s="261"/>
      <c r="C446" s="261"/>
      <c r="D446" s="261"/>
      <c r="E446" s="268"/>
      <c r="F446" s="261" t="e">
        <v>#NAME?</v>
      </c>
    </row>
    <row r="447" spans="1:6" ht="18">
      <c r="A447" s="272" t="s">
        <v>159</v>
      </c>
      <c r="B447" s="261"/>
      <c r="C447" s="261"/>
      <c r="D447" s="261"/>
      <c r="E447" s="268"/>
      <c r="F447" s="261" t="e">
        <v>#NAME?</v>
      </c>
    </row>
    <row r="448" spans="1:6" ht="18">
      <c r="A448" s="272" t="s">
        <v>159</v>
      </c>
      <c r="B448" s="261"/>
      <c r="C448" s="261"/>
      <c r="D448" s="261"/>
      <c r="E448" s="268"/>
      <c r="F448" s="261" t="e">
        <v>#NAME?</v>
      </c>
    </row>
    <row r="449" spans="1:6" ht="18">
      <c r="A449" s="272" t="s">
        <v>159</v>
      </c>
      <c r="B449" s="261"/>
      <c r="C449" s="261"/>
      <c r="D449" s="261"/>
      <c r="E449" s="268"/>
      <c r="F449" s="261" t="e">
        <v>#NAME?</v>
      </c>
    </row>
    <row r="450" spans="1:6" ht="18">
      <c r="A450" s="272" t="s">
        <v>159</v>
      </c>
      <c r="B450" s="261"/>
      <c r="C450" s="261"/>
      <c r="D450" s="261"/>
      <c r="E450" s="268"/>
      <c r="F450" s="261" t="e">
        <v>#NAME?</v>
      </c>
    </row>
    <row r="451" spans="1:6" ht="18">
      <c r="A451" s="272" t="s">
        <v>159</v>
      </c>
      <c r="B451" s="261"/>
      <c r="C451" s="261"/>
      <c r="D451" s="261"/>
      <c r="E451" s="268"/>
      <c r="F451" s="261" t="e">
        <v>#NAME?</v>
      </c>
    </row>
    <row r="452" spans="1:6" ht="18">
      <c r="A452" s="272" t="s">
        <v>159</v>
      </c>
      <c r="B452" s="261"/>
      <c r="C452" s="261"/>
      <c r="D452" s="261"/>
      <c r="E452" s="268"/>
      <c r="F452" s="261" t="e">
        <v>#NAME?</v>
      </c>
    </row>
    <row r="453" spans="1:6" ht="18">
      <c r="A453" s="272" t="s">
        <v>159</v>
      </c>
      <c r="B453" s="261"/>
      <c r="C453" s="261"/>
      <c r="D453" s="261"/>
      <c r="E453" s="268"/>
      <c r="F453" s="261" t="e">
        <v>#NAME?</v>
      </c>
    </row>
    <row r="454" spans="1:6" ht="18">
      <c r="A454" s="272" t="s">
        <v>159</v>
      </c>
      <c r="B454" s="261"/>
      <c r="C454" s="261"/>
      <c r="D454" s="261"/>
      <c r="E454" s="268"/>
      <c r="F454" s="261" t="e">
        <v>#NAME?</v>
      </c>
    </row>
    <row r="455" spans="1:6" ht="18">
      <c r="A455" s="272" t="s">
        <v>159</v>
      </c>
      <c r="B455" s="261"/>
      <c r="C455" s="261"/>
      <c r="D455" s="261"/>
      <c r="E455" s="268"/>
      <c r="F455" s="261" t="e">
        <v>#NAME?</v>
      </c>
    </row>
    <row r="456" spans="1:6" ht="18">
      <c r="A456" s="272" t="s">
        <v>159</v>
      </c>
      <c r="B456" s="261"/>
      <c r="C456" s="261"/>
      <c r="D456" s="261"/>
      <c r="E456" s="268"/>
      <c r="F456" s="261" t="e">
        <v>#NAME?</v>
      </c>
    </row>
    <row r="457" spans="1:6" ht="18">
      <c r="A457" s="272" t="s">
        <v>159</v>
      </c>
      <c r="B457" s="261"/>
      <c r="C457" s="261"/>
      <c r="D457" s="261"/>
      <c r="E457" s="268"/>
      <c r="F457" s="261" t="e">
        <v>#NAME?</v>
      </c>
    </row>
    <row r="458" spans="1:6" ht="18">
      <c r="A458" s="272" t="s">
        <v>159</v>
      </c>
      <c r="B458" s="261"/>
      <c r="C458" s="261"/>
      <c r="D458" s="261"/>
      <c r="E458" s="268"/>
      <c r="F458" s="261" t="e">
        <v>#NAME?</v>
      </c>
    </row>
    <row r="459" spans="1:6" ht="18">
      <c r="A459" s="272" t="s">
        <v>159</v>
      </c>
      <c r="B459" s="261"/>
      <c r="C459" s="261"/>
      <c r="D459" s="261"/>
      <c r="E459" s="268"/>
      <c r="F459" s="261" t="e">
        <v>#NAME?</v>
      </c>
    </row>
    <row r="460" spans="1:6" ht="18">
      <c r="A460" s="272" t="s">
        <v>159</v>
      </c>
      <c r="B460" s="261"/>
      <c r="C460" s="261"/>
      <c r="D460" s="261"/>
      <c r="E460" s="268"/>
      <c r="F460" s="261" t="e">
        <v>#NAME?</v>
      </c>
    </row>
    <row r="461" spans="1:6" ht="18">
      <c r="A461" s="272" t="s">
        <v>159</v>
      </c>
      <c r="B461" s="261"/>
      <c r="C461" s="261"/>
      <c r="D461" s="261"/>
      <c r="E461" s="268"/>
      <c r="F461" s="261" t="e">
        <v>#NAME?</v>
      </c>
    </row>
    <row r="462" spans="1:6" ht="18">
      <c r="A462" s="272" t="s">
        <v>159</v>
      </c>
      <c r="B462" s="261"/>
      <c r="C462" s="261"/>
      <c r="D462" s="261"/>
      <c r="E462" s="268"/>
      <c r="F462" s="261" t="e">
        <v>#NAME?</v>
      </c>
    </row>
    <row r="463" spans="1:6" ht="18">
      <c r="A463" s="272" t="s">
        <v>159</v>
      </c>
      <c r="B463" s="261"/>
      <c r="C463" s="261"/>
      <c r="D463" s="261"/>
      <c r="E463" s="268"/>
      <c r="F463" s="261" t="e">
        <v>#NAME?</v>
      </c>
    </row>
    <row r="464" spans="1:6" ht="18">
      <c r="A464" s="272" t="s">
        <v>159</v>
      </c>
      <c r="B464" s="261"/>
      <c r="C464" s="261"/>
      <c r="D464" s="261"/>
      <c r="E464" s="268"/>
      <c r="F464" s="261" t="e">
        <v>#NAME?</v>
      </c>
    </row>
    <row r="465" spans="1:6" ht="18">
      <c r="A465" s="272" t="s">
        <v>159</v>
      </c>
      <c r="B465" s="261"/>
      <c r="C465" s="261"/>
      <c r="D465" s="261"/>
      <c r="E465" s="268"/>
      <c r="F465" s="261" t="e">
        <v>#NAME?</v>
      </c>
    </row>
    <row r="466" spans="1:6" ht="18">
      <c r="A466" s="272" t="s">
        <v>159</v>
      </c>
      <c r="B466" s="261"/>
      <c r="C466" s="261"/>
      <c r="D466" s="261"/>
      <c r="E466" s="268"/>
      <c r="F466" s="261" t="e">
        <v>#NAME?</v>
      </c>
    </row>
    <row r="467" spans="1:6" ht="18">
      <c r="A467" s="272" t="s">
        <v>159</v>
      </c>
      <c r="B467" s="261"/>
      <c r="C467" s="261"/>
      <c r="D467" s="261"/>
      <c r="E467" s="268"/>
      <c r="F467" s="261" t="e">
        <v>#NAME?</v>
      </c>
    </row>
    <row r="468" spans="1:6" ht="18">
      <c r="A468" s="272" t="s">
        <v>159</v>
      </c>
      <c r="B468" s="261"/>
      <c r="C468" s="261"/>
      <c r="D468" s="261"/>
      <c r="E468" s="268"/>
      <c r="F468" s="261" t="e">
        <v>#NAME?</v>
      </c>
    </row>
    <row r="469" spans="1:6" ht="18">
      <c r="A469" s="272" t="s">
        <v>159</v>
      </c>
      <c r="B469" s="261"/>
      <c r="C469" s="261"/>
      <c r="D469" s="261"/>
      <c r="E469" s="268"/>
      <c r="F469" s="261" t="e">
        <v>#NAME?</v>
      </c>
    </row>
    <row r="470" spans="1:6" ht="18">
      <c r="A470" s="272" t="s">
        <v>159</v>
      </c>
      <c r="B470" s="261"/>
      <c r="C470" s="261"/>
      <c r="D470" s="261"/>
      <c r="E470" s="268"/>
      <c r="F470" s="261" t="e">
        <v>#NAME?</v>
      </c>
    </row>
    <row r="471" spans="1:6" ht="18">
      <c r="A471" s="272" t="s">
        <v>159</v>
      </c>
      <c r="B471" s="261"/>
      <c r="C471" s="261"/>
      <c r="D471" s="261"/>
      <c r="E471" s="268"/>
      <c r="F471" s="261" t="e">
        <v>#NAME?</v>
      </c>
    </row>
    <row r="472" spans="1:6" ht="18">
      <c r="A472" s="272" t="s">
        <v>159</v>
      </c>
      <c r="B472" s="261"/>
      <c r="C472" s="261"/>
      <c r="D472" s="261"/>
      <c r="E472" s="268"/>
      <c r="F472" s="261" t="e">
        <v>#NAME?</v>
      </c>
    </row>
    <row r="473" spans="1:6" ht="18">
      <c r="A473" s="272" t="s">
        <v>159</v>
      </c>
      <c r="B473" s="261"/>
      <c r="C473" s="261"/>
      <c r="D473" s="261"/>
      <c r="E473" s="268"/>
      <c r="F473" s="261" t="e">
        <v>#NAME?</v>
      </c>
    </row>
    <row r="474" spans="1:6" ht="18">
      <c r="A474" s="272" t="s">
        <v>159</v>
      </c>
      <c r="B474" s="261"/>
      <c r="C474" s="261"/>
      <c r="D474" s="261"/>
      <c r="E474" s="268"/>
      <c r="F474" s="261" t="e">
        <v>#NAME?</v>
      </c>
    </row>
    <row r="475" spans="1:6" ht="18">
      <c r="A475" s="272" t="s">
        <v>159</v>
      </c>
      <c r="B475" s="261"/>
      <c r="C475" s="261"/>
      <c r="D475" s="261"/>
      <c r="E475" s="268"/>
      <c r="F475" s="261" t="e">
        <v>#NAME?</v>
      </c>
    </row>
    <row r="476" spans="1:6" ht="18">
      <c r="A476" s="272" t="s">
        <v>159</v>
      </c>
      <c r="B476" s="261"/>
      <c r="C476" s="261"/>
      <c r="D476" s="261"/>
      <c r="E476" s="268"/>
      <c r="F476" s="261" t="e">
        <v>#NAME?</v>
      </c>
    </row>
    <row r="477" spans="1:6" ht="18">
      <c r="A477" s="272" t="s">
        <v>159</v>
      </c>
      <c r="B477" s="261"/>
      <c r="C477" s="261"/>
      <c r="D477" s="261"/>
      <c r="E477" s="268"/>
      <c r="F477" s="261" t="e">
        <v>#NAME?</v>
      </c>
    </row>
    <row r="478" spans="1:6" ht="18">
      <c r="A478" s="272" t="s">
        <v>159</v>
      </c>
      <c r="B478" s="261"/>
      <c r="C478" s="261"/>
      <c r="D478" s="261"/>
      <c r="E478" s="268"/>
      <c r="F478" s="261" t="e">
        <v>#NAME?</v>
      </c>
    </row>
    <row r="479" spans="1:6" ht="18">
      <c r="A479" s="272" t="s">
        <v>159</v>
      </c>
      <c r="B479" s="261"/>
      <c r="C479" s="261"/>
      <c r="D479" s="261"/>
      <c r="E479" s="268"/>
      <c r="F479" s="261" t="e">
        <v>#NAME?</v>
      </c>
    </row>
    <row r="480" spans="1:6" ht="18">
      <c r="A480" s="272" t="s">
        <v>159</v>
      </c>
      <c r="B480" s="261"/>
      <c r="C480" s="261"/>
      <c r="D480" s="261"/>
      <c r="E480" s="268"/>
      <c r="F480" s="261" t="e">
        <v>#NAME?</v>
      </c>
    </row>
    <row r="481" spans="1:6" ht="18">
      <c r="A481" s="272" t="s">
        <v>159</v>
      </c>
      <c r="B481" s="261"/>
      <c r="C481" s="261"/>
      <c r="D481" s="261"/>
      <c r="E481" s="268"/>
      <c r="F481" s="261" t="e">
        <v>#NAME?</v>
      </c>
    </row>
    <row r="482" spans="1:6" ht="18">
      <c r="A482" s="272" t="s">
        <v>159</v>
      </c>
      <c r="B482" s="261"/>
      <c r="C482" s="261"/>
      <c r="D482" s="261"/>
      <c r="E482" s="268"/>
      <c r="F482" s="261" t="e">
        <v>#NAME?</v>
      </c>
    </row>
    <row r="483" spans="1:6" ht="18">
      <c r="A483" s="272" t="s">
        <v>159</v>
      </c>
      <c r="B483" s="261"/>
      <c r="C483" s="261"/>
      <c r="D483" s="261"/>
      <c r="E483" s="268"/>
      <c r="F483" s="261" t="e">
        <v>#NAME?</v>
      </c>
    </row>
    <row r="484" spans="1:6" ht="18">
      <c r="A484" s="272" t="s">
        <v>159</v>
      </c>
      <c r="B484" s="261"/>
      <c r="C484" s="261"/>
      <c r="D484" s="261"/>
      <c r="E484" s="268"/>
      <c r="F484" s="261" t="e">
        <v>#NAME?</v>
      </c>
    </row>
    <row r="485" spans="1:6" ht="18">
      <c r="A485" s="272" t="s">
        <v>159</v>
      </c>
      <c r="B485" s="261"/>
      <c r="C485" s="261"/>
      <c r="D485" s="261"/>
      <c r="E485" s="268"/>
      <c r="F485" s="261" t="e">
        <v>#NAME?</v>
      </c>
    </row>
    <row r="486" spans="1:6" ht="18">
      <c r="A486" s="272" t="s">
        <v>159</v>
      </c>
      <c r="B486" s="261"/>
      <c r="C486" s="261"/>
      <c r="D486" s="261"/>
      <c r="E486" s="268"/>
      <c r="F486" s="261" t="e">
        <v>#NAME?</v>
      </c>
    </row>
    <row r="487" spans="1:6" ht="18">
      <c r="A487" s="272" t="s">
        <v>159</v>
      </c>
      <c r="B487" s="261"/>
      <c r="C487" s="261"/>
      <c r="D487" s="261"/>
      <c r="E487" s="268"/>
      <c r="F487" s="261" t="e">
        <v>#NAME?</v>
      </c>
    </row>
    <row r="488" spans="1:6" ht="18">
      <c r="A488" s="272" t="s">
        <v>159</v>
      </c>
      <c r="B488" s="261"/>
      <c r="C488" s="261"/>
      <c r="D488" s="261"/>
      <c r="E488" s="268"/>
      <c r="F488" s="261" t="e">
        <v>#NAME?</v>
      </c>
    </row>
    <row r="489" spans="1:6" ht="18">
      <c r="A489" s="272" t="s">
        <v>159</v>
      </c>
      <c r="B489" s="261"/>
      <c r="C489" s="261"/>
      <c r="D489" s="261"/>
      <c r="E489" s="268"/>
      <c r="F489" s="261" t="e">
        <v>#NAME?</v>
      </c>
    </row>
    <row r="490" spans="1:6" ht="18">
      <c r="A490" s="272" t="s">
        <v>159</v>
      </c>
      <c r="B490" s="261"/>
      <c r="C490" s="261"/>
      <c r="D490" s="261"/>
      <c r="E490" s="268"/>
      <c r="F490" s="261" t="e">
        <v>#NAME?</v>
      </c>
    </row>
    <row r="491" spans="1:6" ht="18">
      <c r="A491" s="272" t="s">
        <v>159</v>
      </c>
      <c r="B491" s="261"/>
      <c r="C491" s="261"/>
      <c r="D491" s="261"/>
      <c r="E491" s="268"/>
      <c r="F491" s="261" t="e">
        <v>#NAME?</v>
      </c>
    </row>
    <row r="492" spans="1:6" ht="18">
      <c r="A492" s="272" t="s">
        <v>159</v>
      </c>
      <c r="B492" s="261"/>
      <c r="C492" s="261"/>
      <c r="D492" s="261"/>
      <c r="E492" s="268"/>
      <c r="F492" s="261" t="e">
        <v>#NAME?</v>
      </c>
    </row>
    <row r="493" spans="1:6" ht="18">
      <c r="A493" s="272" t="s">
        <v>159</v>
      </c>
      <c r="B493" s="261"/>
      <c r="C493" s="261"/>
      <c r="D493" s="261"/>
      <c r="E493" s="268"/>
      <c r="F493" s="261" t="e">
        <v>#NAME?</v>
      </c>
    </row>
    <row r="494" spans="1:6" ht="18">
      <c r="A494" s="272" t="s">
        <v>159</v>
      </c>
      <c r="B494" s="261"/>
      <c r="C494" s="261"/>
      <c r="D494" s="261"/>
      <c r="E494" s="268"/>
      <c r="F494" s="261" t="e">
        <v>#NAME?</v>
      </c>
    </row>
    <row r="495" spans="1:6" ht="18">
      <c r="A495" s="272" t="s">
        <v>159</v>
      </c>
      <c r="B495" s="261"/>
      <c r="C495" s="261"/>
      <c r="D495" s="261"/>
      <c r="E495" s="268"/>
      <c r="F495" s="261" t="e">
        <v>#NAME?</v>
      </c>
    </row>
    <row r="496" spans="1:6" ht="18">
      <c r="A496" s="272" t="s">
        <v>159</v>
      </c>
      <c r="B496" s="261"/>
      <c r="C496" s="261"/>
      <c r="D496" s="261"/>
      <c r="E496" s="268"/>
      <c r="F496" s="261" t="e">
        <v>#NAME?</v>
      </c>
    </row>
    <row r="497" spans="1:7" ht="18.75">
      <c r="A497" s="272" t="s">
        <v>159</v>
      </c>
      <c r="B497" s="261"/>
      <c r="C497" s="261"/>
      <c r="D497" s="261"/>
      <c r="E497" s="268"/>
      <c r="F497" s="261" t="e">
        <v>#NAME?</v>
      </c>
      <c r="G497" s="313"/>
    </row>
    <row r="498" spans="1:7" ht="18.75">
      <c r="A498" s="272" t="s">
        <v>159</v>
      </c>
      <c r="B498" s="261"/>
      <c r="C498" s="261"/>
      <c r="D498" s="261"/>
      <c r="E498" s="268"/>
      <c r="F498" s="261" t="e">
        <v>#NAME?</v>
      </c>
      <c r="G498" s="313"/>
    </row>
    <row r="499" spans="1:7" ht="18.75">
      <c r="A499" s="272" t="s">
        <v>159</v>
      </c>
      <c r="B499" s="261"/>
      <c r="C499" s="261"/>
      <c r="D499" s="261"/>
      <c r="E499" s="268"/>
      <c r="F499" s="261" t="e">
        <v>#NAME?</v>
      </c>
      <c r="G499" s="313"/>
    </row>
    <row r="500" spans="1:7" ht="18.75">
      <c r="A500" s="272" t="s">
        <v>159</v>
      </c>
      <c r="B500" s="261"/>
      <c r="C500" s="261"/>
      <c r="D500" s="261"/>
      <c r="E500" s="268"/>
      <c r="F500" s="261" t="e">
        <v>#NAME?</v>
      </c>
      <c r="G500" s="313"/>
    </row>
    <row r="501" spans="1:7" ht="18.75">
      <c r="A501" s="272" t="s">
        <v>159</v>
      </c>
      <c r="B501" s="261"/>
      <c r="C501" s="261"/>
      <c r="D501" s="261"/>
      <c r="E501" s="268"/>
      <c r="F501" s="261" t="e">
        <v>#NAME?</v>
      </c>
      <c r="G501" s="313"/>
    </row>
    <row r="502" spans="1:7" ht="18.75">
      <c r="A502" s="272" t="s">
        <v>159</v>
      </c>
      <c r="B502" s="261"/>
      <c r="C502" s="261"/>
      <c r="D502" s="261"/>
      <c r="E502" s="268"/>
      <c r="F502" s="261" t="e">
        <v>#NAME?</v>
      </c>
      <c r="G502" s="313"/>
    </row>
    <row r="503" spans="1:7" ht="18.75">
      <c r="A503" s="272" t="s">
        <v>159</v>
      </c>
      <c r="B503" s="261"/>
      <c r="C503" s="261"/>
      <c r="D503" s="261"/>
      <c r="E503" s="268"/>
      <c r="F503" s="261" t="e">
        <v>#NAME?</v>
      </c>
      <c r="G503" s="313"/>
    </row>
    <row r="504" spans="1:7" ht="18.75">
      <c r="A504" s="272" t="s">
        <v>159</v>
      </c>
      <c r="B504" s="261"/>
      <c r="C504" s="261"/>
      <c r="D504" s="261"/>
      <c r="E504" s="268"/>
      <c r="F504" s="261" t="e">
        <v>#NAME?</v>
      </c>
      <c r="G504" s="313"/>
    </row>
    <row r="505" spans="1:7" ht="18.75">
      <c r="A505" s="272" t="s">
        <v>159</v>
      </c>
      <c r="B505" s="261"/>
      <c r="C505" s="261"/>
      <c r="D505" s="261"/>
      <c r="E505" s="268"/>
      <c r="F505" s="261"/>
      <c r="G505" s="313"/>
    </row>
    <row r="506" spans="1:7" ht="18.75">
      <c r="A506" s="272" t="s">
        <v>159</v>
      </c>
      <c r="B506" s="261"/>
      <c r="C506" s="261"/>
      <c r="D506" s="261"/>
      <c r="E506" s="268"/>
      <c r="F506" s="261"/>
      <c r="G506" s="313"/>
    </row>
    <row r="507" spans="1:7" ht="18.75">
      <c r="A507" s="272" t="s">
        <v>159</v>
      </c>
      <c r="B507" s="261"/>
      <c r="C507" s="261"/>
      <c r="D507" s="261"/>
      <c r="E507" s="268"/>
      <c r="F507" s="261"/>
      <c r="G507" s="313"/>
    </row>
    <row r="508" spans="1:7" ht="18.75">
      <c r="A508" s="272" t="s">
        <v>159</v>
      </c>
      <c r="B508" s="261"/>
      <c r="C508" s="261"/>
      <c r="D508" s="261"/>
      <c r="E508" s="268"/>
      <c r="F508" s="261"/>
      <c r="G508" s="313"/>
    </row>
    <row r="509" spans="1:7" ht="18.75">
      <c r="A509" s="272" t="s">
        <v>159</v>
      </c>
      <c r="B509" s="261"/>
      <c r="C509" s="261"/>
      <c r="D509" s="261"/>
      <c r="E509" s="268"/>
      <c r="F509" s="261"/>
      <c r="G509" s="313"/>
    </row>
    <row r="510" spans="1:7" ht="18.75">
      <c r="A510" s="272" t="s">
        <v>159</v>
      </c>
      <c r="B510" s="261"/>
      <c r="C510" s="261"/>
      <c r="D510" s="261"/>
      <c r="E510" s="268"/>
      <c r="F510" s="261"/>
      <c r="G510" s="313"/>
    </row>
    <row r="511" spans="1:7" ht="18.75">
      <c r="A511" s="272" t="s">
        <v>159</v>
      </c>
      <c r="B511" s="261"/>
      <c r="C511" s="261"/>
      <c r="D511" s="261"/>
      <c r="E511" s="268"/>
      <c r="F511" s="261"/>
      <c r="G511" s="313"/>
    </row>
    <row r="512" spans="1:7" ht="18.75">
      <c r="A512" s="272" t="s">
        <v>159</v>
      </c>
      <c r="B512" s="261"/>
      <c r="C512" s="261"/>
      <c r="D512" s="261"/>
      <c r="E512" s="268"/>
      <c r="F512" s="261"/>
      <c r="G512" s="313"/>
    </row>
    <row r="513" spans="1:7" ht="18.75">
      <c r="A513" s="272" t="s">
        <v>159</v>
      </c>
      <c r="B513" s="261"/>
      <c r="C513" s="261"/>
      <c r="D513" s="261"/>
      <c r="E513" s="268"/>
      <c r="F513" s="261"/>
      <c r="G513" s="313"/>
    </row>
    <row r="514" spans="1:7" ht="18.75">
      <c r="A514" s="272" t="s">
        <v>159</v>
      </c>
      <c r="B514" s="261"/>
      <c r="C514" s="261"/>
      <c r="D514" s="261"/>
      <c r="E514" s="268"/>
      <c r="F514" s="261"/>
      <c r="G514" s="313"/>
    </row>
    <row r="515" spans="1:7" ht="18.75">
      <c r="A515" s="272" t="s">
        <v>159</v>
      </c>
      <c r="B515" s="261"/>
      <c r="C515" s="261"/>
      <c r="D515" s="261"/>
      <c r="E515" s="268"/>
      <c r="F515" s="261"/>
      <c r="G515" s="313"/>
    </row>
    <row r="516" spans="1:7" ht="18.75">
      <c r="A516" s="272" t="s">
        <v>159</v>
      </c>
      <c r="B516" s="261"/>
      <c r="C516" s="261"/>
      <c r="D516" s="261"/>
      <c r="E516" s="268"/>
      <c r="F516" s="261"/>
      <c r="G516" s="313"/>
    </row>
    <row r="517" spans="1:7" ht="18.75">
      <c r="A517" s="272" t="s">
        <v>159</v>
      </c>
      <c r="B517" s="261"/>
      <c r="C517" s="261"/>
      <c r="D517" s="261"/>
      <c r="E517" s="268"/>
      <c r="F517" s="261"/>
      <c r="G517" s="313"/>
    </row>
    <row r="518" spans="1:7" ht="18.75">
      <c r="A518" s="272" t="s">
        <v>159</v>
      </c>
      <c r="B518" s="261"/>
      <c r="C518" s="261"/>
      <c r="D518" s="261"/>
      <c r="E518" s="268"/>
      <c r="F518" s="261"/>
      <c r="G518" s="313"/>
    </row>
    <row r="519" spans="1:7" ht="18.75">
      <c r="A519" s="272" t="s">
        <v>159</v>
      </c>
      <c r="B519" s="261"/>
      <c r="C519" s="261"/>
      <c r="D519" s="261"/>
      <c r="E519" s="268"/>
      <c r="F519" s="261"/>
      <c r="G519" s="313"/>
    </row>
    <row r="520" spans="1:7" ht="18.75">
      <c r="A520" s="272" t="s">
        <v>159</v>
      </c>
      <c r="B520" s="261"/>
      <c r="C520" s="261"/>
      <c r="D520" s="261"/>
      <c r="E520" s="268"/>
      <c r="F520" s="261"/>
      <c r="G520" s="313"/>
    </row>
    <row r="521" spans="1:7" ht="18.75">
      <c r="A521" s="272" t="s">
        <v>159</v>
      </c>
      <c r="B521" s="261"/>
      <c r="C521" s="261"/>
      <c r="D521" s="261"/>
      <c r="E521" s="268"/>
      <c r="F521" s="261"/>
      <c r="G521" s="313"/>
    </row>
    <row r="522" spans="1:7" ht="18.75">
      <c r="A522" s="272" t="s">
        <v>159</v>
      </c>
      <c r="B522" s="261"/>
      <c r="C522" s="261"/>
      <c r="D522" s="261"/>
      <c r="E522" s="268"/>
      <c r="F522" s="261"/>
      <c r="G522" s="313"/>
    </row>
    <row r="523" spans="1:7" ht="18.75">
      <c r="A523" s="272" t="s">
        <v>159</v>
      </c>
      <c r="B523" s="261"/>
      <c r="C523" s="261"/>
      <c r="D523" s="261"/>
      <c r="E523" s="268"/>
      <c r="F523" s="261"/>
      <c r="G523" s="313"/>
    </row>
    <row r="524" spans="1:7" ht="18.75">
      <c r="A524" s="272" t="s">
        <v>159</v>
      </c>
      <c r="B524" s="261"/>
      <c r="C524" s="261"/>
      <c r="D524" s="261"/>
      <c r="E524" s="268"/>
      <c r="F524" s="261"/>
      <c r="G524" s="313"/>
    </row>
    <row r="525" spans="1:7" ht="18.75">
      <c r="A525" s="272" t="s">
        <v>159</v>
      </c>
      <c r="B525" s="261"/>
      <c r="C525" s="261"/>
      <c r="D525" s="261"/>
      <c r="E525" s="268"/>
      <c r="F525" s="261"/>
      <c r="G525" s="313"/>
    </row>
    <row r="526" spans="1:7" ht="18.75">
      <c r="A526" s="272" t="s">
        <v>159</v>
      </c>
      <c r="B526" s="261"/>
      <c r="C526" s="261"/>
      <c r="D526" s="261"/>
      <c r="E526" s="268"/>
      <c r="F526" s="261"/>
      <c r="G526" s="313"/>
    </row>
    <row r="527" spans="1:7" ht="18.75">
      <c r="A527" s="272" t="s">
        <v>159</v>
      </c>
      <c r="B527" s="261"/>
      <c r="C527" s="261"/>
      <c r="D527" s="261"/>
      <c r="E527" s="268"/>
      <c r="F527" s="261"/>
      <c r="G527" s="313"/>
    </row>
    <row r="528" spans="1:7" ht="18.75">
      <c r="A528" s="272" t="s">
        <v>159</v>
      </c>
      <c r="B528" s="261"/>
      <c r="C528" s="261"/>
      <c r="D528" s="261"/>
      <c r="E528" s="268"/>
      <c r="F528" s="261"/>
      <c r="G528" s="313"/>
    </row>
    <row r="529" spans="1:7" ht="18.75">
      <c r="A529" s="272" t="s">
        <v>159</v>
      </c>
      <c r="B529" s="261"/>
      <c r="C529" s="261"/>
      <c r="D529" s="261"/>
      <c r="E529" s="268"/>
      <c r="F529" s="261"/>
      <c r="G529" s="313"/>
    </row>
    <row r="530" spans="1:7" ht="18.75">
      <c r="A530" s="272" t="s">
        <v>159</v>
      </c>
      <c r="B530" s="261"/>
      <c r="C530" s="261"/>
      <c r="D530" s="261"/>
      <c r="E530" s="268"/>
      <c r="F530" s="261"/>
      <c r="G530" s="313"/>
    </row>
    <row r="531" spans="1:7" ht="18.75">
      <c r="A531" s="272" t="s">
        <v>159</v>
      </c>
      <c r="B531" s="261"/>
      <c r="C531" s="261"/>
      <c r="D531" s="261"/>
      <c r="E531" s="268"/>
      <c r="F531" s="261"/>
      <c r="G531" s="313"/>
    </row>
    <row r="532" spans="1:7" ht="18.75">
      <c r="A532" s="272" t="s">
        <v>159</v>
      </c>
      <c r="B532" s="261"/>
      <c r="C532" s="261"/>
      <c r="D532" s="261"/>
      <c r="E532" s="268"/>
      <c r="F532" s="261"/>
      <c r="G532" s="313"/>
    </row>
    <row r="533" spans="1:7" ht="18.75">
      <c r="A533" s="272" t="s">
        <v>159</v>
      </c>
      <c r="B533" s="261"/>
      <c r="C533" s="261"/>
      <c r="D533" s="261"/>
      <c r="E533" s="268"/>
      <c r="F533" s="261"/>
      <c r="G533" s="313"/>
    </row>
    <row r="534" spans="1:7" ht="18.75">
      <c r="A534" s="272" t="s">
        <v>159</v>
      </c>
      <c r="B534" s="261"/>
      <c r="C534" s="261"/>
      <c r="D534" s="261"/>
      <c r="E534" s="268"/>
      <c r="F534" s="261"/>
      <c r="G534" s="313"/>
    </row>
    <row r="535" spans="1:7" ht="18.75">
      <c r="A535" s="272" t="s">
        <v>159</v>
      </c>
      <c r="B535" s="261"/>
      <c r="C535" s="261"/>
      <c r="D535" s="261"/>
      <c r="E535" s="268"/>
      <c r="F535" s="261"/>
      <c r="G535" s="313"/>
    </row>
    <row r="536" spans="1:7" ht="18.75">
      <c r="A536" s="272" t="s">
        <v>159</v>
      </c>
      <c r="B536" s="261"/>
      <c r="C536" s="261"/>
      <c r="D536" s="261"/>
      <c r="E536" s="268"/>
      <c r="F536" s="261"/>
      <c r="G536" s="313"/>
    </row>
    <row r="537" spans="1:7" ht="18.75">
      <c r="A537" s="272" t="s">
        <v>159</v>
      </c>
      <c r="B537" s="261"/>
      <c r="C537" s="261"/>
      <c r="D537" s="261"/>
      <c r="E537" s="268"/>
      <c r="F537" s="261"/>
      <c r="G537" s="313"/>
    </row>
    <row r="538" spans="1:7" ht="18.75">
      <c r="A538" s="272" t="s">
        <v>159</v>
      </c>
      <c r="B538" s="261"/>
      <c r="C538" s="261"/>
      <c r="D538" s="261"/>
      <c r="E538" s="268"/>
      <c r="F538" s="261"/>
      <c r="G538" s="313"/>
    </row>
    <row r="539" spans="1:7" ht="18.75">
      <c r="A539" s="272" t="s">
        <v>159</v>
      </c>
      <c r="B539" s="261"/>
      <c r="C539" s="261"/>
      <c r="D539" s="261"/>
      <c r="E539" s="268"/>
      <c r="F539" s="261"/>
      <c r="G539" s="313"/>
    </row>
    <row r="540" spans="1:7" ht="18.75">
      <c r="A540" s="272" t="s">
        <v>159</v>
      </c>
      <c r="B540" s="261"/>
      <c r="C540" s="261"/>
      <c r="D540" s="261"/>
      <c r="E540" s="268"/>
      <c r="F540" s="261"/>
      <c r="G540" s="313"/>
    </row>
    <row r="541" spans="1:7" ht="18.75">
      <c r="A541" s="272" t="s">
        <v>159</v>
      </c>
      <c r="B541" s="261"/>
      <c r="C541" s="261"/>
      <c r="D541" s="261"/>
      <c r="E541" s="268"/>
      <c r="F541" s="261"/>
      <c r="G541" s="313"/>
    </row>
    <row r="542" spans="1:7" ht="18.75">
      <c r="A542" s="272" t="s">
        <v>159</v>
      </c>
      <c r="B542" s="261"/>
      <c r="C542" s="261"/>
      <c r="D542" s="261"/>
      <c r="E542" s="268"/>
      <c r="F542" s="261"/>
      <c r="G542" s="313"/>
    </row>
    <row r="543" spans="1:7" ht="18.75">
      <c r="A543" s="272" t="s">
        <v>159</v>
      </c>
      <c r="B543" s="261"/>
      <c r="C543" s="261"/>
      <c r="D543" s="261"/>
      <c r="E543" s="268"/>
      <c r="F543" s="261"/>
      <c r="G543" s="313"/>
    </row>
    <row r="544" spans="1:7" ht="18.75">
      <c r="A544" s="272" t="s">
        <v>159</v>
      </c>
      <c r="B544" s="261"/>
      <c r="C544" s="261"/>
      <c r="D544" s="261"/>
      <c r="E544" s="268"/>
      <c r="F544" s="261"/>
      <c r="G544" s="313"/>
    </row>
    <row r="545" spans="1:7" ht="18.75">
      <c r="A545" s="272" t="s">
        <v>159</v>
      </c>
      <c r="B545" s="261"/>
      <c r="C545" s="261"/>
      <c r="D545" s="261"/>
      <c r="E545" s="268"/>
      <c r="F545" s="261"/>
      <c r="G545" s="313"/>
    </row>
    <row r="546" spans="1:7" ht="18.75">
      <c r="A546" s="272" t="s">
        <v>159</v>
      </c>
      <c r="B546" s="261"/>
      <c r="C546" s="261"/>
      <c r="D546" s="261"/>
      <c r="E546" s="268"/>
      <c r="F546" s="261"/>
      <c r="G546" s="313"/>
    </row>
    <row r="547" spans="1:7" ht="18.75">
      <c r="A547" s="272" t="s">
        <v>159</v>
      </c>
      <c r="B547" s="261"/>
      <c r="C547" s="261"/>
      <c r="D547" s="261"/>
      <c r="E547" s="268"/>
      <c r="F547" s="261"/>
      <c r="G547" s="313"/>
    </row>
    <row r="548" spans="1:7" ht="18.75">
      <c r="A548" s="272" t="s">
        <v>159</v>
      </c>
      <c r="B548" s="261"/>
      <c r="C548" s="261"/>
      <c r="D548" s="261"/>
      <c r="E548" s="268"/>
      <c r="F548" s="261"/>
      <c r="G548" s="313"/>
    </row>
    <row r="549" spans="1:7" ht="18.75">
      <c r="A549" s="272" t="s">
        <v>159</v>
      </c>
      <c r="B549" s="261"/>
      <c r="C549" s="261"/>
      <c r="D549" s="261"/>
      <c r="E549" s="268"/>
      <c r="F549" s="261"/>
      <c r="G549" s="313"/>
    </row>
    <row r="550" spans="1:7" ht="18.75">
      <c r="A550" s="272" t="s">
        <v>159</v>
      </c>
      <c r="B550" s="261"/>
      <c r="C550" s="261"/>
      <c r="D550" s="261"/>
      <c r="E550" s="268"/>
      <c r="F550" s="261"/>
      <c r="G550" s="313"/>
    </row>
    <row r="551" spans="1:7" ht="18.75">
      <c r="A551" s="272" t="s">
        <v>159</v>
      </c>
      <c r="B551" s="261"/>
      <c r="C551" s="261"/>
      <c r="D551" s="261"/>
      <c r="E551" s="268"/>
      <c r="F551" s="261"/>
      <c r="G551" s="313"/>
    </row>
    <row r="552" spans="1:7" ht="18.75">
      <c r="A552" s="272" t="s">
        <v>159</v>
      </c>
      <c r="B552" s="261"/>
      <c r="C552" s="261"/>
      <c r="D552" s="261"/>
      <c r="E552" s="268"/>
      <c r="F552" s="261"/>
      <c r="G552" s="313"/>
    </row>
    <row r="553" spans="1:7" ht="18.75">
      <c r="A553" s="272" t="s">
        <v>159</v>
      </c>
      <c r="B553" s="261"/>
      <c r="C553" s="261"/>
      <c r="D553" s="261"/>
      <c r="E553" s="268"/>
      <c r="F553" s="261"/>
      <c r="G553" s="313"/>
    </row>
    <row r="554" spans="1:7" ht="18.75">
      <c r="A554" s="272" t="s">
        <v>159</v>
      </c>
      <c r="B554" s="261"/>
      <c r="C554" s="261"/>
      <c r="D554" s="261"/>
      <c r="E554" s="268"/>
      <c r="F554" s="261"/>
      <c r="G554" s="313"/>
    </row>
    <row r="555" spans="1:7" ht="18.75">
      <c r="A555" s="272" t="s">
        <v>159</v>
      </c>
      <c r="B555" s="261"/>
      <c r="C555" s="261"/>
      <c r="D555" s="261"/>
      <c r="E555" s="268"/>
      <c r="F555" s="261"/>
      <c r="G555" s="313"/>
    </row>
    <row r="556" spans="1:7" ht="18.75">
      <c r="A556" s="272" t="s">
        <v>159</v>
      </c>
      <c r="B556" s="261"/>
      <c r="C556" s="261"/>
      <c r="D556" s="261"/>
      <c r="E556" s="268"/>
      <c r="F556" s="261"/>
      <c r="G556" s="313"/>
    </row>
    <row r="557" spans="1:7" ht="18.75">
      <c r="A557" s="272" t="s">
        <v>159</v>
      </c>
      <c r="B557" s="261"/>
      <c r="C557" s="261"/>
      <c r="D557" s="261"/>
      <c r="E557" s="268"/>
      <c r="F557" s="261"/>
      <c r="G557" s="313"/>
    </row>
    <row r="558" spans="1:7" ht="18.75">
      <c r="A558" s="272" t="s">
        <v>159</v>
      </c>
      <c r="B558" s="261"/>
      <c r="C558" s="261"/>
      <c r="D558" s="261"/>
      <c r="E558" s="268"/>
      <c r="F558" s="261"/>
      <c r="G558" s="313"/>
    </row>
    <row r="559" spans="1:7" ht="18.75">
      <c r="A559" s="272" t="s">
        <v>159</v>
      </c>
      <c r="B559" s="261"/>
      <c r="C559" s="261"/>
      <c r="D559" s="261"/>
      <c r="E559" s="268"/>
      <c r="F559" s="261"/>
      <c r="G559" s="313"/>
    </row>
    <row r="560" spans="1:7" ht="18.75">
      <c r="A560" s="272" t="s">
        <v>159</v>
      </c>
      <c r="B560" s="261"/>
      <c r="C560" s="261"/>
      <c r="D560" s="261"/>
      <c r="E560" s="268"/>
      <c r="F560" s="261"/>
      <c r="G560" s="313"/>
    </row>
    <row r="561" spans="1:7" ht="18.75">
      <c r="A561" s="272" t="s">
        <v>159</v>
      </c>
      <c r="B561" s="261"/>
      <c r="C561" s="261"/>
      <c r="D561" s="261"/>
      <c r="E561" s="268"/>
      <c r="F561" s="261"/>
      <c r="G561" s="313"/>
    </row>
    <row r="562" spans="1:7" ht="18.75">
      <c r="A562" s="272" t="s">
        <v>159</v>
      </c>
      <c r="B562" s="261"/>
      <c r="C562" s="261"/>
      <c r="D562" s="261"/>
      <c r="E562" s="268"/>
      <c r="F562" s="261"/>
      <c r="G562" s="313"/>
    </row>
    <row r="563" spans="1:7" ht="18.75">
      <c r="A563" s="272" t="s">
        <v>159</v>
      </c>
      <c r="B563" s="261"/>
      <c r="C563" s="261"/>
      <c r="D563" s="261"/>
      <c r="E563" s="268"/>
      <c r="F563" s="261"/>
      <c r="G563" s="313"/>
    </row>
    <row r="564" spans="1:7" ht="18.75">
      <c r="A564" s="272" t="s">
        <v>159</v>
      </c>
      <c r="B564" s="261"/>
      <c r="C564" s="261"/>
      <c r="D564" s="261"/>
      <c r="E564" s="268"/>
      <c r="F564" s="261"/>
      <c r="G564" s="313"/>
    </row>
    <row r="565" spans="1:7" ht="18.75">
      <c r="A565" s="272" t="s">
        <v>159</v>
      </c>
      <c r="B565" s="261"/>
      <c r="C565" s="261"/>
      <c r="D565" s="261"/>
      <c r="E565" s="268"/>
      <c r="F565" s="261"/>
      <c r="G565" s="313"/>
    </row>
    <row r="566" spans="1:7" ht="18.75">
      <c r="A566" s="272" t="s">
        <v>159</v>
      </c>
      <c r="B566" s="261"/>
      <c r="C566" s="261"/>
      <c r="D566" s="261"/>
      <c r="E566" s="268"/>
      <c r="F566" s="261"/>
      <c r="G566" s="313"/>
    </row>
    <row r="567" spans="1:7" ht="18.75">
      <c r="A567" s="272" t="s">
        <v>159</v>
      </c>
      <c r="B567" s="261"/>
      <c r="C567" s="261"/>
      <c r="D567" s="261"/>
      <c r="E567" s="268"/>
      <c r="F567" s="261"/>
      <c r="G567" s="313"/>
    </row>
    <row r="568" spans="1:7" ht="18.75">
      <c r="A568" s="272" t="s">
        <v>159</v>
      </c>
      <c r="B568" s="261"/>
      <c r="C568" s="261"/>
      <c r="D568" s="261"/>
      <c r="E568" s="268"/>
      <c r="F568" s="261"/>
      <c r="G568" s="313"/>
    </row>
    <row r="569" spans="1:7" ht="18.75">
      <c r="A569" s="272" t="s">
        <v>159</v>
      </c>
      <c r="B569" s="261"/>
      <c r="C569" s="261"/>
      <c r="D569" s="261"/>
      <c r="E569" s="268"/>
      <c r="F569" s="261"/>
      <c r="G569" s="313"/>
    </row>
    <row r="570" spans="1:7" ht="18.75">
      <c r="A570" s="272" t="s">
        <v>159</v>
      </c>
      <c r="B570" s="261"/>
      <c r="C570" s="261"/>
      <c r="D570" s="261"/>
      <c r="E570" s="268"/>
      <c r="F570" s="261"/>
      <c r="G570" s="313"/>
    </row>
    <row r="571" spans="1:7" ht="18.75">
      <c r="A571" s="272" t="s">
        <v>159</v>
      </c>
      <c r="B571" s="261"/>
      <c r="C571" s="261"/>
      <c r="D571" s="261"/>
      <c r="E571" s="268"/>
      <c r="F571" s="261"/>
      <c r="G571" s="313"/>
    </row>
    <row r="572" spans="1:7" ht="18.75">
      <c r="A572" s="272" t="s">
        <v>159</v>
      </c>
      <c r="B572" s="261"/>
      <c r="C572" s="261"/>
      <c r="D572" s="261"/>
      <c r="E572" s="268"/>
      <c r="F572" s="261"/>
      <c r="G572" s="313"/>
    </row>
    <row r="573" spans="1:7" ht="18.75">
      <c r="A573" s="272" t="s">
        <v>159</v>
      </c>
      <c r="B573" s="261"/>
      <c r="C573" s="261"/>
      <c r="D573" s="261"/>
      <c r="E573" s="268"/>
      <c r="F573" s="261"/>
      <c r="G573" s="313"/>
    </row>
    <row r="574" spans="1:7" ht="18.75">
      <c r="A574" s="272" t="s">
        <v>159</v>
      </c>
      <c r="B574" s="261"/>
      <c r="C574" s="261"/>
      <c r="D574" s="261"/>
      <c r="E574" s="268"/>
      <c r="F574" s="261"/>
      <c r="G574" s="313"/>
    </row>
    <row r="575" spans="1:7" ht="18.75">
      <c r="A575" s="265" t="str">
        <f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13"/>
    </row>
    <row r="576" spans="1:7" ht="18.75">
      <c r="A576" s="265" t="str">
        <f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13"/>
    </row>
    <row r="577" spans="1:7" ht="18.75">
      <c r="A577" s="265" t="str">
        <f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13"/>
    </row>
    <row r="578" spans="1:7" ht="18.75">
      <c r="A578" s="265" t="str">
        <f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13"/>
    </row>
    <row r="579" spans="1:7" ht="18.75">
      <c r="A579" s="265" t="str">
        <f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13"/>
    </row>
    <row r="580" spans="1:7" ht="18.75">
      <c r="A580" s="265" t="str">
        <f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13"/>
    </row>
    <row r="581" spans="1:7" ht="18.75">
      <c r="A581" s="265" t="str">
        <f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13"/>
    </row>
    <row r="582" spans="1:7" ht="18.75">
      <c r="A582" s="265" t="str">
        <f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13"/>
    </row>
    <row r="583" spans="1:7" ht="18.75">
      <c r="A583" s="265" t="str">
        <f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13"/>
    </row>
    <row r="584" spans="1:7" ht="18.75">
      <c r="A584" s="265" t="str">
        <f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13"/>
    </row>
    <row r="585" spans="1:7" ht="18.75">
      <c r="A585" s="265" t="str">
        <f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13"/>
    </row>
    <row r="586" spans="1:7" ht="18.75">
      <c r="A586" s="265" t="str">
        <f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13"/>
    </row>
    <row r="587" spans="1:7" ht="18.75">
      <c r="A587" s="265" t="str">
        <f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13"/>
    </row>
    <row r="588" spans="1:7" ht="18.75">
      <c r="A588" s="265" t="str">
        <f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13"/>
    </row>
    <row r="589" spans="1:7" ht="18.75">
      <c r="A589" s="265" t="str">
        <f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13"/>
    </row>
    <row r="590" spans="1:7" ht="18.75">
      <c r="A590" s="265" t="str">
        <f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13"/>
    </row>
    <row r="591" spans="1:7" ht="18.75">
      <c r="A591" s="265" t="str">
        <f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13"/>
    </row>
    <row r="592" spans="1:7" ht="18.75">
      <c r="A592" s="265" t="str">
        <f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13"/>
    </row>
    <row r="593" spans="1:7" ht="18.75">
      <c r="A593" s="265" t="str">
        <f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13"/>
    </row>
    <row r="594" spans="1:7" ht="18.75">
      <c r="A594" s="265" t="str">
        <f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13"/>
    </row>
    <row r="595" spans="1:7" ht="18.75">
      <c r="A595" s="265" t="str">
        <f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13"/>
    </row>
    <row r="596" spans="1:7" ht="18.75">
      <c r="A596" s="265" t="str">
        <f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13"/>
    </row>
    <row r="597" spans="1:7" ht="18.75">
      <c r="A597" s="265" t="str">
        <f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13"/>
    </row>
    <row r="598" spans="1:7" ht="18.75">
      <c r="A598" s="265" t="str">
        <f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13"/>
    </row>
    <row r="599" spans="1:7" ht="18.75">
      <c r="A599" s="265" t="str">
        <f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13"/>
    </row>
    <row r="600" spans="1:7" ht="18.75">
      <c r="A600" s="265" t="str">
        <f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13"/>
    </row>
    <row r="601" spans="1:7" ht="18.75">
      <c r="A601" s="265" t="str">
        <f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13"/>
    </row>
    <row r="602" spans="1:7" ht="18.75">
      <c r="A602" s="265" t="str">
        <f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13"/>
    </row>
    <row r="603" spans="1:7" ht="18.75">
      <c r="A603" s="265" t="str">
        <f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13"/>
    </row>
    <row r="604" spans="1:7" ht="18.75">
      <c r="A604" s="265" t="str">
        <f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13"/>
    </row>
    <row r="605" spans="1:7" ht="18.75">
      <c r="A605" s="265" t="str">
        <f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13"/>
    </row>
    <row r="606" spans="1:7" ht="18.75">
      <c r="A606" s="265" t="str">
        <f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13"/>
    </row>
    <row r="607" spans="1:7" ht="18.75">
      <c r="A607" s="265" t="str">
        <f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13"/>
    </row>
    <row r="608" spans="1:7" ht="18.75">
      <c r="A608" s="265" t="str">
        <f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13"/>
    </row>
    <row r="609" spans="1:7" ht="18.75">
      <c r="A609" s="265" t="str">
        <f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13"/>
    </row>
    <row r="610" spans="1:7" ht="18.75">
      <c r="A610" s="265" t="str">
        <f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13"/>
    </row>
    <row r="611" spans="1:7" ht="18.75">
      <c r="A611" s="265" t="str">
        <f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13"/>
    </row>
    <row r="612" spans="1:7" ht="18.75">
      <c r="A612" s="265" t="str">
        <f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13"/>
    </row>
    <row r="613" spans="1:7" ht="18.75">
      <c r="A613" s="265" t="str">
        <f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13"/>
    </row>
    <row r="614" spans="1:7" ht="18.75">
      <c r="A614" s="265" t="str">
        <f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13"/>
    </row>
    <row r="615" spans="1:7" ht="18.75">
      <c r="A615" s="265" t="str">
        <f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13"/>
    </row>
    <row r="616" spans="1:7" ht="18.75">
      <c r="A616" s="265" t="str">
        <f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13"/>
    </row>
    <row r="617" spans="1:7" ht="18.75">
      <c r="A617" s="265" t="str">
        <f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13"/>
    </row>
    <row r="618" spans="1:7" ht="18.75">
      <c r="A618" s="265" t="str">
        <f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13"/>
    </row>
    <row r="619" spans="1:7" ht="18.75">
      <c r="A619" s="265" t="str">
        <f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13"/>
    </row>
    <row r="620" spans="1:7" ht="18.75">
      <c r="A620" s="265" t="str">
        <f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13"/>
    </row>
    <row r="621" spans="1:7" ht="18.75">
      <c r="A621" s="265" t="str">
        <f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13"/>
    </row>
    <row r="622" spans="1:7" ht="18.75">
      <c r="A622" s="265" t="str">
        <f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13"/>
    </row>
    <row r="623" spans="1:7" ht="18.75">
      <c r="A623" s="265" t="str">
        <f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13"/>
    </row>
    <row r="624" spans="1:7" ht="18.75">
      <c r="A624" s="265" t="str">
        <f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13"/>
    </row>
    <row r="625" spans="1:7" ht="18.75">
      <c r="A625" s="265" t="str">
        <f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13"/>
    </row>
    <row r="626" spans="1:7" ht="18.75">
      <c r="A626" s="265" t="str">
        <f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13"/>
    </row>
    <row r="627" spans="1:7" ht="18.75">
      <c r="A627" s="265" t="str">
        <f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13"/>
    </row>
    <row r="628" spans="1:7" ht="18.75">
      <c r="A628" s="265" t="str">
        <f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13"/>
    </row>
    <row r="629" spans="1:7" ht="18.75">
      <c r="A629" s="265" t="str">
        <f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13"/>
    </row>
    <row r="630" spans="1:7" ht="18.75">
      <c r="A630" s="265" t="str">
        <f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13"/>
    </row>
    <row r="631" spans="1:7" ht="18.75">
      <c r="A631" s="265" t="str">
        <f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13"/>
    </row>
    <row r="632" spans="1:7" ht="18.75">
      <c r="A632" s="265" t="str">
        <f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13"/>
    </row>
    <row r="633" spans="1:7" ht="18.75">
      <c r="A633" s="265" t="str">
        <f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13"/>
    </row>
    <row r="634" spans="1:7" ht="18.75">
      <c r="A634" s="265" t="str">
        <f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13"/>
    </row>
    <row r="635" spans="1:7" ht="18.75">
      <c r="A635" s="265" t="str">
        <f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13"/>
    </row>
    <row r="636" spans="1:7" ht="18.75">
      <c r="A636" s="265" t="str">
        <f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13"/>
    </row>
    <row r="637" spans="1:7" ht="18.75">
      <c r="A637" s="265" t="str">
        <f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13"/>
    </row>
    <row r="638" spans="1:7" ht="18.75">
      <c r="A638" s="265" t="str">
        <f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13"/>
    </row>
    <row r="639" spans="1:7" ht="18.75">
      <c r="A639" s="265" t="str">
        <f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13"/>
    </row>
    <row r="640" spans="1:7" ht="18.75">
      <c r="A640" s="265" t="str">
        <f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13"/>
    </row>
    <row r="641" spans="1:7" ht="18.75">
      <c r="A641" s="265" t="str">
        <f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13"/>
    </row>
    <row r="642" spans="1:7" ht="18.75">
      <c r="A642" s="265" t="str">
        <f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13"/>
    </row>
    <row r="643" spans="1:7" ht="18.75">
      <c r="A643" s="265" t="str">
        <f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13"/>
    </row>
    <row r="644" spans="1:7" ht="18.75">
      <c r="A644" s="265" t="str">
        <f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13"/>
    </row>
    <row r="645" spans="1:7" ht="18.75">
      <c r="A645" s="265" t="str">
        <f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13"/>
    </row>
    <row r="646" spans="1:7" ht="18.75">
      <c r="A646" s="265" t="str">
        <f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13"/>
    </row>
    <row r="647" spans="1:7" ht="18.75">
      <c r="A647" s="265" t="str">
        <f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13"/>
    </row>
    <row r="648" spans="1:7" ht="18.75">
      <c r="A648" s="265" t="str">
        <f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13"/>
    </row>
    <row r="649" spans="1:7" ht="18.75">
      <c r="A649" s="265" t="str">
        <f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13"/>
    </row>
    <row r="650" spans="1:7" ht="18.75">
      <c r="A650" s="265" t="str">
        <f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13"/>
    </row>
    <row r="651" spans="1:7" ht="18.75">
      <c r="A651" s="265" t="str">
        <f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13"/>
    </row>
    <row r="652" spans="1:7" ht="18.75">
      <c r="A652" s="265" t="str">
        <f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13"/>
    </row>
    <row r="653" spans="1:7" ht="18.75">
      <c r="A653" s="265" t="str">
        <f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13"/>
    </row>
    <row r="654" spans="1:7" ht="18.75">
      <c r="A654" s="265" t="str">
        <f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13"/>
    </row>
    <row r="655" spans="1:7" ht="18">
      <c r="A655" s="265" t="str">
        <f>IFERROR(TRIM(VLOOKUP(UPPER(D653),table_lookups,2,FALSE())),IF(ROW()&gt;2,A654,""))</f>
        <v>EXPENSES</v>
      </c>
      <c r="B655" s="261"/>
      <c r="C655" s="261"/>
      <c r="D655" s="261"/>
      <c r="E655" s="268"/>
    </row>
    <row r="656" spans="1:7" ht="18.75">
      <c r="A656" s="265" t="str">
        <f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13"/>
    </row>
    <row r="657" spans="1:5" ht="18">
      <c r="A657" s="265" t="str">
        <f>IFERROR(TRIM(VLOOKUP(UPPER(D655),table_lookups,2,FALSE())),IF(ROW()&gt;2,A656,""))</f>
        <v>EXPENSES</v>
      </c>
      <c r="B657" s="261"/>
      <c r="C657" s="261"/>
      <c r="D657" s="261"/>
      <c r="E657" s="268"/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Normal="100" workbookViewId="0"/>
  </sheetViews>
  <sheetFormatPr defaultColWidth="8.7109375" defaultRowHeight="15" customHeight="1"/>
  <sheetData>
    <row r="1" spans="1:43" ht="18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>
        <v>44562</v>
      </c>
      <c r="I1" s="263">
        <v>44593</v>
      </c>
      <c r="J1" s="263">
        <v>44621</v>
      </c>
      <c r="K1" s="263">
        <v>44652</v>
      </c>
      <c r="L1" s="263">
        <v>44682</v>
      </c>
      <c r="M1" s="263">
        <v>44713</v>
      </c>
      <c r="N1" s="263">
        <v>44743</v>
      </c>
      <c r="O1" s="263">
        <v>44774</v>
      </c>
      <c r="P1" s="263">
        <v>44805</v>
      </c>
      <c r="Q1" s="263">
        <v>44835</v>
      </c>
      <c r="R1" s="263">
        <v>44866</v>
      </c>
      <c r="S1" s="263">
        <v>44896</v>
      </c>
      <c r="T1" s="263">
        <v>44927</v>
      </c>
      <c r="U1" s="263">
        <v>44958</v>
      </c>
      <c r="V1" s="263">
        <v>44986</v>
      </c>
      <c r="W1" s="263">
        <v>45017</v>
      </c>
      <c r="X1" s="263">
        <v>45047</v>
      </c>
      <c r="Y1" s="263">
        <v>45078</v>
      </c>
      <c r="Z1" s="263">
        <v>45108</v>
      </c>
      <c r="AA1" s="263">
        <v>45139</v>
      </c>
      <c r="AB1" s="263">
        <v>45170</v>
      </c>
      <c r="AC1" s="263">
        <v>45200</v>
      </c>
      <c r="AD1" s="263">
        <v>45231</v>
      </c>
      <c r="AE1" s="263">
        <v>45261</v>
      </c>
      <c r="AF1" s="263">
        <v>45292</v>
      </c>
      <c r="AG1" s="263">
        <v>45323</v>
      </c>
      <c r="AH1" s="263">
        <v>45352</v>
      </c>
      <c r="AI1" s="263">
        <v>45383</v>
      </c>
      <c r="AJ1" s="263">
        <v>45413</v>
      </c>
      <c r="AK1" s="263">
        <v>45444</v>
      </c>
      <c r="AL1" s="263">
        <v>45474</v>
      </c>
      <c r="AM1" s="263">
        <v>45505</v>
      </c>
      <c r="AN1" s="263">
        <v>45536</v>
      </c>
      <c r="AO1" s="263">
        <v>45566</v>
      </c>
      <c r="AP1" s="263">
        <v>45597</v>
      </c>
      <c r="AQ1" s="263">
        <v>45627</v>
      </c>
    </row>
    <row r="2" spans="1:43" ht="18">
      <c r="A2" s="265" t="str">
        <f>IFERROR(TRIM(VLOOKUP(UPPER(D2),table_lookups,2,FALSE())),IF(ROW()&gt;2,A1,""))</f>
        <v/>
      </c>
      <c r="B2" s="266" t="str">
        <f ca="1">IF(LEN(C2)&lt;1,"",IFERROR(VLOOKUP(C2,INDIRECT("CODING_"&amp;A2),2,FALSE()),""))</f>
        <v/>
      </c>
      <c r="C2" s="267" t="str">
        <f>IF(AND(LEN(D2)&gt;0,LEN(A2)&gt;0,COUNT(#REF!)&gt;0),IF(LEN(#REF!)&gt;0,#REF!&amp;" - ","")&amp;D2,"")</f>
        <v/>
      </c>
      <c r="D2" s="267" t="str">
        <f>UPPER(TRIM(G2))</f>
        <v/>
      </c>
      <c r="E2" s="268"/>
    </row>
    <row r="3" spans="1:43" ht="18">
      <c r="A3" s="265" t="s">
        <v>120</v>
      </c>
      <c r="B3" s="266"/>
      <c r="C3" s="267" t="str">
        <f>IF(AND(LEN(D3)&gt;0,LEN(A3)&gt;0,COUNT(#REF!)&gt;0),IF(LEN(#REF!)&gt;0,#REF!&amp;" - ","")&amp;D3,"")</f>
        <v/>
      </c>
      <c r="D3" s="267"/>
      <c r="E3" s="268"/>
      <c r="F3" s="261"/>
      <c r="G3" s="269" t="s">
        <v>121</v>
      </c>
    </row>
    <row r="4" spans="1:43" ht="18.75">
      <c r="A4" s="265" t="s">
        <v>120</v>
      </c>
      <c r="B4" s="266"/>
      <c r="C4" s="267"/>
      <c r="D4" s="270" t="s">
        <v>361</v>
      </c>
      <c r="E4" s="268"/>
      <c r="F4" s="261" t="e">
        <v>#NAME?</v>
      </c>
    </row>
    <row r="5" spans="1:43" ht="18.75">
      <c r="A5" s="265" t="s">
        <v>120</v>
      </c>
      <c r="B5" s="266"/>
      <c r="C5" s="267"/>
      <c r="D5" s="270" t="s">
        <v>361</v>
      </c>
      <c r="E5" s="268"/>
      <c r="F5" s="261" t="e">
        <v>#NAME?</v>
      </c>
      <c r="G5" t="s">
        <v>122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ht="18.75">
      <c r="A6" s="265" t="s">
        <v>120</v>
      </c>
      <c r="B6" s="266"/>
      <c r="C6" s="267"/>
      <c r="D6" s="270" t="s">
        <v>361</v>
      </c>
      <c r="E6" s="268"/>
      <c r="F6" s="261" t="e">
        <v>#NAME?</v>
      </c>
      <c r="G6" t="s">
        <v>123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ht="18.75">
      <c r="A7" s="265" t="s">
        <v>120</v>
      </c>
      <c r="B7" s="266"/>
      <c r="C7" s="267"/>
      <c r="D7" s="270" t="s">
        <v>361</v>
      </c>
      <c r="E7" s="268"/>
      <c r="F7" s="261" t="e">
        <v>#NAME?</v>
      </c>
      <c r="G7" t="s">
        <v>124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>
        <v>0.873</v>
      </c>
      <c r="Z7">
        <v>0.82299999999999995</v>
      </c>
      <c r="AA7">
        <v>0.85399999999999998</v>
      </c>
      <c r="AB7">
        <v>0.86499999999999999</v>
      </c>
      <c r="AC7">
        <v>0.88900000000000001</v>
      </c>
      <c r="AD7">
        <v>0.91300000000000003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ht="18.75">
      <c r="A8" s="265" t="s">
        <v>120</v>
      </c>
      <c r="B8" s="266"/>
      <c r="C8" s="267"/>
      <c r="D8" s="270" t="s">
        <v>361</v>
      </c>
      <c r="E8" s="268"/>
      <c r="F8" s="261" t="e">
        <v>#NAME?</v>
      </c>
    </row>
    <row r="9" spans="1:43" ht="18.75">
      <c r="A9" s="265" t="s">
        <v>120</v>
      </c>
      <c r="B9" s="266"/>
      <c r="C9" s="267"/>
      <c r="D9" s="270" t="s">
        <v>361</v>
      </c>
      <c r="E9" s="268"/>
      <c r="F9" s="261" t="e">
        <v>#NAME?</v>
      </c>
      <c r="G9" t="s">
        <v>125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ht="18.75">
      <c r="A10" s="265" t="s">
        <v>120</v>
      </c>
      <c r="B10" s="266">
        <v>102</v>
      </c>
      <c r="C10" s="267"/>
      <c r="D10" s="270" t="s">
        <v>26</v>
      </c>
      <c r="E10" s="268"/>
      <c r="F10" s="261" t="s">
        <v>26</v>
      </c>
      <c r="G10" t="s">
        <v>126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>
        <v>500</v>
      </c>
      <c r="Z10">
        <v>500</v>
      </c>
      <c r="AA10">
        <v>500</v>
      </c>
      <c r="AB10">
        <v>500</v>
      </c>
      <c r="AC10">
        <v>500</v>
      </c>
      <c r="AD10">
        <v>500</v>
      </c>
      <c r="AE10">
        <v>500</v>
      </c>
      <c r="AF10">
        <v>500</v>
      </c>
      <c r="AG10">
        <v>500</v>
      </c>
      <c r="AH10">
        <v>500</v>
      </c>
      <c r="AI10">
        <v>500</v>
      </c>
      <c r="AJ10">
        <v>500</v>
      </c>
    </row>
    <row r="11" spans="1:43" ht="18.75">
      <c r="A11" s="265" t="s">
        <v>120</v>
      </c>
      <c r="B11" s="266"/>
      <c r="C11" s="267"/>
      <c r="D11" s="270" t="s">
        <v>361</v>
      </c>
      <c r="E11" s="268"/>
      <c r="F11" s="261" t="e">
        <v>#NAME?</v>
      </c>
    </row>
    <row r="12" spans="1:43" ht="18.75">
      <c r="A12" s="265" t="s">
        <v>120</v>
      </c>
      <c r="B12" s="266"/>
      <c r="C12" s="267"/>
      <c r="D12" s="270" t="s">
        <v>361</v>
      </c>
      <c r="E12" s="268"/>
      <c r="F12" s="261" t="e">
        <v>#NAME?</v>
      </c>
    </row>
    <row r="13" spans="1:43" ht="18.75">
      <c r="A13" s="265" t="s">
        <v>120</v>
      </c>
      <c r="B13" s="266"/>
      <c r="C13" s="267"/>
      <c r="D13" s="270" t="s">
        <v>361</v>
      </c>
      <c r="E13" s="268"/>
      <c r="F13" s="261" t="e">
        <v>#NAME?</v>
      </c>
    </row>
    <row r="14" spans="1:43" ht="18.75">
      <c r="A14" s="265" t="s">
        <v>120</v>
      </c>
      <c r="B14" s="266"/>
      <c r="C14" s="267"/>
      <c r="D14" s="270" t="s">
        <v>361</v>
      </c>
      <c r="E14" s="268"/>
      <c r="F14" s="261" t="e">
        <v>#NAME?</v>
      </c>
    </row>
    <row r="15" spans="1:43" ht="18.75">
      <c r="A15" s="265" t="s">
        <v>120</v>
      </c>
      <c r="B15" s="266"/>
      <c r="C15" s="267"/>
      <c r="D15" s="270" t="s">
        <v>361</v>
      </c>
      <c r="E15" s="268"/>
      <c r="F15" s="261" t="e">
        <v>#NAME?</v>
      </c>
    </row>
    <row r="16" spans="1:43" ht="18.75">
      <c r="A16" s="265" t="s">
        <v>120</v>
      </c>
      <c r="B16" s="266"/>
      <c r="C16" s="267"/>
      <c r="D16" s="270" t="s">
        <v>361</v>
      </c>
      <c r="E16" s="268"/>
      <c r="F16" s="261" t="e">
        <v>#NAME?</v>
      </c>
    </row>
    <row r="17" spans="1:36" ht="18.75">
      <c r="A17" s="265" t="s">
        <v>120</v>
      </c>
      <c r="B17" s="266"/>
      <c r="C17" s="267"/>
      <c r="D17" s="270" t="s">
        <v>361</v>
      </c>
      <c r="E17" s="268"/>
      <c r="F17" s="261" t="e">
        <v>#NAME?</v>
      </c>
    </row>
    <row r="18" spans="1:36" ht="18.75">
      <c r="A18" s="265" t="s">
        <v>120</v>
      </c>
      <c r="B18" s="266"/>
      <c r="C18" s="267"/>
      <c r="D18" s="270" t="s">
        <v>361</v>
      </c>
      <c r="E18" s="268"/>
      <c r="F18" s="261" t="e">
        <v>#NAME?</v>
      </c>
    </row>
    <row r="19" spans="1:36" ht="18.75">
      <c r="A19" s="265" t="s">
        <v>120</v>
      </c>
      <c r="B19" s="266"/>
      <c r="C19" s="267"/>
      <c r="D19" s="270" t="s">
        <v>361</v>
      </c>
      <c r="E19" s="268"/>
      <c r="F19" s="261" t="e">
        <v>#NAME?</v>
      </c>
    </row>
    <row r="20" spans="1:36" ht="18.75">
      <c r="A20" s="265" t="s">
        <v>120</v>
      </c>
      <c r="B20" s="266"/>
      <c r="C20" s="267"/>
      <c r="D20" s="270" t="s">
        <v>361</v>
      </c>
      <c r="E20" s="271"/>
      <c r="F20" s="261" t="e">
        <v>#NAME?</v>
      </c>
    </row>
    <row r="21" spans="1:36" ht="18.75">
      <c r="A21" s="265"/>
      <c r="B21" s="266"/>
      <c r="C21" s="267"/>
      <c r="D21" s="270"/>
      <c r="E21" s="271"/>
      <c r="F21" s="261"/>
    </row>
    <row r="22" spans="1:36" ht="18.75">
      <c r="A22" s="265"/>
      <c r="B22" s="266"/>
      <c r="C22" s="267"/>
      <c r="D22" s="270"/>
      <c r="E22" s="271"/>
      <c r="F22" s="261"/>
    </row>
    <row r="23" spans="1:36" ht="18.75">
      <c r="A23" s="272"/>
      <c r="B23" s="266"/>
      <c r="C23" s="273"/>
      <c r="D23" s="270"/>
      <c r="E23" s="271"/>
      <c r="F23" s="261" t="e">
        <v>#NAME?</v>
      </c>
    </row>
    <row r="24" spans="1:36" ht="18.75">
      <c r="A24" s="272"/>
      <c r="B24" s="266"/>
      <c r="C24" s="267"/>
      <c r="D24" s="270"/>
      <c r="E24" s="271"/>
      <c r="F24" s="261" t="e">
        <v>#NAME?</v>
      </c>
      <c r="G24" s="269" t="s">
        <v>127</v>
      </c>
    </row>
    <row r="25" spans="1:36" ht="18.75">
      <c r="A25" s="272" t="s">
        <v>127</v>
      </c>
      <c r="B25" s="266"/>
      <c r="C25" s="267"/>
      <c r="D25" s="270" t="s">
        <v>361</v>
      </c>
      <c r="E25" s="271"/>
      <c r="F25" s="261" t="e">
        <v>#NAME?</v>
      </c>
    </row>
    <row r="26" spans="1:36" ht="18.75">
      <c r="A26" s="272" t="str">
        <f>IFERROR(TRIM(VLOOKUP(UPPER(D24),table_lookups,2,FALSE())),IF(ROW()&gt;2,A25,""))</f>
        <v>REVENUE</v>
      </c>
      <c r="B26" s="266">
        <v>202</v>
      </c>
      <c r="C26" s="267"/>
      <c r="D26" s="270" t="s">
        <v>26</v>
      </c>
      <c r="E26" s="271"/>
      <c r="F26" s="261" t="s">
        <v>26</v>
      </c>
      <c r="G26" t="s">
        <v>128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09">
        <v>168650.68</v>
      </c>
      <c r="Z26" s="309">
        <v>164687.18</v>
      </c>
      <c r="AA26" s="309">
        <v>178169.44</v>
      </c>
      <c r="AB26" s="309">
        <v>180106.56</v>
      </c>
      <c r="AC26" s="309">
        <v>182943.09</v>
      </c>
      <c r="AD26" s="309">
        <v>189442.48</v>
      </c>
      <c r="AE26" s="309">
        <v>190036.16</v>
      </c>
      <c r="AF26" s="309">
        <v>185718.09</v>
      </c>
      <c r="AG26" s="309">
        <v>187842.26</v>
      </c>
      <c r="AH26" s="309">
        <v>193014.25</v>
      </c>
      <c r="AI26" s="309">
        <v>200524.72</v>
      </c>
      <c r="AJ26" s="309">
        <v>192277.25</v>
      </c>
    </row>
    <row r="27" spans="1:36" ht="18.75">
      <c r="A27" s="272" t="str">
        <f>IFERROR(TRIM(VLOOKUP(UPPER(D25),table_lookups,2,FALSE())),IF(ROW()&gt;2,A26,""))</f>
        <v>REVENUE</v>
      </c>
      <c r="B27" s="266"/>
      <c r="C27" s="267"/>
      <c r="D27" s="270" t="s">
        <v>361</v>
      </c>
      <c r="E27" s="271"/>
      <c r="F27" s="261" t="e">
        <v>#NAME?</v>
      </c>
      <c r="G27" t="s">
        <v>129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09">
        <v>168650.68</v>
      </c>
      <c r="Z27" s="309">
        <v>164687.18</v>
      </c>
      <c r="AA27" s="309">
        <v>178169.44</v>
      </c>
      <c r="AB27" s="309">
        <v>180106.56</v>
      </c>
      <c r="AC27" s="309">
        <v>182943.09</v>
      </c>
      <c r="AD27" s="309">
        <v>189442.48</v>
      </c>
      <c r="AE27" s="309">
        <v>190036.16</v>
      </c>
      <c r="AF27" s="309">
        <v>185718.09</v>
      </c>
      <c r="AG27" s="309">
        <v>187842.26</v>
      </c>
      <c r="AH27" s="309">
        <v>193014.25</v>
      </c>
      <c r="AI27" s="309">
        <v>200524.72</v>
      </c>
      <c r="AJ27" s="309">
        <v>192277.25</v>
      </c>
    </row>
    <row r="28" spans="1:36" ht="18.75">
      <c r="A28" s="272" t="str">
        <f>IFERROR(TRIM(VLOOKUP(UPPER(D26),table_lookups,2,FALSE())),IF(ROW()&gt;2,A27,""))</f>
        <v>REVENUE</v>
      </c>
      <c r="B28" s="266"/>
      <c r="C28" s="267"/>
      <c r="D28" s="270" t="s">
        <v>361</v>
      </c>
      <c r="E28" s="271"/>
      <c r="F28" s="261" t="e">
        <v>#NAME?</v>
      </c>
      <c r="G28" t="s">
        <v>130</v>
      </c>
    </row>
    <row r="29" spans="1:36" ht="18.75">
      <c r="A29" s="272" t="str">
        <f>IFERROR(TRIM(VLOOKUP(UPPER(D27),table_lookups,2,FALSE())),IF(ROW()&gt;2,A28,""))</f>
        <v>REVENUE</v>
      </c>
      <c r="B29" s="266">
        <v>204</v>
      </c>
      <c r="C29" s="267"/>
      <c r="D29" s="270" t="s">
        <v>26</v>
      </c>
      <c r="E29" s="271"/>
      <c r="F29" s="261" t="s">
        <v>26</v>
      </c>
      <c r="G29" t="s">
        <v>131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09">
        <v>184595.96</v>
      </c>
      <c r="Z29" s="309">
        <v>184636.52</v>
      </c>
      <c r="AA29" s="309">
        <v>186109.37</v>
      </c>
      <c r="AB29" s="309">
        <v>178357.06</v>
      </c>
      <c r="AC29" s="309">
        <v>184025.8</v>
      </c>
      <c r="AD29" s="309">
        <v>183168.96</v>
      </c>
      <c r="AE29" s="309">
        <v>181745.72</v>
      </c>
      <c r="AF29" s="309">
        <v>180124.49</v>
      </c>
      <c r="AG29" s="309">
        <v>193637.16</v>
      </c>
      <c r="AH29" s="309">
        <v>180352.4</v>
      </c>
      <c r="AI29" s="309">
        <v>204322.61</v>
      </c>
      <c r="AJ29" s="309">
        <v>197692.79999999999</v>
      </c>
    </row>
    <row r="30" spans="1:36" ht="18.75">
      <c r="A30" s="272" t="str">
        <f>IFERROR(TRIM(VLOOKUP(UPPER(D28),table_lookups,2,FALSE())),IF(ROW()&gt;2,A29,""))</f>
        <v>REVENUE</v>
      </c>
      <c r="B30" s="266"/>
      <c r="C30" s="267"/>
      <c r="D30" s="270" t="s">
        <v>361</v>
      </c>
      <c r="E30" s="271"/>
      <c r="F30" s="261" t="e">
        <v>#NAME?</v>
      </c>
      <c r="G30" t="s">
        <v>132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09">
        <v>184595.96</v>
      </c>
      <c r="Z30" s="309">
        <v>184636.52</v>
      </c>
      <c r="AA30" s="309">
        <v>186109.37</v>
      </c>
      <c r="AB30" s="309">
        <v>178357.06</v>
      </c>
      <c r="AC30" s="309">
        <v>184025.8</v>
      </c>
      <c r="AD30" s="309">
        <v>183168.96</v>
      </c>
      <c r="AE30" s="309">
        <v>181745.72</v>
      </c>
      <c r="AF30" s="309">
        <v>180124.49</v>
      </c>
      <c r="AG30" s="309">
        <v>193637.16</v>
      </c>
      <c r="AH30" s="309">
        <v>180352.4</v>
      </c>
      <c r="AI30" s="309">
        <v>204322.61</v>
      </c>
      <c r="AJ30" s="309">
        <v>197692.79999999999</v>
      </c>
    </row>
    <row r="31" spans="1:36" ht="18.75">
      <c r="A31" s="272" t="str">
        <f>IFERROR(TRIM(VLOOKUP(UPPER(D29),table_lookups,2,FALSE())),IF(ROW()&gt;2,A30,""))</f>
        <v>REVENUE</v>
      </c>
      <c r="B31" s="266"/>
      <c r="C31" s="267"/>
      <c r="D31" s="270" t="s">
        <v>361</v>
      </c>
      <c r="E31" s="271"/>
      <c r="F31" s="261" t="e">
        <v>#NAME?</v>
      </c>
      <c r="G31" t="s">
        <v>130</v>
      </c>
    </row>
    <row r="32" spans="1:36" ht="18.75">
      <c r="A32" s="272" t="str">
        <f>IFERROR(TRIM(VLOOKUP(UPPER(D30),table_lookups,2,FALSE())),IF(ROW()&gt;2,A31,""))</f>
        <v>REVENUE</v>
      </c>
      <c r="B32" s="266"/>
      <c r="C32" s="267"/>
      <c r="D32" s="270" t="s">
        <v>361</v>
      </c>
      <c r="E32" s="271"/>
      <c r="F32" s="261" t="e">
        <v>#NAME?</v>
      </c>
      <c r="G32" t="s">
        <v>133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09">
        <v>353246.64</v>
      </c>
      <c r="Z32" s="309">
        <v>349323.7</v>
      </c>
      <c r="AA32" s="309">
        <v>364278.81</v>
      </c>
      <c r="AB32" s="309">
        <v>358463.62</v>
      </c>
      <c r="AC32" s="309">
        <v>366968.89</v>
      </c>
      <c r="AD32" s="309">
        <v>372611.44</v>
      </c>
      <c r="AE32" s="309">
        <v>371781.88</v>
      </c>
      <c r="AF32" s="309">
        <v>365842.58</v>
      </c>
      <c r="AG32" s="309">
        <v>381479.42</v>
      </c>
      <c r="AH32" s="309">
        <v>373366.65</v>
      </c>
      <c r="AI32" s="309">
        <v>404847.33</v>
      </c>
      <c r="AJ32" s="309">
        <v>389970.05</v>
      </c>
    </row>
    <row r="33" spans="1:36" ht="18.75">
      <c r="A33" s="272" t="str">
        <f>IFERROR(TRIM(VLOOKUP(UPPER(D31),table_lookups,2,FALSE())),IF(ROW()&gt;2,A32,""))</f>
        <v>REVENUE</v>
      </c>
      <c r="B33" s="266"/>
      <c r="C33" s="273"/>
      <c r="D33" s="270" t="s">
        <v>361</v>
      </c>
      <c r="E33" s="271"/>
      <c r="F33" s="261" t="e">
        <v>#NAME?</v>
      </c>
      <c r="G33" t="s">
        <v>130</v>
      </c>
    </row>
    <row r="34" spans="1:36" ht="18.75">
      <c r="A34" s="272" t="str">
        <f>IFERROR(TRIM(VLOOKUP(UPPER(D32),table_lookups,2,FALSE())),IF(ROW()&gt;2,A33,""))</f>
        <v>REVENUE</v>
      </c>
      <c r="B34" s="266"/>
      <c r="C34" s="267"/>
      <c r="D34" s="270" t="s">
        <v>361</v>
      </c>
      <c r="E34" s="271"/>
      <c r="F34" s="261" t="e">
        <v>#NAME?</v>
      </c>
      <c r="G34" t="s">
        <v>134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</row>
    <row r="35" spans="1:36" ht="18.75">
      <c r="A35" s="272" t="str">
        <f>IFERROR(TRIM(VLOOKUP(UPPER(D33),table_lookups,2,FALSE())),IF(ROW()&gt;2,A34,""))</f>
        <v>REVENUE</v>
      </c>
      <c r="B35" s="266">
        <v>210</v>
      </c>
      <c r="C35" s="267"/>
      <c r="D35" s="270" t="s">
        <v>52</v>
      </c>
      <c r="E35" s="271"/>
      <c r="F35" s="261" t="s">
        <v>52</v>
      </c>
      <c r="G35" t="s">
        <v>136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09">
        <v>144379.51</v>
      </c>
      <c r="Z35" s="309">
        <v>39946.339999999997</v>
      </c>
      <c r="AA35" s="309">
        <v>77453.61</v>
      </c>
      <c r="AB35" s="309">
        <v>79055.37</v>
      </c>
      <c r="AC35" s="309">
        <v>74248.11</v>
      </c>
      <c r="AD35" s="309">
        <v>79361.08</v>
      </c>
      <c r="AE35" s="309">
        <v>72123.98</v>
      </c>
      <c r="AF35" s="309">
        <v>74334.539999999994</v>
      </c>
      <c r="AG35" s="309">
        <v>62914.879999999997</v>
      </c>
      <c r="AH35" s="309">
        <v>63146.93</v>
      </c>
      <c r="AI35" s="309">
        <v>67047.399999999994</v>
      </c>
      <c r="AJ35" s="309">
        <v>52223.39</v>
      </c>
    </row>
    <row r="36" spans="1:36" ht="18.75">
      <c r="A36" s="272" t="str">
        <f>IFERROR(TRIM(VLOOKUP(UPPER(D34),table_lookups,2,FALSE())),IF(ROW()&gt;2,A35,""))</f>
        <v>REVENUE</v>
      </c>
      <c r="B36" s="266"/>
      <c r="C36" s="267"/>
      <c r="D36" s="270" t="s">
        <v>361</v>
      </c>
      <c r="E36" s="271"/>
      <c r="F36" s="261" t="e">
        <v>#NAME?</v>
      </c>
      <c r="G36" t="s">
        <v>137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09">
        <v>144379.51</v>
      </c>
      <c r="Z36" s="309">
        <v>39946.339999999997</v>
      </c>
      <c r="AA36" s="309">
        <v>77453.61</v>
      </c>
      <c r="AB36" s="309">
        <v>79055.37</v>
      </c>
      <c r="AC36" s="309">
        <v>74248.11</v>
      </c>
      <c r="AD36" s="309">
        <v>79361.08</v>
      </c>
      <c r="AE36" s="309">
        <v>72123.98</v>
      </c>
      <c r="AF36" s="309">
        <v>74334.539999999994</v>
      </c>
      <c r="AG36" s="309">
        <v>62914.879999999997</v>
      </c>
      <c r="AH36" s="309">
        <v>63146.93</v>
      </c>
      <c r="AI36" s="309">
        <v>67047.399999999994</v>
      </c>
      <c r="AJ36" s="309">
        <v>52223.39</v>
      </c>
    </row>
    <row r="37" spans="1:36" ht="18.75">
      <c r="A37" s="272" t="str">
        <f>IFERROR(TRIM(VLOOKUP(UPPER(D35),table_lookups,2,FALSE())),IF(ROW()&gt;2,A36,""))</f>
        <v>REVENUE</v>
      </c>
      <c r="B37" s="266"/>
      <c r="C37" s="267"/>
      <c r="D37" s="270" t="s">
        <v>361</v>
      </c>
      <c r="E37" s="271"/>
      <c r="F37" s="261" t="e">
        <v>#NAME?</v>
      </c>
      <c r="G37" t="s">
        <v>130</v>
      </c>
    </row>
    <row r="38" spans="1:36" ht="18.75">
      <c r="A38" s="272" t="str">
        <f>IFERROR(TRIM(VLOOKUP(UPPER(D36),table_lookups,2,FALSE())),IF(ROW()&gt;2,A37,""))</f>
        <v>REVENUE</v>
      </c>
      <c r="B38" s="266"/>
      <c r="C38" s="267"/>
      <c r="D38" s="270" t="s">
        <v>361</v>
      </c>
      <c r="E38" s="271"/>
      <c r="F38" s="261" t="e">
        <v>#NAME?</v>
      </c>
      <c r="G38" t="s">
        <v>138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t="s">
        <v>135</v>
      </c>
      <c r="Z38" t="s">
        <v>135</v>
      </c>
      <c r="AA38" t="s">
        <v>135</v>
      </c>
      <c r="AB38" t="s">
        <v>135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</row>
    <row r="39" spans="1:36" ht="18.75">
      <c r="A39" s="272" t="str">
        <f>IFERROR(TRIM(VLOOKUP(UPPER(D37),table_lookups,2,FALSE())),IF(ROW()&gt;2,A38,""))</f>
        <v>REVENUE</v>
      </c>
      <c r="B39" s="266">
        <v>211</v>
      </c>
      <c r="C39" s="267"/>
      <c r="D39" s="270" t="s">
        <v>53</v>
      </c>
      <c r="E39" s="271"/>
      <c r="F39" s="261" t="s">
        <v>53</v>
      </c>
      <c r="G39" t="s">
        <v>139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09">
        <v>102653.38</v>
      </c>
      <c r="Z39" s="309">
        <v>92432.5</v>
      </c>
      <c r="AA39" s="309">
        <v>102464.63</v>
      </c>
      <c r="AB39" s="309">
        <v>101234.35</v>
      </c>
      <c r="AC39" s="309">
        <v>102376.89</v>
      </c>
      <c r="AD39" s="309">
        <v>109082.24000000001</v>
      </c>
      <c r="AE39" s="309">
        <v>109393.2</v>
      </c>
      <c r="AF39" s="309">
        <v>110800.81</v>
      </c>
      <c r="AG39" s="309">
        <v>121301.31</v>
      </c>
      <c r="AH39" s="309">
        <v>111979</v>
      </c>
      <c r="AI39" s="309">
        <v>125298.74</v>
      </c>
      <c r="AJ39" s="309">
        <v>125632.29</v>
      </c>
    </row>
    <row r="40" spans="1:36" ht="18.75">
      <c r="A40" s="272" t="str">
        <f>IFERROR(TRIM(VLOOKUP(UPPER(D38),table_lookups,2,FALSE())),IF(ROW()&gt;2,A39,""))</f>
        <v>REVENUE</v>
      </c>
      <c r="B40" s="266"/>
      <c r="C40" s="267"/>
      <c r="D40" s="270" t="s">
        <v>361</v>
      </c>
      <c r="E40" s="271"/>
      <c r="F40" s="261" t="e">
        <v>#NAME?</v>
      </c>
      <c r="G40" t="s">
        <v>140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09">
        <v>102653.38</v>
      </c>
      <c r="Z40" s="309">
        <v>92432.5</v>
      </c>
      <c r="AA40" s="309">
        <v>102464.63</v>
      </c>
      <c r="AB40" s="309">
        <v>101234.35</v>
      </c>
      <c r="AC40" s="309">
        <v>102376.89</v>
      </c>
      <c r="AD40" s="309">
        <v>109082.24000000001</v>
      </c>
      <c r="AE40" s="309">
        <v>109393.2</v>
      </c>
      <c r="AF40" s="309">
        <v>110800.81</v>
      </c>
      <c r="AG40" s="309">
        <v>121301.31</v>
      </c>
      <c r="AH40" s="309">
        <v>111979</v>
      </c>
      <c r="AI40" s="309">
        <v>125298.74</v>
      </c>
      <c r="AJ40" s="309">
        <v>125632.29</v>
      </c>
    </row>
    <row r="41" spans="1:36" ht="18.75">
      <c r="A41" s="272" t="str">
        <f>IFERROR(TRIM(VLOOKUP(UPPER(D39),table_lookups,2,FALSE())),IF(ROW()&gt;2,A40,""))</f>
        <v>REVENUE</v>
      </c>
      <c r="B41" s="266"/>
      <c r="C41" s="267"/>
      <c r="D41" s="270" t="s">
        <v>361</v>
      </c>
      <c r="E41" s="271"/>
      <c r="F41" s="261" t="e">
        <v>#NAME?</v>
      </c>
      <c r="G41" t="s">
        <v>130</v>
      </c>
    </row>
    <row r="42" spans="1:36" ht="18.75">
      <c r="A42" s="272" t="str">
        <f>IFERROR(TRIM(VLOOKUP(UPPER(D40),table_lookups,2,FALSE())),IF(ROW()&gt;2,A41,""))</f>
        <v>REVENUE</v>
      </c>
      <c r="B42" s="266"/>
      <c r="C42" s="267"/>
      <c r="D42" s="270" t="s">
        <v>361</v>
      </c>
      <c r="E42" s="271"/>
      <c r="F42" s="261" t="e">
        <v>#NAME?</v>
      </c>
      <c r="G42" t="s">
        <v>141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t="s">
        <v>135</v>
      </c>
      <c r="Z42" t="s">
        <v>135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</row>
    <row r="43" spans="1:36" ht="18.75">
      <c r="A43" s="272" t="str">
        <f>IFERROR(TRIM(VLOOKUP(UPPER(D41),table_lookups,2,FALSE())),IF(ROW()&gt;2,A42,""))</f>
        <v>REVENUE</v>
      </c>
      <c r="B43" s="266">
        <v>220</v>
      </c>
      <c r="C43" s="267"/>
      <c r="D43" s="270" t="s">
        <v>57</v>
      </c>
      <c r="E43" s="271"/>
      <c r="F43" s="261" t="s">
        <v>57</v>
      </c>
      <c r="G43" t="s">
        <v>142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09">
        <v>11000</v>
      </c>
      <c r="Z43" s="309">
        <v>37500</v>
      </c>
      <c r="AA43" s="309">
        <v>18000</v>
      </c>
      <c r="AB43" s="309">
        <v>36000</v>
      </c>
      <c r="AC43" s="309">
        <v>23200</v>
      </c>
      <c r="AD43" s="309">
        <v>18000</v>
      </c>
      <c r="AE43" s="309">
        <v>6000</v>
      </c>
      <c r="AF43" s="309">
        <v>18000</v>
      </c>
      <c r="AG43" s="309">
        <v>26000</v>
      </c>
      <c r="AH43" s="309">
        <v>36000</v>
      </c>
      <c r="AI43" s="309">
        <v>15500</v>
      </c>
      <c r="AJ43" s="309">
        <v>23000</v>
      </c>
    </row>
    <row r="44" spans="1:36" ht="18.75">
      <c r="A44" s="272" t="str">
        <f>IFERROR(TRIM(VLOOKUP(UPPER(D42),table_lookups,2,FALSE())),IF(ROW()&gt;2,A43,""))</f>
        <v>REVENUE</v>
      </c>
      <c r="B44" s="266">
        <v>221</v>
      </c>
      <c r="C44" s="267"/>
      <c r="D44" s="270" t="s">
        <v>58</v>
      </c>
      <c r="E44" s="271"/>
      <c r="F44" s="261" t="s">
        <v>58</v>
      </c>
      <c r="G44" t="s">
        <v>143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09">
        <v>0</v>
      </c>
      <c r="Z44" s="309">
        <v>0</v>
      </c>
      <c r="AA44" s="309">
        <v>0</v>
      </c>
      <c r="AB44" s="309">
        <v>0</v>
      </c>
      <c r="AC44" s="309">
        <v>0</v>
      </c>
      <c r="AD44" s="309">
        <v>0</v>
      </c>
      <c r="AE44" s="309">
        <v>0</v>
      </c>
      <c r="AF44" s="309">
        <v>0</v>
      </c>
      <c r="AG44" s="309">
        <v>0</v>
      </c>
      <c r="AH44" s="309">
        <v>-11000</v>
      </c>
      <c r="AI44" s="309">
        <v>0</v>
      </c>
      <c r="AJ44" s="309">
        <v>0</v>
      </c>
    </row>
    <row r="45" spans="1:36" ht="18.75">
      <c r="A45" s="272" t="str">
        <f>IFERROR(TRIM(VLOOKUP(UPPER(D43),table_lookups,2,FALSE())),IF(ROW()&gt;2,A44,""))</f>
        <v>REVENUE</v>
      </c>
      <c r="B45" s="266"/>
      <c r="C45" s="267"/>
      <c r="D45" s="270" t="s">
        <v>361</v>
      </c>
      <c r="E45" s="271"/>
      <c r="F45" s="261" t="e">
        <v>#NAME?</v>
      </c>
      <c r="G45" t="s">
        <v>144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09">
        <v>11000</v>
      </c>
      <c r="Z45" s="309">
        <v>37500</v>
      </c>
      <c r="AA45" s="309">
        <v>18000</v>
      </c>
      <c r="AB45" s="309">
        <v>36000</v>
      </c>
      <c r="AC45" s="309">
        <v>23200</v>
      </c>
      <c r="AD45" s="309">
        <v>18000</v>
      </c>
      <c r="AE45" s="309">
        <v>6000</v>
      </c>
      <c r="AF45" s="309">
        <v>18000</v>
      </c>
      <c r="AG45" s="309">
        <v>26000</v>
      </c>
      <c r="AH45" s="309">
        <v>25000</v>
      </c>
      <c r="AI45" s="309">
        <v>15500</v>
      </c>
      <c r="AJ45" s="309">
        <v>23000</v>
      </c>
    </row>
    <row r="46" spans="1:36" ht="18.75">
      <c r="A46" s="272" t="str">
        <f>IFERROR(TRIM(VLOOKUP(UPPER(D44),table_lookups,2,FALSE())),IF(ROW()&gt;2,A45,""))</f>
        <v>REVENUE</v>
      </c>
      <c r="B46" s="266"/>
      <c r="C46" s="267"/>
      <c r="D46" s="270" t="s">
        <v>361</v>
      </c>
      <c r="E46" s="271"/>
      <c r="F46" s="261" t="e">
        <v>#NAME?</v>
      </c>
      <c r="G46" t="s">
        <v>130</v>
      </c>
    </row>
    <row r="47" spans="1:36" ht="18.75">
      <c r="A47" s="272" t="str">
        <f>IFERROR(TRIM(VLOOKUP(UPPER(D45),table_lookups,2,FALSE())),IF(ROW()&gt;2,A46,""))</f>
        <v>REVENUE</v>
      </c>
      <c r="B47" s="266"/>
      <c r="C47" s="267"/>
      <c r="D47" s="270" t="s">
        <v>361</v>
      </c>
      <c r="E47" s="271"/>
      <c r="F47" s="261" t="e">
        <v>#NAME?</v>
      </c>
      <c r="G47" t="s">
        <v>145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</row>
    <row r="48" spans="1:36" ht="18.75">
      <c r="A48" s="272" t="str">
        <f>IFERROR(TRIM(VLOOKUP(UPPER(D46),table_lookups,2,FALSE())),IF(ROW()&gt;2,A47,""))</f>
        <v>REVENUE</v>
      </c>
      <c r="B48" s="266">
        <v>206</v>
      </c>
      <c r="C48" s="267"/>
      <c r="D48" s="270" t="s">
        <v>48</v>
      </c>
      <c r="E48" s="271"/>
      <c r="F48" s="261" t="s">
        <v>48</v>
      </c>
      <c r="G48" t="s">
        <v>146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09">
        <v>-18000</v>
      </c>
      <c r="Z48" s="309">
        <v>-4367.75</v>
      </c>
      <c r="AA48" s="309">
        <v>-2000</v>
      </c>
      <c r="AB48" s="309">
        <v>0</v>
      </c>
      <c r="AC48" s="309">
        <v>0</v>
      </c>
      <c r="AD48" s="309">
        <v>2000</v>
      </c>
      <c r="AE48" s="309">
        <v>0</v>
      </c>
      <c r="AF48" s="309">
        <v>0</v>
      </c>
      <c r="AG48" s="309">
        <v>0</v>
      </c>
      <c r="AH48" s="309">
        <v>-406</v>
      </c>
      <c r="AI48" s="309">
        <v>-1800</v>
      </c>
      <c r="AJ48" s="309">
        <v>-2751.55</v>
      </c>
    </row>
    <row r="49" spans="1:36" ht="18.75">
      <c r="A49" s="272" t="str">
        <f>IFERROR(TRIM(VLOOKUP(UPPER(D47),table_lookups,2,FALSE())),IF(ROW()&gt;2,A48,""))</f>
        <v>REVENUE</v>
      </c>
      <c r="B49" s="266">
        <v>206</v>
      </c>
      <c r="C49" s="267"/>
      <c r="D49" s="270" t="s">
        <v>48</v>
      </c>
      <c r="E49" s="275"/>
      <c r="F49" s="261" t="s">
        <v>48</v>
      </c>
      <c r="G49" t="s">
        <v>147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09">
        <v>0</v>
      </c>
      <c r="Z49" s="309">
        <v>0</v>
      </c>
      <c r="AA49" s="309">
        <v>193.01</v>
      </c>
      <c r="AB49" s="309">
        <v>0</v>
      </c>
      <c r="AC49" s="309">
        <v>0</v>
      </c>
      <c r="AD49" s="309">
        <v>888.46</v>
      </c>
      <c r="AE49" s="309">
        <v>804.39</v>
      </c>
      <c r="AF49" s="309">
        <v>3118.6</v>
      </c>
      <c r="AG49" s="309">
        <v>252.32</v>
      </c>
      <c r="AH49" s="309">
        <v>0</v>
      </c>
      <c r="AI49" s="309">
        <v>0</v>
      </c>
      <c r="AJ49" s="309">
        <v>-292.5</v>
      </c>
    </row>
    <row r="50" spans="1:36" ht="18.75">
      <c r="A50" s="272" t="str">
        <f>IFERROR(TRIM(VLOOKUP(UPPER(D48),table_lookups,2,FALSE())),IF(ROW()&gt;2,A49,""))</f>
        <v>REVENUE</v>
      </c>
      <c r="B50" s="266">
        <v>206</v>
      </c>
      <c r="C50" s="267"/>
      <c r="D50" s="270" t="s">
        <v>48</v>
      </c>
      <c r="E50" s="271"/>
      <c r="F50" s="261" t="s">
        <v>48</v>
      </c>
      <c r="G50" t="s">
        <v>148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09">
        <v>300</v>
      </c>
      <c r="Z50" s="309">
        <v>300</v>
      </c>
      <c r="AA50" s="309">
        <v>300</v>
      </c>
      <c r="AB50" s="309">
        <v>300</v>
      </c>
      <c r="AC50" s="309">
        <v>300</v>
      </c>
      <c r="AD50" s="309">
        <v>300</v>
      </c>
      <c r="AE50" s="309">
        <v>300</v>
      </c>
      <c r="AF50" s="309">
        <v>300</v>
      </c>
      <c r="AG50" s="309">
        <v>300</v>
      </c>
      <c r="AH50" s="309">
        <v>300</v>
      </c>
      <c r="AI50" s="309">
        <v>300</v>
      </c>
      <c r="AJ50" s="309">
        <v>300</v>
      </c>
    </row>
    <row r="51" spans="1:36" ht="18.75">
      <c r="A51" s="272" t="str">
        <f>IFERROR(TRIM(VLOOKUP(UPPER(D49),table_lookups,2,FALSE())),IF(ROW()&gt;2,A50,""))</f>
        <v>REVENUE</v>
      </c>
      <c r="B51" s="266">
        <v>206</v>
      </c>
      <c r="C51" s="267"/>
      <c r="D51" s="270" t="s">
        <v>48</v>
      </c>
      <c r="E51" s="271"/>
      <c r="F51" s="261" t="s">
        <v>48</v>
      </c>
      <c r="G51" t="s">
        <v>149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09">
        <v>0</v>
      </c>
      <c r="Z51" s="309">
        <v>154</v>
      </c>
      <c r="AA51" s="309">
        <v>54</v>
      </c>
      <c r="AB51" s="309">
        <v>0</v>
      </c>
      <c r="AC51" s="309">
        <v>115</v>
      </c>
      <c r="AD51" s="309">
        <v>340</v>
      </c>
      <c r="AE51" s="309">
        <v>875</v>
      </c>
      <c r="AF51" s="309">
        <v>0</v>
      </c>
      <c r="AG51" s="309">
        <v>181</v>
      </c>
      <c r="AH51" s="309">
        <v>344.06</v>
      </c>
      <c r="AI51" s="309">
        <v>279.14999999999998</v>
      </c>
      <c r="AJ51" s="309">
        <v>163.01</v>
      </c>
    </row>
    <row r="52" spans="1:36" ht="18.75">
      <c r="A52" s="272" t="str">
        <f>IFERROR(TRIM(VLOOKUP(UPPER(D50),table_lookups,2,FALSE())),IF(ROW()&gt;2,A51,""))</f>
        <v>REVENUE</v>
      </c>
      <c r="B52" s="266">
        <v>206</v>
      </c>
      <c r="C52" s="267"/>
      <c r="D52" s="270" t="s">
        <v>48</v>
      </c>
      <c r="E52" s="271"/>
      <c r="F52" s="261" t="s">
        <v>48</v>
      </c>
      <c r="G52" t="s">
        <v>150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09">
        <v>0</v>
      </c>
      <c r="Z52" s="309">
        <v>0</v>
      </c>
      <c r="AA52" s="309">
        <v>55</v>
      </c>
      <c r="AB52" s="309">
        <v>0</v>
      </c>
      <c r="AC52" s="309">
        <v>0</v>
      </c>
      <c r="AD52" s="309">
        <v>0</v>
      </c>
      <c r="AE52" s="309">
        <v>297</v>
      </c>
      <c r="AF52" s="309">
        <v>137.5</v>
      </c>
      <c r="AG52" s="309">
        <v>0</v>
      </c>
      <c r="AH52" s="309">
        <v>0</v>
      </c>
      <c r="AI52" s="309">
        <v>50</v>
      </c>
      <c r="AJ52" s="309">
        <v>0</v>
      </c>
    </row>
    <row r="53" spans="1:36" ht="18.75">
      <c r="A53" s="272" t="str">
        <f>IFERROR(TRIM(VLOOKUP(UPPER(D51),table_lookups,2,FALSE())),IF(ROW()&gt;2,A52,""))</f>
        <v>REVENUE</v>
      </c>
      <c r="B53" s="266">
        <v>206</v>
      </c>
      <c r="C53" s="267"/>
      <c r="D53" s="270" t="s">
        <v>48</v>
      </c>
      <c r="E53" s="271"/>
      <c r="F53" s="261" t="e">
        <v>#NAME?</v>
      </c>
      <c r="G53" t="s">
        <v>151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09">
        <v>0</v>
      </c>
      <c r="Z53" s="309">
        <v>456</v>
      </c>
      <c r="AA53" s="309">
        <v>272</v>
      </c>
      <c r="AB53" s="309">
        <v>0</v>
      </c>
      <c r="AC53" s="309">
        <v>720</v>
      </c>
      <c r="AD53" s="309">
        <v>992</v>
      </c>
      <c r="AE53" s="309">
        <v>625</v>
      </c>
      <c r="AF53" s="309">
        <v>1184</v>
      </c>
      <c r="AG53" s="309">
        <v>832</v>
      </c>
      <c r="AH53" s="309">
        <v>0</v>
      </c>
      <c r="AI53" s="309">
        <v>0</v>
      </c>
      <c r="AJ53" s="309">
        <v>0</v>
      </c>
    </row>
    <row r="54" spans="1:36" ht="18.75">
      <c r="A54" s="272" t="str">
        <f>IFERROR(TRIM(VLOOKUP(UPPER(D52),table_lookups,2,FALSE())),IF(ROW()&gt;2,A53,""))</f>
        <v>REVENUE</v>
      </c>
      <c r="B54" s="266">
        <v>206</v>
      </c>
      <c r="C54" s="267"/>
      <c r="D54" s="270" t="s">
        <v>48</v>
      </c>
      <c r="E54" s="271"/>
      <c r="F54" s="261" t="e">
        <v>#NAME?</v>
      </c>
      <c r="G54" t="s">
        <v>152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09">
        <v>174.05</v>
      </c>
      <c r="Z54" s="309">
        <v>210.6</v>
      </c>
      <c r="AA54" s="309">
        <v>184.8</v>
      </c>
      <c r="AB54" s="309">
        <v>0</v>
      </c>
      <c r="AC54" s="309">
        <v>0</v>
      </c>
      <c r="AD54" s="309">
        <v>51.1</v>
      </c>
      <c r="AE54" s="309">
        <v>188.37</v>
      </c>
      <c r="AF54" s="309">
        <v>117</v>
      </c>
      <c r="AG54" s="309">
        <v>413.25</v>
      </c>
      <c r="AH54" s="309">
        <v>0</v>
      </c>
      <c r="AI54" s="309">
        <v>0</v>
      </c>
      <c r="AJ54" s="309">
        <v>0</v>
      </c>
    </row>
    <row r="55" spans="1:36" ht="18.75">
      <c r="A55" s="272" t="str">
        <f>IFERROR(TRIM(VLOOKUP(UPPER(D53),table_lookups,2,FALSE())),IF(ROW()&gt;2,A54,""))</f>
        <v>REVENUE</v>
      </c>
      <c r="B55" s="266">
        <v>206</v>
      </c>
      <c r="C55" s="267"/>
      <c r="D55" s="270" t="s">
        <v>48</v>
      </c>
      <c r="E55" s="271"/>
      <c r="F55" s="261" t="e">
        <v>#NAME?</v>
      </c>
      <c r="G55" t="s">
        <v>153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09">
        <v>0</v>
      </c>
      <c r="Z55" s="309">
        <v>0</v>
      </c>
      <c r="AA55" s="309">
        <v>0</v>
      </c>
      <c r="AB55" s="309">
        <v>0</v>
      </c>
      <c r="AC55" s="309">
        <v>0</v>
      </c>
      <c r="AD55" s="309">
        <v>0</v>
      </c>
      <c r="AE55" s="309">
        <v>0</v>
      </c>
      <c r="AF55" s="309">
        <v>0</v>
      </c>
      <c r="AG55" s="309">
        <v>0</v>
      </c>
      <c r="AH55" s="309">
        <v>453.55</v>
      </c>
      <c r="AI55" s="309">
        <v>0</v>
      </c>
      <c r="AJ55" s="309">
        <v>0</v>
      </c>
    </row>
    <row r="56" spans="1:36" ht="18.75">
      <c r="A56" s="272" t="str">
        <f>IFERROR(TRIM(VLOOKUP(UPPER(D54),table_lookups,2,FALSE())),IF(ROW()&gt;2,A55,""))</f>
        <v>REVENUE</v>
      </c>
      <c r="B56" s="266">
        <v>206</v>
      </c>
      <c r="C56" s="267"/>
      <c r="D56" s="270" t="s">
        <v>48</v>
      </c>
      <c r="E56" s="271"/>
      <c r="F56" s="261" t="e">
        <v>#NAME?</v>
      </c>
      <c r="G56" t="s">
        <v>154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09">
        <v>0</v>
      </c>
      <c r="Z56" s="309">
        <v>175</v>
      </c>
      <c r="AA56" s="309">
        <v>700</v>
      </c>
      <c r="AB56" s="309">
        <v>0</v>
      </c>
      <c r="AC56" s="309">
        <v>0</v>
      </c>
      <c r="AD56" s="309">
        <v>0</v>
      </c>
      <c r="AE56" s="309">
        <v>0</v>
      </c>
      <c r="AF56" s="309">
        <v>0</v>
      </c>
      <c r="AG56" s="309">
        <v>525</v>
      </c>
      <c r="AH56" s="309">
        <v>0</v>
      </c>
      <c r="AI56" s="309">
        <v>175</v>
      </c>
      <c r="AJ56" s="309">
        <v>0</v>
      </c>
    </row>
    <row r="57" spans="1:36" ht="18.75">
      <c r="A57" s="272" t="str">
        <f>IFERROR(TRIM(VLOOKUP(UPPER(D55),table_lookups,2,FALSE())),IF(ROW()&gt;2,A56,""))</f>
        <v>REVENUE</v>
      </c>
      <c r="B57" s="266">
        <v>213</v>
      </c>
      <c r="C57" s="267"/>
      <c r="D57" s="270" t="s">
        <v>55</v>
      </c>
      <c r="E57" s="271"/>
      <c r="F57" s="261" t="s">
        <v>55</v>
      </c>
      <c r="G57" t="s">
        <v>155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09">
        <v>0</v>
      </c>
      <c r="Z57" s="309">
        <v>0</v>
      </c>
      <c r="AA57" s="309">
        <v>0</v>
      </c>
      <c r="AB57" s="309">
        <v>0</v>
      </c>
      <c r="AC57" s="309">
        <v>0</v>
      </c>
      <c r="AD57" s="309">
        <v>0</v>
      </c>
      <c r="AE57" s="309">
        <v>0</v>
      </c>
      <c r="AF57" s="309">
        <v>0</v>
      </c>
      <c r="AG57" s="309">
        <v>0</v>
      </c>
      <c r="AH57" s="309">
        <v>0</v>
      </c>
      <c r="AI57" s="309">
        <v>0</v>
      </c>
      <c r="AJ57" s="309">
        <v>5700</v>
      </c>
    </row>
    <row r="58" spans="1:36" ht="18.75">
      <c r="A58" s="272" t="str">
        <f>IFERROR(TRIM(VLOOKUP(UPPER(D56),table_lookups,2,FALSE())),IF(ROW()&gt;2,A57,""))</f>
        <v>REVENUE</v>
      </c>
      <c r="B58" s="266">
        <v>221</v>
      </c>
      <c r="C58" s="267"/>
      <c r="D58" s="270" t="s">
        <v>58</v>
      </c>
      <c r="E58" s="271"/>
      <c r="F58" s="261" t="s">
        <v>58</v>
      </c>
      <c r="G58" t="s">
        <v>156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09">
        <v>1516</v>
      </c>
      <c r="Z58" s="309">
        <v>1540.94</v>
      </c>
      <c r="AA58" s="309">
        <v>854.5</v>
      </c>
      <c r="AB58" s="309">
        <v>797</v>
      </c>
      <c r="AC58" s="309">
        <v>797</v>
      </c>
      <c r="AD58" s="309">
        <v>0</v>
      </c>
      <c r="AE58" s="309">
        <v>0</v>
      </c>
      <c r="AF58" s="309">
        <v>0</v>
      </c>
      <c r="AG58" s="309">
        <v>0</v>
      </c>
      <c r="AH58" s="309">
        <v>398.5</v>
      </c>
      <c r="AI58" s="309">
        <v>2198.5</v>
      </c>
      <c r="AJ58" s="309">
        <v>0</v>
      </c>
    </row>
    <row r="59" spans="1:36" ht="18.75">
      <c r="A59" s="272" t="str">
        <f>IFERROR(TRIM(VLOOKUP(UPPER(D57),table_lookups,2,FALSE())),IF(ROW()&gt;2,A58,""))</f>
        <v>REVENUE</v>
      </c>
      <c r="B59" s="266"/>
      <c r="C59" s="273"/>
      <c r="D59" s="270" t="s">
        <v>361</v>
      </c>
      <c r="E59" s="271"/>
      <c r="F59" s="261" t="e">
        <v>#NAME?</v>
      </c>
      <c r="G59" t="s">
        <v>157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09">
        <v>-16009.95</v>
      </c>
      <c r="Z59" s="309">
        <v>-1531.21</v>
      </c>
      <c r="AA59" s="309">
        <v>613.30999999999995</v>
      </c>
      <c r="AB59" s="309">
        <v>1097</v>
      </c>
      <c r="AC59" s="309">
        <v>1932</v>
      </c>
      <c r="AD59" s="309">
        <v>4571.5600000000004</v>
      </c>
      <c r="AE59" s="309">
        <v>3089.76</v>
      </c>
      <c r="AF59" s="309">
        <v>4857.1000000000004</v>
      </c>
      <c r="AG59" s="309">
        <v>2503.5700000000002</v>
      </c>
      <c r="AH59" s="309">
        <v>1090.1099999999999</v>
      </c>
      <c r="AI59" s="309">
        <v>1202.6500000000001</v>
      </c>
      <c r="AJ59" s="309">
        <v>3118.96</v>
      </c>
    </row>
    <row r="60" spans="1:36" ht="18.75">
      <c r="A60" s="272" t="str">
        <f>IFERROR(TRIM(VLOOKUP(UPPER(D58),table_lookups,2,FALSE())),IF(ROW()&gt;2,A59,""))</f>
        <v>REVENUE</v>
      </c>
      <c r="B60" s="266"/>
      <c r="C60" s="267"/>
      <c r="D60" s="270" t="s">
        <v>361</v>
      </c>
      <c r="E60" s="268"/>
      <c r="F60" s="261" t="e">
        <v>#NAME?</v>
      </c>
      <c r="G60" t="s">
        <v>130</v>
      </c>
    </row>
    <row r="61" spans="1:36" ht="18.75">
      <c r="A61" s="272" t="str">
        <f>IFERROR(TRIM(VLOOKUP(UPPER(D59),table_lookups,2,FALSE())),IF(ROW()&gt;2,A60,""))</f>
        <v>REVENUE</v>
      </c>
      <c r="B61" s="266"/>
      <c r="C61" s="267"/>
      <c r="D61" s="270" t="s">
        <v>361</v>
      </c>
      <c r="E61" s="268"/>
      <c r="F61" s="261" t="e">
        <v>#NAME?</v>
      </c>
      <c r="G61" t="s">
        <v>158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09">
        <v>595269.57999999996</v>
      </c>
      <c r="Z61" s="309">
        <v>517671.33</v>
      </c>
      <c r="AA61" s="309">
        <v>562810.36</v>
      </c>
      <c r="AB61" s="309">
        <v>575850.34</v>
      </c>
      <c r="AC61" s="309">
        <v>568725.89</v>
      </c>
      <c r="AD61" s="309">
        <v>583626.31999999995</v>
      </c>
      <c r="AE61" s="309">
        <v>562388.81999999995</v>
      </c>
      <c r="AF61" s="309">
        <v>573835.03</v>
      </c>
      <c r="AG61" s="309">
        <v>594199.18000000005</v>
      </c>
      <c r="AH61" s="309">
        <v>574582.68999999994</v>
      </c>
      <c r="AI61" s="309">
        <v>613896.12</v>
      </c>
      <c r="AJ61" s="309">
        <v>593944.68999999994</v>
      </c>
    </row>
    <row r="62" spans="1:36" ht="18.75">
      <c r="A62" s="272"/>
      <c r="B62" s="266"/>
      <c r="C62" s="267"/>
      <c r="D62" s="270"/>
      <c r="E62" s="268"/>
      <c r="F62" s="261"/>
    </row>
    <row r="63" spans="1:36" ht="18.75">
      <c r="A63" s="272"/>
      <c r="B63" s="266"/>
      <c r="C63" s="267"/>
      <c r="D63" s="270"/>
      <c r="E63" s="268"/>
      <c r="F63" s="261"/>
    </row>
    <row r="64" spans="1:36" ht="18">
      <c r="A64" s="272"/>
      <c r="B64" s="266"/>
      <c r="C64" s="267"/>
      <c r="D64" s="267"/>
      <c r="E64" s="268"/>
      <c r="F64" s="261" t="e">
        <v>#NAME?</v>
      </c>
    </row>
    <row r="65" spans="1:36" ht="18">
      <c r="A65" s="272"/>
      <c r="B65" s="266"/>
      <c r="C65" s="267"/>
      <c r="D65" s="267"/>
      <c r="E65" s="268"/>
      <c r="F65" s="261" t="e">
        <v>#NAME?</v>
      </c>
      <c r="G65" s="269" t="s">
        <v>159</v>
      </c>
    </row>
    <row r="66" spans="1:36" ht="18.75">
      <c r="A66" s="272" t="s">
        <v>159</v>
      </c>
      <c r="B66" s="266"/>
      <c r="C66" s="267"/>
      <c r="D66" s="270" t="s">
        <v>361</v>
      </c>
      <c r="E66" s="268"/>
      <c r="F66" s="261" t="e">
        <v>#NAME?</v>
      </c>
    </row>
    <row r="67" spans="1:36" ht="18.75">
      <c r="A67" s="272" t="str">
        <f>IFERROR(TRIM(VLOOKUP(UPPER(D65),table_lookups,2,FALSE())),IF(ROW()&gt;2,A66,""))</f>
        <v>EXPENSES</v>
      </c>
      <c r="B67" s="266"/>
      <c r="C67" s="267"/>
      <c r="D67" s="270" t="s">
        <v>361</v>
      </c>
      <c r="E67" s="268"/>
      <c r="F67" s="261" t="e">
        <v>#NAME?</v>
      </c>
      <c r="G67" t="s">
        <v>160</v>
      </c>
    </row>
    <row r="68" spans="1:36" ht="18.75">
      <c r="A68" s="272" t="str">
        <f>IFERROR(TRIM(VLOOKUP(UPPER(D66),table_lookups,2,FALSE())),IF(ROW()&gt;2,A67,""))</f>
        <v>EXPENSES</v>
      </c>
      <c r="B68" s="266">
        <v>308</v>
      </c>
      <c r="C68" s="267"/>
      <c r="D68" s="270" t="s">
        <v>69</v>
      </c>
      <c r="E68" s="268"/>
      <c r="F68" s="261" t="s">
        <v>69</v>
      </c>
      <c r="G68" t="s">
        <v>161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09">
        <v>76775.08</v>
      </c>
      <c r="Z68" s="309">
        <v>69999.73</v>
      </c>
      <c r="AA68" s="309">
        <v>69327.7</v>
      </c>
      <c r="AB68" s="309">
        <v>81992.149999999994</v>
      </c>
      <c r="AC68" s="309">
        <v>85996.5</v>
      </c>
      <c r="AD68" s="309">
        <v>81338.45</v>
      </c>
      <c r="AE68" s="309">
        <v>78623.87</v>
      </c>
      <c r="AF68" s="309">
        <v>69464.66</v>
      </c>
      <c r="AG68" s="309">
        <v>69104.95</v>
      </c>
      <c r="AH68" s="309">
        <v>65120.17</v>
      </c>
      <c r="AI68" s="309">
        <v>63979.18</v>
      </c>
      <c r="AJ68" s="309">
        <v>69998.679999999993</v>
      </c>
    </row>
    <row r="69" spans="1:36" ht="18.75">
      <c r="A69" s="272" t="str">
        <f>IFERROR(TRIM(VLOOKUP(UPPER(D67),table_lookups,2,FALSE())),IF(ROW()&gt;2,A68,""))</f>
        <v>EXPENSES</v>
      </c>
      <c r="B69" s="266">
        <v>308</v>
      </c>
      <c r="C69" s="267"/>
      <c r="D69" s="270" t="s">
        <v>69</v>
      </c>
      <c r="E69" s="268"/>
      <c r="F69" s="261" t="s">
        <v>69</v>
      </c>
      <c r="G69" t="s">
        <v>162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09">
        <v>18685.23</v>
      </c>
      <c r="Z69" s="309">
        <v>17641.439999999999</v>
      </c>
      <c r="AA69" s="309">
        <v>16676.259999999998</v>
      </c>
      <c r="AB69" s="309">
        <v>18283</v>
      </c>
      <c r="AC69" s="309">
        <v>19484.330000000002</v>
      </c>
      <c r="AD69" s="309">
        <v>17770.55</v>
      </c>
      <c r="AE69" s="309">
        <v>18687.810000000001</v>
      </c>
      <c r="AF69" s="309">
        <v>17471.009999999998</v>
      </c>
      <c r="AG69" s="309">
        <v>14299.91</v>
      </c>
      <c r="AH69" s="309">
        <v>14470.58</v>
      </c>
      <c r="AI69" s="309">
        <v>13745.73</v>
      </c>
      <c r="AJ69" s="309">
        <v>15380.14</v>
      </c>
    </row>
    <row r="70" spans="1:36" ht="18.75">
      <c r="A70" s="272" t="str">
        <f>IFERROR(TRIM(VLOOKUP(UPPER(D68),table_lookups,2,FALSE())),IF(ROW()&gt;2,A69,""))</f>
        <v>EXPENSES</v>
      </c>
      <c r="B70" s="266">
        <v>308</v>
      </c>
      <c r="C70" s="267"/>
      <c r="D70" s="270" t="s">
        <v>69</v>
      </c>
      <c r="E70" s="268"/>
      <c r="F70" s="261" t="s">
        <v>69</v>
      </c>
      <c r="G70" t="s">
        <v>163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09">
        <v>3229.31</v>
      </c>
      <c r="Z70" s="309">
        <v>4608.13</v>
      </c>
      <c r="AA70" s="309">
        <v>2741.97</v>
      </c>
      <c r="AB70" s="309">
        <v>6805.08</v>
      </c>
      <c r="AC70" s="309">
        <v>5949.26</v>
      </c>
      <c r="AD70" s="309">
        <v>5578.47</v>
      </c>
      <c r="AE70" s="309">
        <v>6370.1</v>
      </c>
      <c r="AF70" s="309">
        <v>-8520.2999999999993</v>
      </c>
      <c r="AG70" s="309">
        <v>2434.0700000000002</v>
      </c>
      <c r="AH70" s="309">
        <v>2181.5700000000002</v>
      </c>
      <c r="AI70" s="309">
        <v>2477.87</v>
      </c>
      <c r="AJ70" s="309">
        <v>4561.24</v>
      </c>
    </row>
    <row r="71" spans="1:36" ht="18.75">
      <c r="A71" s="272" t="str">
        <f>IFERROR(TRIM(VLOOKUP(UPPER(D69),table_lookups,2,FALSE())),IF(ROW()&gt;2,A70,""))</f>
        <v>EXPENSES</v>
      </c>
      <c r="B71" s="266">
        <v>308</v>
      </c>
      <c r="C71" s="267"/>
      <c r="D71" s="270" t="s">
        <v>69</v>
      </c>
      <c r="E71" s="268"/>
      <c r="F71" s="261" t="s">
        <v>69</v>
      </c>
      <c r="G71" t="s">
        <v>164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09">
        <v>12619.74</v>
      </c>
      <c r="Z71" s="309">
        <v>14451.35</v>
      </c>
      <c r="AA71" s="309">
        <v>13235.91</v>
      </c>
      <c r="AB71" s="309">
        <v>10770.12</v>
      </c>
      <c r="AC71" s="309">
        <v>12782.46</v>
      </c>
      <c r="AD71" s="309">
        <v>6772.09</v>
      </c>
      <c r="AE71" s="309">
        <v>6273.79</v>
      </c>
      <c r="AF71" s="309">
        <v>5603.59</v>
      </c>
      <c r="AG71" s="309">
        <v>5394.33</v>
      </c>
      <c r="AH71" s="309">
        <v>8061.57</v>
      </c>
      <c r="AI71" s="309">
        <v>6418.56</v>
      </c>
      <c r="AJ71" s="309">
        <v>7924.51</v>
      </c>
    </row>
    <row r="72" spans="1:36" ht="18.75">
      <c r="A72" s="272" t="str">
        <f>IFERROR(TRIM(VLOOKUP(UPPER(D70),table_lookups,2,FALSE())),IF(ROW()&gt;2,A71,""))</f>
        <v>EXPENSES</v>
      </c>
      <c r="B72" s="266">
        <v>308</v>
      </c>
      <c r="C72" s="267"/>
      <c r="D72" s="270" t="s">
        <v>69</v>
      </c>
      <c r="E72" s="268"/>
      <c r="F72" s="261" t="s">
        <v>69</v>
      </c>
      <c r="G72" t="s">
        <v>165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09">
        <v>4115.5200000000004</v>
      </c>
      <c r="Z72" s="309">
        <v>3247.73</v>
      </c>
      <c r="AA72" s="309">
        <v>3504</v>
      </c>
      <c r="AB72" s="309">
        <v>1424.36</v>
      </c>
      <c r="AC72" s="309">
        <v>2959.95</v>
      </c>
      <c r="AD72" s="309">
        <v>1968.83</v>
      </c>
      <c r="AE72" s="309">
        <v>2435.9699999999998</v>
      </c>
      <c r="AF72" s="309">
        <v>1436.03</v>
      </c>
      <c r="AG72" s="309">
        <v>1819.37</v>
      </c>
      <c r="AH72" s="309">
        <v>3585.48</v>
      </c>
      <c r="AI72" s="309">
        <v>3645.37</v>
      </c>
      <c r="AJ72" s="309">
        <v>2141.6799999999998</v>
      </c>
    </row>
    <row r="73" spans="1:36" ht="18.75">
      <c r="A73" s="272" t="str">
        <f>IFERROR(TRIM(VLOOKUP(UPPER(D71),table_lookups,2,FALSE())),IF(ROW()&gt;2,A72,""))</f>
        <v>EXPENSES</v>
      </c>
      <c r="B73" s="266">
        <v>308</v>
      </c>
      <c r="C73" s="267"/>
      <c r="D73" s="270" t="s">
        <v>69</v>
      </c>
      <c r="E73" s="268"/>
      <c r="F73" s="261" t="s">
        <v>69</v>
      </c>
      <c r="G73" t="s">
        <v>166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09">
        <v>5487.99</v>
      </c>
      <c r="Z73" s="309">
        <v>4137.1400000000003</v>
      </c>
      <c r="AA73" s="309">
        <v>3461.65</v>
      </c>
      <c r="AB73" s="309">
        <v>1519.76</v>
      </c>
      <c r="AC73" s="309">
        <v>3596.72</v>
      </c>
      <c r="AD73" s="309">
        <v>2870.66</v>
      </c>
      <c r="AE73" s="309">
        <v>0</v>
      </c>
      <c r="AF73" s="309">
        <v>3134.5</v>
      </c>
      <c r="AG73" s="309">
        <v>0</v>
      </c>
      <c r="AH73" s="309">
        <v>0</v>
      </c>
      <c r="AI73" s="309">
        <v>0</v>
      </c>
      <c r="AJ73" s="309">
        <v>0</v>
      </c>
    </row>
    <row r="74" spans="1:36" ht="18.75">
      <c r="A74" s="272" t="str">
        <f>IFERROR(TRIM(VLOOKUP(UPPER(D72),table_lookups,2,FALSE())),IF(ROW()&gt;2,A73,""))</f>
        <v>EXPENSES</v>
      </c>
      <c r="B74" s="266">
        <v>308</v>
      </c>
      <c r="C74" s="267"/>
      <c r="D74" s="270" t="s">
        <v>69</v>
      </c>
      <c r="E74" s="268"/>
      <c r="F74" s="261" t="s">
        <v>69</v>
      </c>
      <c r="G74" t="s">
        <v>167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09">
        <v>2203.86</v>
      </c>
      <c r="Z74" s="309">
        <v>1491.42</v>
      </c>
      <c r="AA74" s="309">
        <v>1965.92</v>
      </c>
      <c r="AB74" s="309">
        <v>426.76</v>
      </c>
      <c r="AC74" s="309">
        <v>0</v>
      </c>
      <c r="AD74" s="309">
        <v>330</v>
      </c>
      <c r="AE74" s="309">
        <v>280</v>
      </c>
      <c r="AF74" s="309">
        <v>636.89</v>
      </c>
      <c r="AG74" s="309">
        <v>871.64</v>
      </c>
      <c r="AH74" s="309">
        <v>104.58</v>
      </c>
      <c r="AI74" s="309">
        <v>365.66</v>
      </c>
      <c r="AJ74" s="309">
        <v>1687.11</v>
      </c>
    </row>
    <row r="75" spans="1:36" ht="18.75">
      <c r="A75" s="272" t="str">
        <f>IFERROR(TRIM(VLOOKUP(UPPER(D73),table_lookups,2,FALSE())),IF(ROW()&gt;2,A74,""))</f>
        <v>EXPENSES</v>
      </c>
      <c r="B75" s="266">
        <v>308</v>
      </c>
      <c r="C75" s="267"/>
      <c r="D75" s="270" t="s">
        <v>69</v>
      </c>
      <c r="E75" s="268"/>
      <c r="F75" s="261" t="s">
        <v>69</v>
      </c>
      <c r="G75" t="s">
        <v>168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09">
        <v>10840.54</v>
      </c>
      <c r="Z75" s="309">
        <v>35418.43</v>
      </c>
      <c r="AA75" s="309">
        <v>14667.9</v>
      </c>
      <c r="AB75" s="309">
        <v>-1528.1</v>
      </c>
      <c r="AC75" s="309">
        <v>0</v>
      </c>
      <c r="AD75" s="309">
        <v>0</v>
      </c>
      <c r="AE75" s="309">
        <v>1850</v>
      </c>
      <c r="AF75" s="309">
        <v>2300</v>
      </c>
      <c r="AG75" s="309">
        <v>3000</v>
      </c>
      <c r="AH75" s="309">
        <v>6676.31</v>
      </c>
      <c r="AI75" s="309">
        <v>0</v>
      </c>
      <c r="AJ75" s="309">
        <v>3359.67</v>
      </c>
    </row>
    <row r="76" spans="1:36" ht="18.75">
      <c r="A76" s="272" t="str">
        <f>IFERROR(TRIM(VLOOKUP(UPPER(D74),table_lookups,2,FALSE())),IF(ROW()&gt;2,A75,""))</f>
        <v>EXPENSES</v>
      </c>
      <c r="B76" s="266">
        <v>308</v>
      </c>
      <c r="C76" s="267"/>
      <c r="D76" s="270" t="s">
        <v>69</v>
      </c>
      <c r="E76" s="268"/>
      <c r="F76" s="261" t="s">
        <v>69</v>
      </c>
      <c r="G76" t="s">
        <v>169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09">
        <v>1943.08</v>
      </c>
      <c r="Z76" s="309">
        <v>2949.85</v>
      </c>
      <c r="AA76" s="309">
        <v>1782.2</v>
      </c>
      <c r="AB76" s="309">
        <v>1675.9</v>
      </c>
      <c r="AC76" s="309">
        <v>460.46</v>
      </c>
      <c r="AD76" s="309">
        <v>1601.37</v>
      </c>
      <c r="AE76" s="309">
        <v>4402.62</v>
      </c>
      <c r="AF76" s="309">
        <v>1563.88</v>
      </c>
      <c r="AG76" s="309">
        <v>974.48</v>
      </c>
      <c r="AH76" s="309">
        <v>1908.36</v>
      </c>
      <c r="AI76" s="309">
        <v>474.62</v>
      </c>
      <c r="AJ76" s="309">
        <v>1489.63</v>
      </c>
    </row>
    <row r="77" spans="1:36" ht="18.75">
      <c r="A77" s="272" t="str">
        <f>IFERROR(TRIM(VLOOKUP(UPPER(D75),table_lookups,2,FALSE())),IF(ROW()&gt;2,A76,""))</f>
        <v>EXPENSES</v>
      </c>
      <c r="B77" s="266">
        <v>308</v>
      </c>
      <c r="C77" s="267"/>
      <c r="D77" s="270" t="s">
        <v>69</v>
      </c>
      <c r="E77" s="268"/>
      <c r="F77" s="261" t="s">
        <v>69</v>
      </c>
      <c r="G77" t="s">
        <v>170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09">
        <v>0</v>
      </c>
      <c r="Z77" s="309">
        <v>776.66</v>
      </c>
      <c r="AA77" s="309">
        <v>308.33</v>
      </c>
      <c r="AB77" s="309">
        <v>1343.48</v>
      </c>
      <c r="AC77" s="309">
        <v>1097.3499999999999</v>
      </c>
      <c r="AD77" s="309">
        <v>388.33</v>
      </c>
      <c r="AE77" s="309">
        <v>1076.96</v>
      </c>
      <c r="AF77" s="309">
        <v>388.33</v>
      </c>
      <c r="AG77" s="309">
        <v>388</v>
      </c>
      <c r="AH77" s="309">
        <v>0.33</v>
      </c>
      <c r="AI77" s="309">
        <v>784.43</v>
      </c>
      <c r="AJ77" s="309">
        <v>396.1</v>
      </c>
    </row>
    <row r="78" spans="1:36" ht="18.75">
      <c r="A78" s="272" t="str">
        <f>IFERROR(TRIM(VLOOKUP(UPPER(D76),table_lookups,2,FALSE())),IF(ROW()&gt;2,A77,""))</f>
        <v>EXPENSES</v>
      </c>
      <c r="B78" s="266"/>
      <c r="C78" s="267"/>
      <c r="D78" s="270" t="s">
        <v>361</v>
      </c>
      <c r="E78" s="268"/>
      <c r="F78" s="261" t="e">
        <v>#NAME?</v>
      </c>
      <c r="G78" t="s">
        <v>171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09">
        <v>135900.35</v>
      </c>
      <c r="Z78" s="309">
        <v>154721.88</v>
      </c>
      <c r="AA78" s="309">
        <v>127671.84</v>
      </c>
      <c r="AB78" s="309">
        <v>122712.51</v>
      </c>
      <c r="AC78" s="309">
        <v>132327.03</v>
      </c>
      <c r="AD78" s="309">
        <v>118618.75</v>
      </c>
      <c r="AE78" s="309">
        <v>120001.12</v>
      </c>
      <c r="AF78" s="309">
        <v>93478.59</v>
      </c>
      <c r="AG78" s="309">
        <v>98286.75</v>
      </c>
      <c r="AH78" s="309">
        <v>102108.95</v>
      </c>
      <c r="AI78" s="309">
        <v>91891.42</v>
      </c>
      <c r="AJ78" s="309">
        <v>106938.76</v>
      </c>
    </row>
    <row r="79" spans="1:36" ht="18.75">
      <c r="A79" s="272" t="str">
        <f>IFERROR(TRIM(VLOOKUP(UPPER(D77),table_lookups,2,FALSE())),IF(ROW()&gt;2,A78,""))</f>
        <v>EXPENSES</v>
      </c>
      <c r="B79" s="266"/>
      <c r="C79" s="267"/>
      <c r="D79" s="270" t="s">
        <v>361</v>
      </c>
      <c r="E79" s="268"/>
      <c r="F79" s="261" t="e">
        <v>#NAME?</v>
      </c>
      <c r="G79" t="s">
        <v>130</v>
      </c>
    </row>
    <row r="80" spans="1:36" ht="18.75">
      <c r="A80" s="272" t="str">
        <f>IFERROR(TRIM(VLOOKUP(UPPER(D78),table_lookups,2,FALSE())),IF(ROW()&gt;2,A79,""))</f>
        <v>EXPENSES</v>
      </c>
      <c r="B80" s="266"/>
      <c r="C80" s="267"/>
      <c r="D80" s="270" t="s">
        <v>361</v>
      </c>
      <c r="E80" s="268"/>
      <c r="F80" s="261" t="e">
        <v>#NAME?</v>
      </c>
      <c r="G80" t="s">
        <v>172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</row>
    <row r="81" spans="1:36" ht="18.75">
      <c r="A81" s="272" t="str">
        <f>IFERROR(TRIM(VLOOKUP(UPPER(D79),table_lookups,2,FALSE())),IF(ROW()&gt;2,A80,""))</f>
        <v>EXPENSES</v>
      </c>
      <c r="B81" s="266">
        <v>309</v>
      </c>
      <c r="C81" s="267"/>
      <c r="D81" s="270" t="s">
        <v>70</v>
      </c>
      <c r="E81" s="268"/>
      <c r="F81" s="261" t="e">
        <v>#NAME?</v>
      </c>
      <c r="G81" t="s">
        <v>173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09">
        <v>82677.39</v>
      </c>
      <c r="Z81" s="309">
        <v>79810.73</v>
      </c>
      <c r="AA81" s="309">
        <v>84925.88</v>
      </c>
      <c r="AB81" s="309">
        <v>84375.26</v>
      </c>
      <c r="AC81" s="309">
        <v>89793.8</v>
      </c>
      <c r="AD81" s="309">
        <v>84442.67</v>
      </c>
      <c r="AE81" s="309">
        <v>88550.91</v>
      </c>
      <c r="AF81" s="309">
        <v>99523.839999999997</v>
      </c>
      <c r="AG81" s="309">
        <v>93256.38</v>
      </c>
      <c r="AH81" s="309">
        <v>91371.85</v>
      </c>
      <c r="AI81" s="309">
        <v>86629.69</v>
      </c>
      <c r="AJ81" s="309">
        <v>85134.34</v>
      </c>
    </row>
    <row r="82" spans="1:36" ht="18.75">
      <c r="A82" s="272" t="str">
        <f>IFERROR(TRIM(VLOOKUP(UPPER(D80),table_lookups,2,FALSE())),IF(ROW()&gt;2,A81,""))</f>
        <v>EXPENSES</v>
      </c>
      <c r="B82" s="266">
        <v>309</v>
      </c>
      <c r="C82" s="267"/>
      <c r="D82" s="270" t="s">
        <v>70</v>
      </c>
      <c r="E82" s="268"/>
      <c r="F82" s="261" t="e">
        <v>#NAME?</v>
      </c>
      <c r="G82" t="s">
        <v>174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09">
        <v>17713.27</v>
      </c>
      <c r="Z82" s="309">
        <v>18582.560000000001</v>
      </c>
      <c r="AA82" s="309">
        <v>17887.25</v>
      </c>
      <c r="AB82" s="309">
        <v>18069.53</v>
      </c>
      <c r="AC82" s="309">
        <v>19795.62</v>
      </c>
      <c r="AD82" s="309">
        <v>19888.02</v>
      </c>
      <c r="AE82" s="309">
        <v>22307.86</v>
      </c>
      <c r="AF82" s="309">
        <v>26702.61</v>
      </c>
      <c r="AG82" s="309">
        <v>19443.330000000002</v>
      </c>
      <c r="AH82" s="309">
        <v>19158.169999999998</v>
      </c>
      <c r="AI82" s="309">
        <v>17999.93</v>
      </c>
      <c r="AJ82" s="309">
        <v>18461.310000000001</v>
      </c>
    </row>
    <row r="83" spans="1:36" ht="18.75">
      <c r="A83" s="272" t="str">
        <f>IFERROR(TRIM(VLOOKUP(UPPER(D81),table_lookups,2,FALSE())),IF(ROW()&gt;2,A82,""))</f>
        <v>EXPENSES</v>
      </c>
      <c r="B83" s="266">
        <v>309</v>
      </c>
      <c r="C83" s="267"/>
      <c r="D83" s="270" t="s">
        <v>70</v>
      </c>
      <c r="E83" s="268"/>
      <c r="F83" s="261" t="e">
        <v>#NAME?</v>
      </c>
      <c r="G83" t="s">
        <v>175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09">
        <v>2793.3</v>
      </c>
      <c r="Z83" s="309">
        <v>5060.22</v>
      </c>
      <c r="AA83" s="309">
        <v>4731.62</v>
      </c>
      <c r="AB83" s="309">
        <v>6758.47</v>
      </c>
      <c r="AC83" s="309">
        <v>4350.7299999999996</v>
      </c>
      <c r="AD83" s="309">
        <v>7455.16</v>
      </c>
      <c r="AE83" s="309">
        <v>8894.48</v>
      </c>
      <c r="AF83" s="309">
        <v>20903.68</v>
      </c>
      <c r="AG83" s="309">
        <v>4174.84</v>
      </c>
      <c r="AH83" s="309">
        <v>4871.05</v>
      </c>
      <c r="AI83" s="309">
        <v>3579.92</v>
      </c>
      <c r="AJ83" s="309">
        <v>8003.63</v>
      </c>
    </row>
    <row r="84" spans="1:36" ht="18.75">
      <c r="A84" s="272" t="str">
        <f>IFERROR(TRIM(VLOOKUP(UPPER(D82),table_lookups,2,FALSE())),IF(ROW()&gt;2,A83,""))</f>
        <v>EXPENSES</v>
      </c>
      <c r="B84" s="266">
        <v>309</v>
      </c>
      <c r="C84" s="267"/>
      <c r="D84" s="270" t="s">
        <v>70</v>
      </c>
      <c r="E84" s="268"/>
      <c r="F84" s="261" t="e">
        <v>#NAME?</v>
      </c>
      <c r="G84" t="s">
        <v>176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09">
        <v>7920.14</v>
      </c>
      <c r="Z84" s="309">
        <v>8341.14</v>
      </c>
      <c r="AA84" s="309">
        <v>6888.37</v>
      </c>
      <c r="AB84" s="309">
        <v>7897.26</v>
      </c>
      <c r="AC84" s="309">
        <v>9892.34</v>
      </c>
      <c r="AD84" s="309">
        <v>8609.92</v>
      </c>
      <c r="AE84" s="309">
        <v>11426.62</v>
      </c>
      <c r="AF84" s="309">
        <v>7999.43</v>
      </c>
      <c r="AG84" s="309">
        <v>6308.27</v>
      </c>
      <c r="AH84" s="309">
        <v>6966.74</v>
      </c>
      <c r="AI84" s="309">
        <v>5659.2</v>
      </c>
      <c r="AJ84" s="309">
        <v>6550.87</v>
      </c>
    </row>
    <row r="85" spans="1:36" ht="18.75">
      <c r="A85" s="272" t="str">
        <f>IFERROR(TRIM(VLOOKUP(UPPER(D83),table_lookups,2,FALSE())),IF(ROW()&gt;2,A84,""))</f>
        <v>EXPENSES</v>
      </c>
      <c r="B85" s="266">
        <v>309</v>
      </c>
      <c r="C85" s="267"/>
      <c r="D85" s="270" t="s">
        <v>70</v>
      </c>
      <c r="E85" s="268"/>
      <c r="F85" s="261" t="e">
        <v>#NAME?</v>
      </c>
      <c r="G85" t="s">
        <v>177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09">
        <v>2937.09</v>
      </c>
      <c r="Z85" s="309">
        <v>5287.08</v>
      </c>
      <c r="AA85" s="309">
        <v>3500.87</v>
      </c>
      <c r="AB85" s="309">
        <v>4257.3599999999997</v>
      </c>
      <c r="AC85" s="309">
        <v>4753.83</v>
      </c>
      <c r="AD85" s="309">
        <v>4260.92</v>
      </c>
      <c r="AE85" s="309">
        <v>5293.36</v>
      </c>
      <c r="AF85" s="309">
        <v>4819.84</v>
      </c>
      <c r="AG85" s="309">
        <v>3691.97</v>
      </c>
      <c r="AH85" s="309">
        <v>3261.29</v>
      </c>
      <c r="AI85" s="309">
        <v>3728.84</v>
      </c>
      <c r="AJ85" s="309">
        <v>4274.9799999999996</v>
      </c>
    </row>
    <row r="86" spans="1:36" ht="18.75">
      <c r="A86" s="272" t="str">
        <f>IFERROR(TRIM(VLOOKUP(UPPER(D84),table_lookups,2,FALSE())),IF(ROW()&gt;2,A85,""))</f>
        <v>EXPENSES</v>
      </c>
      <c r="B86" s="266">
        <v>309</v>
      </c>
      <c r="C86" s="267"/>
      <c r="D86" s="270" t="s">
        <v>70</v>
      </c>
      <c r="E86" s="268"/>
      <c r="F86" s="261" t="e">
        <v>#NAME?</v>
      </c>
      <c r="G86" t="s">
        <v>178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09">
        <v>1266.4000000000001</v>
      </c>
      <c r="Z86" s="309">
        <v>2870.59</v>
      </c>
      <c r="AA86" s="309">
        <v>0</v>
      </c>
      <c r="AB86" s="309">
        <v>0</v>
      </c>
      <c r="AC86" s="309">
        <v>506.6</v>
      </c>
      <c r="AD86" s="309">
        <v>253.31</v>
      </c>
      <c r="AE86" s="309">
        <v>0</v>
      </c>
      <c r="AF86" s="309">
        <v>13385.17</v>
      </c>
      <c r="AG86" s="309">
        <v>0</v>
      </c>
      <c r="AH86" s="309">
        <v>0</v>
      </c>
      <c r="AI86" s="309">
        <v>0</v>
      </c>
      <c r="AJ86" s="309">
        <v>0</v>
      </c>
    </row>
    <row r="87" spans="1:36" ht="18.75">
      <c r="A87" s="272" t="str">
        <f>IFERROR(TRIM(VLOOKUP(UPPER(D85),table_lookups,2,FALSE())),IF(ROW()&gt;2,A86,""))</f>
        <v>EXPENSES</v>
      </c>
      <c r="B87" s="266">
        <v>309</v>
      </c>
      <c r="C87" s="267"/>
      <c r="D87" s="270" t="s">
        <v>70</v>
      </c>
      <c r="E87" s="268"/>
      <c r="F87" s="261" t="e">
        <v>#NAME?</v>
      </c>
      <c r="G87" t="s">
        <v>179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09">
        <v>39.090000000000003</v>
      </c>
      <c r="Z87" s="309">
        <v>176</v>
      </c>
      <c r="AA87" s="309">
        <v>671.95</v>
      </c>
      <c r="AB87" s="309">
        <v>272.52</v>
      </c>
      <c r="AC87" s="309">
        <v>96.82</v>
      </c>
      <c r="AD87" s="309">
        <v>3033.28</v>
      </c>
      <c r="AE87" s="309">
        <v>648.89</v>
      </c>
      <c r="AF87" s="309">
        <v>1328.07</v>
      </c>
      <c r="AG87" s="309">
        <v>1149.04</v>
      </c>
      <c r="AH87" s="309">
        <v>122.76</v>
      </c>
      <c r="AI87" s="309">
        <v>80.44</v>
      </c>
      <c r="AJ87" s="309">
        <v>485.32</v>
      </c>
    </row>
    <row r="88" spans="1:36" ht="18.75">
      <c r="A88" s="272" t="str">
        <f>IFERROR(TRIM(VLOOKUP(UPPER(D86),table_lookups,2,FALSE())),IF(ROW()&gt;2,A87,""))</f>
        <v>EXPENSES</v>
      </c>
      <c r="B88" s="266">
        <v>309</v>
      </c>
      <c r="C88" s="267"/>
      <c r="D88" s="270" t="s">
        <v>70</v>
      </c>
      <c r="E88" s="268"/>
      <c r="F88" s="261" t="e">
        <v>#NAME?</v>
      </c>
      <c r="G88" t="s">
        <v>180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09">
        <v>-1556.83</v>
      </c>
      <c r="Z88" s="309">
        <v>1929.92</v>
      </c>
      <c r="AA88" s="309">
        <v>3491.69</v>
      </c>
      <c r="AB88" s="309">
        <v>1720.13</v>
      </c>
      <c r="AC88" s="309">
        <v>0</v>
      </c>
      <c r="AD88" s="309">
        <v>0</v>
      </c>
      <c r="AE88" s="309">
        <v>0</v>
      </c>
      <c r="AF88" s="309">
        <v>978.94</v>
      </c>
      <c r="AG88" s="309">
        <v>0</v>
      </c>
      <c r="AH88" s="309">
        <v>586.45000000000005</v>
      </c>
      <c r="AI88" s="309">
        <v>0</v>
      </c>
      <c r="AJ88" s="309">
        <v>1681.65</v>
      </c>
    </row>
    <row r="89" spans="1:36" ht="18.75">
      <c r="A89" s="272" t="str">
        <f>IFERROR(TRIM(VLOOKUP(UPPER(D87),table_lookups,2,FALSE())),IF(ROW()&gt;2,A88,""))</f>
        <v>EXPENSES</v>
      </c>
      <c r="B89" s="266">
        <v>309</v>
      </c>
      <c r="C89" s="267"/>
      <c r="D89" s="270" t="s">
        <v>70</v>
      </c>
      <c r="E89" s="268"/>
      <c r="F89" s="261" t="e">
        <v>#NAME?</v>
      </c>
      <c r="G89" t="s">
        <v>181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09">
        <v>2978.53</v>
      </c>
      <c r="Z89" s="309">
        <v>2950.65</v>
      </c>
      <c r="AA89" s="309">
        <v>1782.05</v>
      </c>
      <c r="AB89" s="309">
        <v>1691.82</v>
      </c>
      <c r="AC89" s="309">
        <v>415.02</v>
      </c>
      <c r="AD89" s="309">
        <v>1109.81</v>
      </c>
      <c r="AE89" s="309">
        <v>3036.7</v>
      </c>
      <c r="AF89" s="309">
        <v>1625.01</v>
      </c>
      <c r="AG89" s="309">
        <v>392.16</v>
      </c>
      <c r="AH89" s="309">
        <v>948.9</v>
      </c>
      <c r="AI89" s="309">
        <v>1594.55</v>
      </c>
      <c r="AJ89" s="309">
        <v>873.01</v>
      </c>
    </row>
    <row r="90" spans="1:36" ht="18.75">
      <c r="A90" s="272" t="str">
        <f>IFERROR(TRIM(VLOOKUP(UPPER(D88),table_lookups,2,FALSE())),IF(ROW()&gt;2,A89,""))</f>
        <v>EXPENSES</v>
      </c>
      <c r="B90" s="266"/>
      <c r="C90" s="267"/>
      <c r="D90" s="270" t="s">
        <v>361</v>
      </c>
      <c r="E90" s="268"/>
      <c r="F90" s="261" t="e">
        <v>#NAME?</v>
      </c>
      <c r="G90" t="s">
        <v>182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09">
        <v>116768.38</v>
      </c>
      <c r="Z90" s="309">
        <v>125008.89</v>
      </c>
      <c r="AA90" s="309">
        <v>123879.67999999999</v>
      </c>
      <c r="AB90" s="309">
        <v>125042.35</v>
      </c>
      <c r="AC90" s="309">
        <v>129604.76</v>
      </c>
      <c r="AD90" s="309">
        <v>129053.09</v>
      </c>
      <c r="AE90" s="309">
        <v>140158.82</v>
      </c>
      <c r="AF90" s="309">
        <v>177266.59</v>
      </c>
      <c r="AG90" s="309">
        <v>128415.99</v>
      </c>
      <c r="AH90" s="309">
        <v>127287.21</v>
      </c>
      <c r="AI90" s="309">
        <v>119272.57</v>
      </c>
      <c r="AJ90" s="309">
        <v>125465.11</v>
      </c>
    </row>
    <row r="91" spans="1:36" ht="18.75">
      <c r="A91" s="272" t="str">
        <f>IFERROR(TRIM(VLOOKUP(UPPER(D89),table_lookups,2,FALSE())),IF(ROW()&gt;2,A90,""))</f>
        <v>EXPENSES</v>
      </c>
      <c r="B91" s="266"/>
      <c r="C91" s="267"/>
      <c r="D91" s="270" t="s">
        <v>361</v>
      </c>
      <c r="E91" s="268"/>
      <c r="F91" s="261" t="e">
        <v>#NAME?</v>
      </c>
      <c r="G91" t="s">
        <v>130</v>
      </c>
    </row>
    <row r="92" spans="1:36" ht="18.75">
      <c r="A92" s="272" t="str">
        <f>IFERROR(TRIM(VLOOKUP(UPPER(D90),table_lookups,2,FALSE())),IF(ROW()&gt;2,A91,""))</f>
        <v>EXPENSES</v>
      </c>
      <c r="B92" s="266"/>
      <c r="C92" s="267"/>
      <c r="D92" s="270" t="s">
        <v>361</v>
      </c>
      <c r="E92" s="268"/>
      <c r="F92" s="261" t="e">
        <v>#NAME?</v>
      </c>
      <c r="G92" t="s">
        <v>183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</row>
    <row r="93" spans="1:36" ht="18.75">
      <c r="A93" s="272" t="str">
        <f>IFERROR(TRIM(VLOOKUP(UPPER(D91),table_lookups,2,FALSE())),IF(ROW()&gt;2,A92,""))</f>
        <v>EXPENSES</v>
      </c>
      <c r="B93" s="266">
        <v>307</v>
      </c>
      <c r="C93" s="267"/>
      <c r="D93" s="270" t="s">
        <v>68</v>
      </c>
      <c r="E93" s="268"/>
      <c r="F93" s="261" t="e">
        <v>#NAME?</v>
      </c>
      <c r="G93" t="s">
        <v>184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09">
        <v>6715.35</v>
      </c>
      <c r="Z93" s="309">
        <v>7085.25</v>
      </c>
      <c r="AA93" s="309">
        <v>8878.1</v>
      </c>
      <c r="AB93" s="309">
        <v>7050.15</v>
      </c>
      <c r="AC93" s="309">
        <v>6893.64</v>
      </c>
      <c r="AD93" s="309">
        <v>7558.3</v>
      </c>
      <c r="AE93" s="309">
        <v>6847.75</v>
      </c>
      <c r="AF93" s="309">
        <v>9164.32</v>
      </c>
      <c r="AG93" s="309">
        <v>7304.76</v>
      </c>
      <c r="AH93" s="309">
        <v>7653.78</v>
      </c>
      <c r="AI93" s="309">
        <v>7696.42</v>
      </c>
      <c r="AJ93" s="309">
        <v>7709.4</v>
      </c>
    </row>
    <row r="94" spans="1:36" ht="18.75">
      <c r="A94" s="272" t="str">
        <f>IFERROR(TRIM(VLOOKUP(UPPER(D92),table_lookups,2,FALSE())),IF(ROW()&gt;2,A93,""))</f>
        <v>EXPENSES</v>
      </c>
      <c r="B94" s="266">
        <v>307</v>
      </c>
      <c r="C94" s="267"/>
      <c r="D94" s="270" t="s">
        <v>68</v>
      </c>
      <c r="E94" s="268"/>
      <c r="F94" s="261" t="e">
        <v>#NAME?</v>
      </c>
      <c r="G94" t="s">
        <v>185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09">
        <v>2134.12</v>
      </c>
      <c r="Z94" s="309">
        <v>1510.4</v>
      </c>
      <c r="AA94" s="309">
        <v>1936.89</v>
      </c>
      <c r="AB94" s="309">
        <v>1120.1300000000001</v>
      </c>
      <c r="AC94" s="309">
        <v>1928.54</v>
      </c>
      <c r="AD94" s="309">
        <v>1082.56</v>
      </c>
      <c r="AE94" s="309">
        <v>960.1</v>
      </c>
      <c r="AF94" s="309">
        <v>1290.21</v>
      </c>
      <c r="AG94" s="309">
        <v>1478.34</v>
      </c>
      <c r="AH94" s="309">
        <v>1833.38</v>
      </c>
      <c r="AI94" s="309">
        <v>1794.42</v>
      </c>
      <c r="AJ94" s="309">
        <v>1192.9100000000001</v>
      </c>
    </row>
    <row r="95" spans="1:36" ht="18.75">
      <c r="A95" s="272" t="str">
        <f>IFERROR(TRIM(VLOOKUP(UPPER(D93),table_lookups,2,FALSE())),IF(ROW()&gt;2,A94,""))</f>
        <v>EXPENSES</v>
      </c>
      <c r="B95" s="266">
        <v>307</v>
      </c>
      <c r="C95" s="267"/>
      <c r="D95" s="270" t="s">
        <v>68</v>
      </c>
      <c r="E95" s="268"/>
      <c r="F95" s="261" t="e">
        <v>#NAME?</v>
      </c>
      <c r="G95" t="s">
        <v>186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09">
        <v>757.14</v>
      </c>
      <c r="Z95" s="309">
        <v>812.22</v>
      </c>
      <c r="AA95" s="309">
        <v>544.34</v>
      </c>
      <c r="AB95" s="309">
        <v>819.43</v>
      </c>
      <c r="AC95" s="309">
        <v>546.12</v>
      </c>
      <c r="AD95" s="309">
        <v>857.23</v>
      </c>
      <c r="AE95" s="309">
        <v>813.26</v>
      </c>
      <c r="AF95" s="309">
        <v>579.16999999999996</v>
      </c>
      <c r="AG95" s="309">
        <v>494.91</v>
      </c>
      <c r="AH95" s="309">
        <v>485.23</v>
      </c>
      <c r="AI95" s="309">
        <v>497.08</v>
      </c>
      <c r="AJ95" s="309">
        <v>881.5</v>
      </c>
    </row>
    <row r="96" spans="1:36" ht="18.75">
      <c r="A96" s="272" t="str">
        <f>IFERROR(TRIM(VLOOKUP(UPPER(D94),table_lookups,2,FALSE())),IF(ROW()&gt;2,A95,""))</f>
        <v>EXPENSES</v>
      </c>
      <c r="B96" s="266">
        <v>307</v>
      </c>
      <c r="C96" s="267"/>
      <c r="D96" s="270" t="s">
        <v>68</v>
      </c>
      <c r="E96" s="268"/>
      <c r="F96" s="261" t="e">
        <v>#NAME?</v>
      </c>
      <c r="G96" t="s">
        <v>187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09">
        <v>808.56</v>
      </c>
      <c r="Z96" s="309">
        <v>894.03</v>
      </c>
      <c r="AA96" s="309">
        <v>989.02</v>
      </c>
      <c r="AB96" s="309">
        <v>792.35</v>
      </c>
      <c r="AC96" s="309">
        <v>896.19</v>
      </c>
      <c r="AD96" s="309">
        <v>831.94</v>
      </c>
      <c r="AE96" s="309">
        <v>669.72</v>
      </c>
      <c r="AF96" s="309">
        <v>1060.8</v>
      </c>
      <c r="AG96" s="309">
        <v>850.54</v>
      </c>
      <c r="AH96" s="309">
        <v>773.78</v>
      </c>
      <c r="AI96" s="309">
        <v>741.04</v>
      </c>
      <c r="AJ96" s="309">
        <v>844.83</v>
      </c>
    </row>
    <row r="97" spans="1:36" ht="18.75">
      <c r="A97" s="272" t="str">
        <f>IFERROR(TRIM(VLOOKUP(UPPER(D95),table_lookups,2,FALSE())),IF(ROW()&gt;2,A96,""))</f>
        <v>EXPENSES</v>
      </c>
      <c r="B97" s="266">
        <v>307</v>
      </c>
      <c r="C97" s="267"/>
      <c r="D97" s="270" t="s">
        <v>68</v>
      </c>
      <c r="E97" s="268"/>
      <c r="F97" s="261" t="e">
        <v>#NAME?</v>
      </c>
      <c r="G97" t="s">
        <v>188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09">
        <v>4900</v>
      </c>
      <c r="Z97" s="309">
        <v>8550</v>
      </c>
      <c r="AA97" s="309">
        <v>2150</v>
      </c>
      <c r="AB97" s="309">
        <v>8180</v>
      </c>
      <c r="AC97" s="309">
        <v>8700</v>
      </c>
      <c r="AD97" s="309">
        <v>4150</v>
      </c>
      <c r="AE97" s="309">
        <v>1000</v>
      </c>
      <c r="AF97" s="309">
        <v>4766</v>
      </c>
      <c r="AG97" s="309">
        <v>8146</v>
      </c>
      <c r="AH97" s="309">
        <v>8147</v>
      </c>
      <c r="AI97" s="309">
        <v>2100</v>
      </c>
      <c r="AJ97" s="309">
        <v>6161</v>
      </c>
    </row>
    <row r="98" spans="1:36" ht="18.75">
      <c r="A98" s="272" t="str">
        <f>IFERROR(TRIM(VLOOKUP(UPPER(D96),table_lookups,2,FALSE())),IF(ROW()&gt;2,A97,""))</f>
        <v>EXPENSES</v>
      </c>
      <c r="B98" s="266">
        <v>307</v>
      </c>
      <c r="C98" s="267"/>
      <c r="D98" s="270" t="s">
        <v>68</v>
      </c>
      <c r="E98" s="268"/>
      <c r="F98" s="261" t="e">
        <v>#NAME?</v>
      </c>
      <c r="G98" t="s">
        <v>189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09">
        <v>55</v>
      </c>
      <c r="Z98" s="309">
        <v>55</v>
      </c>
      <c r="AA98" s="309">
        <v>55</v>
      </c>
      <c r="AB98" s="309">
        <v>55</v>
      </c>
      <c r="AC98" s="309">
        <v>55</v>
      </c>
      <c r="AD98" s="309">
        <v>55</v>
      </c>
      <c r="AE98" s="309">
        <v>55</v>
      </c>
      <c r="AF98" s="309">
        <v>55</v>
      </c>
      <c r="AG98" s="309">
        <v>0</v>
      </c>
      <c r="AH98" s="309">
        <v>55</v>
      </c>
      <c r="AI98" s="309">
        <v>0</v>
      </c>
      <c r="AJ98" s="309">
        <v>0</v>
      </c>
    </row>
    <row r="99" spans="1:36" ht="18.75">
      <c r="A99" s="272" t="str">
        <f>IFERROR(TRIM(VLOOKUP(UPPER(D97),table_lookups,2,FALSE())),IF(ROW()&gt;2,A98,""))</f>
        <v>EXPENSES</v>
      </c>
      <c r="B99" s="266">
        <v>307</v>
      </c>
      <c r="C99" s="267"/>
      <c r="D99" s="270" t="s">
        <v>68</v>
      </c>
      <c r="E99" s="268"/>
      <c r="F99" s="261" t="e">
        <v>#NAME?</v>
      </c>
      <c r="G99" t="s">
        <v>190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09">
        <v>800</v>
      </c>
      <c r="Z99" s="309">
        <v>800</v>
      </c>
      <c r="AA99" s="309">
        <v>800</v>
      </c>
      <c r="AB99" s="309">
        <v>800</v>
      </c>
      <c r="AC99" s="309">
        <v>550</v>
      </c>
      <c r="AD99" s="309">
        <v>550</v>
      </c>
      <c r="AE99" s="309">
        <v>550</v>
      </c>
      <c r="AF99" s="309">
        <v>550</v>
      </c>
      <c r="AG99" s="309">
        <v>550</v>
      </c>
      <c r="AH99" s="309">
        <v>550</v>
      </c>
      <c r="AI99" s="309">
        <v>0</v>
      </c>
      <c r="AJ99" s="309">
        <v>0</v>
      </c>
    </row>
    <row r="100" spans="1:36" ht="18.75">
      <c r="A100" s="272" t="str">
        <f>IFERROR(TRIM(VLOOKUP(UPPER(D98),table_lookups,2,FALSE())),IF(ROW()&gt;2,A99,""))</f>
        <v>EXPENSES</v>
      </c>
      <c r="B100" s="266">
        <v>307</v>
      </c>
      <c r="C100" s="267"/>
      <c r="D100" s="270" t="s">
        <v>68</v>
      </c>
      <c r="E100" s="268"/>
      <c r="F100" s="261" t="e">
        <v>#NAME?</v>
      </c>
      <c r="G100" t="s">
        <v>191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09">
        <v>0</v>
      </c>
      <c r="Z100" s="309">
        <v>0</v>
      </c>
      <c r="AA100" s="309">
        <v>6</v>
      </c>
      <c r="AB100" s="309">
        <v>31</v>
      </c>
      <c r="AC100" s="309">
        <v>6</v>
      </c>
      <c r="AD100" s="309">
        <v>6</v>
      </c>
      <c r="AE100" s="309">
        <v>6</v>
      </c>
      <c r="AF100" s="309">
        <v>6</v>
      </c>
      <c r="AG100" s="309">
        <v>6</v>
      </c>
      <c r="AH100" s="309">
        <v>6</v>
      </c>
      <c r="AI100" s="309">
        <v>0</v>
      </c>
      <c r="AJ100" s="309">
        <v>0</v>
      </c>
    </row>
    <row r="101" spans="1:36" ht="18.75">
      <c r="A101" s="272" t="str">
        <f>IFERROR(TRIM(VLOOKUP(UPPER(D99),table_lookups,2,FALSE())),IF(ROW()&gt;2,A100,""))</f>
        <v>EXPENSES</v>
      </c>
      <c r="B101" s="266">
        <v>307</v>
      </c>
      <c r="C101" s="267"/>
      <c r="D101" s="270" t="s">
        <v>68</v>
      </c>
      <c r="E101" s="268"/>
      <c r="F101" s="261" t="e">
        <v>#NAME?</v>
      </c>
      <c r="G101" t="s">
        <v>192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09">
        <v>1431.13</v>
      </c>
      <c r="Z101" s="309">
        <v>1425</v>
      </c>
      <c r="AA101" s="309">
        <v>1425</v>
      </c>
      <c r="AB101" s="309">
        <v>1699.95</v>
      </c>
      <c r="AC101" s="309">
        <v>1633.33</v>
      </c>
      <c r="AD101" s="309">
        <v>1633.33</v>
      </c>
      <c r="AE101" s="309">
        <v>1633.33</v>
      </c>
      <c r="AF101" s="309">
        <v>1313.33</v>
      </c>
      <c r="AG101" s="309">
        <v>1648.33</v>
      </c>
      <c r="AH101" s="309">
        <v>1483.33</v>
      </c>
      <c r="AI101" s="309">
        <v>1799.33</v>
      </c>
      <c r="AJ101" s="309">
        <v>3964.33</v>
      </c>
    </row>
    <row r="102" spans="1:36" ht="18.75">
      <c r="A102" s="272" t="str">
        <f>IFERROR(TRIM(VLOOKUP(UPPER(D100),table_lookups,2,FALSE())),IF(ROW()&gt;2,A101,""))</f>
        <v>EXPENSES</v>
      </c>
      <c r="B102" s="266">
        <v>307</v>
      </c>
      <c r="C102" s="267"/>
      <c r="D102" s="270" t="s">
        <v>68</v>
      </c>
      <c r="E102" s="268"/>
      <c r="F102" s="261" t="e">
        <v>#NAME?</v>
      </c>
      <c r="G102" t="s">
        <v>193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09">
        <v>27270.25</v>
      </c>
      <c r="Z102" s="309">
        <v>10940.25</v>
      </c>
      <c r="AA102" s="309">
        <v>20667.72</v>
      </c>
      <c r="AB102" s="309">
        <v>4856</v>
      </c>
      <c r="AC102" s="309">
        <v>7612.5</v>
      </c>
      <c r="AD102" s="309">
        <v>6542.5</v>
      </c>
      <c r="AE102" s="309">
        <v>9270.2999999999993</v>
      </c>
      <c r="AF102" s="309">
        <v>12139.15</v>
      </c>
      <c r="AG102" s="309">
        <v>6431.25</v>
      </c>
      <c r="AH102" s="309">
        <v>27557</v>
      </c>
      <c r="AI102" s="309">
        <v>0</v>
      </c>
      <c r="AJ102" s="309">
        <v>350</v>
      </c>
    </row>
    <row r="103" spans="1:36" ht="18.75">
      <c r="A103" s="272" t="str">
        <f>IFERROR(TRIM(VLOOKUP(UPPER(D101),table_lookups,2,FALSE())),IF(ROW()&gt;2,A102,""))</f>
        <v>EXPENSES</v>
      </c>
      <c r="B103" s="266">
        <v>307</v>
      </c>
      <c r="C103" s="267"/>
      <c r="D103" s="270" t="s">
        <v>68</v>
      </c>
      <c r="E103" s="268"/>
      <c r="F103" s="261" t="e">
        <v>#NAME?</v>
      </c>
      <c r="G103" t="s">
        <v>194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09">
        <v>0</v>
      </c>
      <c r="Z103" s="309">
        <v>279.24</v>
      </c>
      <c r="AA103" s="309">
        <v>0</v>
      </c>
      <c r="AB103" s="309">
        <v>240.9</v>
      </c>
      <c r="AC103" s="309">
        <v>1066.1500000000001</v>
      </c>
      <c r="AD103" s="309">
        <v>546.46</v>
      </c>
      <c r="AE103" s="309">
        <v>37.21</v>
      </c>
      <c r="AF103" s="309">
        <v>711.48</v>
      </c>
      <c r="AG103" s="309">
        <v>457.08</v>
      </c>
      <c r="AH103" s="309">
        <v>351.97</v>
      </c>
      <c r="AI103" s="309">
        <v>42</v>
      </c>
      <c r="AJ103" s="309">
        <v>159.91</v>
      </c>
    </row>
    <row r="104" spans="1:36" ht="18.75">
      <c r="A104" s="272" t="str">
        <f>IFERROR(TRIM(VLOOKUP(UPPER(D102),table_lookups,2,FALSE())),IF(ROW()&gt;2,A103,""))</f>
        <v>EXPENSES</v>
      </c>
      <c r="B104" s="266">
        <v>307</v>
      </c>
      <c r="C104" s="267"/>
      <c r="D104" s="270" t="s">
        <v>68</v>
      </c>
      <c r="E104" s="268"/>
      <c r="F104" s="261" t="e">
        <v>#NAME?</v>
      </c>
      <c r="G104" t="s">
        <v>195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09">
        <v>90</v>
      </c>
      <c r="Z104" s="309">
        <v>150</v>
      </c>
      <c r="AA104" s="309">
        <v>90</v>
      </c>
      <c r="AB104" s="309">
        <v>0</v>
      </c>
      <c r="AC104" s="309">
        <v>187.5</v>
      </c>
      <c r="AD104" s="309">
        <v>220</v>
      </c>
      <c r="AE104" s="309">
        <v>96</v>
      </c>
      <c r="AF104" s="309">
        <v>52.5</v>
      </c>
      <c r="AG104" s="309">
        <v>29</v>
      </c>
      <c r="AH104" s="309">
        <v>0</v>
      </c>
      <c r="AI104" s="309">
        <v>62</v>
      </c>
      <c r="AJ104" s="309">
        <v>81</v>
      </c>
    </row>
    <row r="105" spans="1:36" ht="18.75">
      <c r="A105" s="272" t="str">
        <f>IFERROR(TRIM(VLOOKUP(UPPER(D103),table_lookups,2,FALSE())),IF(ROW()&gt;2,A104,""))</f>
        <v>EXPENSES</v>
      </c>
      <c r="B105" s="266">
        <v>307</v>
      </c>
      <c r="C105" s="267"/>
      <c r="D105" s="270" t="s">
        <v>68</v>
      </c>
      <c r="E105" s="268"/>
      <c r="F105" s="261" t="e">
        <v>#NAME?</v>
      </c>
      <c r="G105" t="s">
        <v>196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09">
        <v>0</v>
      </c>
      <c r="Z105" s="309">
        <v>2000</v>
      </c>
      <c r="AA105" s="309">
        <v>0</v>
      </c>
      <c r="AB105" s="309">
        <v>0</v>
      </c>
      <c r="AC105" s="309">
        <v>5000</v>
      </c>
      <c r="AD105" s="309">
        <v>0</v>
      </c>
      <c r="AE105" s="309">
        <v>0</v>
      </c>
      <c r="AF105" s="309">
        <v>0</v>
      </c>
      <c r="AG105" s="309">
        <v>0</v>
      </c>
      <c r="AH105" s="309">
        <v>0</v>
      </c>
      <c r="AI105" s="309">
        <v>0</v>
      </c>
      <c r="AJ105" s="309">
        <v>0</v>
      </c>
    </row>
    <row r="106" spans="1:36" ht="18.75">
      <c r="A106" s="272" t="str">
        <f>IFERROR(TRIM(VLOOKUP(UPPER(D104),table_lookups,2,FALSE())),IF(ROW()&gt;2,A105,""))</f>
        <v>EXPENSES</v>
      </c>
      <c r="B106" s="266">
        <v>307</v>
      </c>
      <c r="C106" s="267"/>
      <c r="D106" s="270" t="s">
        <v>68</v>
      </c>
      <c r="E106" s="268"/>
      <c r="F106" s="261" t="e">
        <v>#NAME?</v>
      </c>
      <c r="G106" t="s">
        <v>197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09">
        <v>0</v>
      </c>
      <c r="Z106" s="309">
        <v>42.3</v>
      </c>
      <c r="AA106" s="309">
        <v>0</v>
      </c>
      <c r="AB106" s="309">
        <v>0</v>
      </c>
      <c r="AC106" s="309">
        <v>0</v>
      </c>
      <c r="AD106" s="309">
        <v>353</v>
      </c>
      <c r="AE106" s="309">
        <v>507.99</v>
      </c>
      <c r="AF106" s="309">
        <v>270</v>
      </c>
      <c r="AG106" s="309">
        <v>0</v>
      </c>
      <c r="AH106" s="309">
        <v>0</v>
      </c>
      <c r="AI106" s="309">
        <v>0</v>
      </c>
      <c r="AJ106" s="309">
        <v>0</v>
      </c>
    </row>
    <row r="107" spans="1:36" ht="18.75">
      <c r="A107" s="272" t="str">
        <f>IFERROR(TRIM(VLOOKUP(UPPER(D105),table_lookups,2,FALSE())),IF(ROW()&gt;2,A106,""))</f>
        <v>EXPENSES</v>
      </c>
      <c r="B107" s="266">
        <v>307</v>
      </c>
      <c r="C107" s="267"/>
      <c r="D107" s="270" t="s">
        <v>68</v>
      </c>
      <c r="E107" s="268"/>
      <c r="F107" s="261" t="e">
        <v>#NAME?</v>
      </c>
      <c r="G107" t="s">
        <v>198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09">
        <v>0</v>
      </c>
      <c r="Z107" s="309">
        <v>0</v>
      </c>
      <c r="AA107" s="309">
        <v>233.76</v>
      </c>
      <c r="AB107" s="309">
        <v>0</v>
      </c>
      <c r="AC107" s="309">
        <v>0</v>
      </c>
      <c r="AD107" s="309">
        <v>0</v>
      </c>
      <c r="AE107" s="309">
        <v>0</v>
      </c>
      <c r="AF107" s="309">
        <v>0</v>
      </c>
      <c r="AG107" s="309">
        <v>0</v>
      </c>
      <c r="AH107" s="309">
        <v>0</v>
      </c>
      <c r="AI107" s="309">
        <v>0</v>
      </c>
      <c r="AJ107" s="309">
        <v>0</v>
      </c>
    </row>
    <row r="108" spans="1:36" ht="18.75">
      <c r="A108" s="272" t="str">
        <f>IFERROR(TRIM(VLOOKUP(UPPER(D106),table_lookups,2,FALSE())),IF(ROW()&gt;2,A107,""))</f>
        <v>EXPENSES</v>
      </c>
      <c r="B108" s="266">
        <v>307</v>
      </c>
      <c r="C108" s="267"/>
      <c r="D108" s="270" t="s">
        <v>68</v>
      </c>
      <c r="E108" s="268"/>
      <c r="F108" s="261" t="e">
        <v>#NAME?</v>
      </c>
      <c r="G108" t="s">
        <v>199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09">
        <v>4100</v>
      </c>
      <c r="Z108" s="309">
        <v>4100</v>
      </c>
      <c r="AA108" s="309">
        <v>4100</v>
      </c>
      <c r="AB108" s="309">
        <v>4100</v>
      </c>
      <c r="AC108" s="309">
        <v>4100</v>
      </c>
      <c r="AD108" s="309">
        <v>4100</v>
      </c>
      <c r="AE108" s="309">
        <v>4100</v>
      </c>
      <c r="AF108" s="309">
        <v>4100</v>
      </c>
      <c r="AG108" s="309">
        <v>4100</v>
      </c>
      <c r="AH108" s="309">
        <v>4100</v>
      </c>
      <c r="AI108" s="309">
        <v>4100</v>
      </c>
      <c r="AJ108" s="309">
        <v>4100</v>
      </c>
    </row>
    <row r="109" spans="1:36" ht="18.75">
      <c r="A109" s="272" t="str">
        <f>IFERROR(TRIM(VLOOKUP(UPPER(D107),table_lookups,2,FALSE())),IF(ROW()&gt;2,A108,""))</f>
        <v>EXPENSES</v>
      </c>
      <c r="B109" s="266"/>
      <c r="C109" s="267"/>
      <c r="D109" s="270" t="s">
        <v>361</v>
      </c>
      <c r="E109" s="268"/>
      <c r="F109" s="261" t="e">
        <v>#NAME?</v>
      </c>
      <c r="G109" t="s">
        <v>200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09">
        <v>49061.55</v>
      </c>
      <c r="Z109" s="309">
        <v>38643.69</v>
      </c>
      <c r="AA109" s="309">
        <v>41875.83</v>
      </c>
      <c r="AB109" s="309">
        <v>29744.91</v>
      </c>
      <c r="AC109" s="309">
        <v>39174.97</v>
      </c>
      <c r="AD109" s="309">
        <v>28486.32</v>
      </c>
      <c r="AE109" s="309">
        <v>26546.66</v>
      </c>
      <c r="AF109" s="309">
        <v>36057.96</v>
      </c>
      <c r="AG109" s="309">
        <v>31496.21</v>
      </c>
      <c r="AH109" s="309">
        <v>52996.47</v>
      </c>
      <c r="AI109" s="309">
        <v>18832.29</v>
      </c>
      <c r="AJ109" s="309">
        <v>25444.880000000001</v>
      </c>
    </row>
    <row r="110" spans="1:36" ht="18.75">
      <c r="A110" s="272" t="str">
        <f>IFERROR(TRIM(VLOOKUP(UPPER(D108),table_lookups,2,FALSE())),IF(ROW()&gt;2,A109,""))</f>
        <v>EXPENSES</v>
      </c>
      <c r="B110" s="266"/>
      <c r="C110" s="267"/>
      <c r="D110" s="270" t="s">
        <v>361</v>
      </c>
      <c r="E110" s="268"/>
      <c r="F110" s="261" t="e">
        <v>#NAME?</v>
      </c>
      <c r="G110" t="s">
        <v>130</v>
      </c>
    </row>
    <row r="111" spans="1:36" ht="18.75">
      <c r="A111" s="272" t="str">
        <f>IFERROR(TRIM(VLOOKUP(UPPER(D109),table_lookups,2,FALSE())),IF(ROW()&gt;2,A110,""))</f>
        <v>EXPENSES</v>
      </c>
      <c r="B111" s="266"/>
      <c r="C111" s="267"/>
      <c r="D111" s="270" t="s">
        <v>361</v>
      </c>
      <c r="E111" s="268"/>
      <c r="F111" s="261" t="e">
        <v>#NAME?</v>
      </c>
      <c r="G111" t="s">
        <v>201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t="s">
        <v>135</v>
      </c>
      <c r="Z111" t="s">
        <v>135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</row>
    <row r="112" spans="1:36" ht="18.75">
      <c r="A112" s="265" t="str">
        <f>IFERROR(TRIM(VLOOKUP(UPPER(D110),table_lookups,2,FALSE())),IF(ROW()&gt;2,A111,""))</f>
        <v>EXPENSES</v>
      </c>
      <c r="B112" s="266">
        <v>314</v>
      </c>
      <c r="C112" s="267"/>
      <c r="D112" s="270" t="s">
        <v>75</v>
      </c>
      <c r="E112" s="268"/>
      <c r="F112" s="261" t="e">
        <v>#NAME?</v>
      </c>
      <c r="G112" t="s">
        <v>202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09">
        <v>270.18</v>
      </c>
      <c r="Z112" s="309">
        <v>278.7</v>
      </c>
      <c r="AA112" s="309">
        <v>291.69</v>
      </c>
      <c r="AB112" s="309">
        <v>285.14999999999998</v>
      </c>
      <c r="AC112" s="309">
        <v>289.89999999999998</v>
      </c>
      <c r="AD112" s="309">
        <v>304.42</v>
      </c>
      <c r="AE112" s="309">
        <v>296.06</v>
      </c>
      <c r="AF112" s="309">
        <v>316.74</v>
      </c>
      <c r="AG112" s="309">
        <v>311.99</v>
      </c>
      <c r="AH112" s="309">
        <v>333.41</v>
      </c>
      <c r="AI112" s="309">
        <v>322.66000000000003</v>
      </c>
      <c r="AJ112" s="309">
        <v>330.69</v>
      </c>
    </row>
    <row r="113" spans="1:36" ht="18.75">
      <c r="A113" s="265" t="str">
        <f>IFERROR(TRIM(VLOOKUP(UPPER(D111),table_lookups,2,FALSE())),IF(ROW()&gt;2,A112,""))</f>
        <v>EXPENSES</v>
      </c>
      <c r="B113" s="266">
        <v>314</v>
      </c>
      <c r="C113" s="267"/>
      <c r="D113" s="270" t="s">
        <v>75</v>
      </c>
      <c r="E113" s="268"/>
      <c r="F113" s="261" t="e">
        <v>#NAME?</v>
      </c>
      <c r="G113" t="s">
        <v>203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09">
        <v>9990.7800000000007</v>
      </c>
      <c r="Z113" s="309">
        <v>10057.25</v>
      </c>
      <c r="AA113" s="309">
        <v>13159.05</v>
      </c>
      <c r="AB113" s="309">
        <v>12617.54</v>
      </c>
      <c r="AC113" s="309">
        <v>11577.47</v>
      </c>
      <c r="AD113" s="309">
        <v>8602.34</v>
      </c>
      <c r="AE113" s="309">
        <v>9293.24</v>
      </c>
      <c r="AF113" s="309">
        <v>12231.47</v>
      </c>
      <c r="AG113" s="309">
        <v>10924.75</v>
      </c>
      <c r="AH113" s="309">
        <v>15246.43</v>
      </c>
      <c r="AI113" s="309">
        <v>7257.6</v>
      </c>
      <c r="AJ113" s="309">
        <v>10561.66</v>
      </c>
    </row>
    <row r="114" spans="1:36" ht="18.75">
      <c r="A114" s="265" t="str">
        <f>IFERROR(TRIM(VLOOKUP(UPPER(D112),table_lookups,2,FALSE())),IF(ROW()&gt;2,A113,""))</f>
        <v>EXPENSES</v>
      </c>
      <c r="B114" s="266">
        <v>314</v>
      </c>
      <c r="C114" s="267"/>
      <c r="D114" s="270" t="s">
        <v>75</v>
      </c>
      <c r="E114" s="268"/>
      <c r="F114" s="261" t="e">
        <v>#NAME?</v>
      </c>
      <c r="G114" t="s">
        <v>204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09">
        <v>1081.69</v>
      </c>
      <c r="Z114" s="309">
        <v>767.19</v>
      </c>
      <c r="AA114" s="309">
        <v>671.56</v>
      </c>
      <c r="AB114" s="309">
        <v>1090.1199999999999</v>
      </c>
      <c r="AC114" s="309">
        <v>1081.18</v>
      </c>
      <c r="AD114" s="309">
        <v>1720.03</v>
      </c>
      <c r="AE114" s="309">
        <v>2318.8200000000002</v>
      </c>
      <c r="AF114" s="309">
        <v>2877.01</v>
      </c>
      <c r="AG114" s="309">
        <v>3007.55</v>
      </c>
      <c r="AH114" s="309">
        <v>3954.65</v>
      </c>
      <c r="AI114" s="309">
        <v>287.7</v>
      </c>
      <c r="AJ114" s="309">
        <v>1630.6</v>
      </c>
    </row>
    <row r="115" spans="1:36" ht="18.75">
      <c r="A115" s="265" t="str">
        <f>IFERROR(TRIM(VLOOKUP(UPPER(D113),table_lookups,2,FALSE())),IF(ROW()&gt;2,A114,""))</f>
        <v>EXPENSES</v>
      </c>
      <c r="B115" s="266">
        <v>314</v>
      </c>
      <c r="C115" s="267"/>
      <c r="D115" s="270" t="s">
        <v>75</v>
      </c>
      <c r="E115" s="268"/>
      <c r="F115" s="261" t="e">
        <v>#NAME?</v>
      </c>
      <c r="G115" t="s">
        <v>205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09">
        <v>2060.2399999999998</v>
      </c>
      <c r="Z115" s="309">
        <v>2197.58</v>
      </c>
      <c r="AA115" s="309">
        <v>2128.91</v>
      </c>
      <c r="AB115" s="309">
        <v>2128.91</v>
      </c>
      <c r="AC115" s="309">
        <v>2128.91</v>
      </c>
      <c r="AD115" s="309">
        <v>2128.91</v>
      </c>
      <c r="AE115" s="309">
        <v>2199.87</v>
      </c>
      <c r="AF115" s="309">
        <v>2057.9499999999998</v>
      </c>
      <c r="AG115" s="309">
        <v>2128.91</v>
      </c>
      <c r="AH115" s="309">
        <v>2128.91</v>
      </c>
      <c r="AI115" s="309">
        <v>2060.2399999999998</v>
      </c>
      <c r="AJ115" s="309">
        <v>2128.91</v>
      </c>
    </row>
    <row r="116" spans="1:36" ht="18.75">
      <c r="A116" s="265" t="str">
        <f>IFERROR(TRIM(VLOOKUP(UPPER(D114),table_lookups,2,FALSE())),IF(ROW()&gt;2,A115,""))</f>
        <v>EXPENSES</v>
      </c>
      <c r="B116" s="266">
        <v>314</v>
      </c>
      <c r="C116" s="267"/>
      <c r="D116" s="270" t="s">
        <v>75</v>
      </c>
      <c r="E116" s="268"/>
      <c r="F116" s="261" t="e">
        <v>#NAME?</v>
      </c>
      <c r="G116" t="s">
        <v>206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09">
        <v>8760.07</v>
      </c>
      <c r="Z116" s="309">
        <v>10657.15</v>
      </c>
      <c r="AA116" s="309">
        <v>5540.01</v>
      </c>
      <c r="AB116" s="309">
        <v>6655.92</v>
      </c>
      <c r="AC116" s="309">
        <v>6830.55</v>
      </c>
      <c r="AD116" s="309">
        <v>8173.36</v>
      </c>
      <c r="AE116" s="309">
        <v>8540.09</v>
      </c>
      <c r="AF116" s="309">
        <v>6258.09</v>
      </c>
      <c r="AG116" s="309">
        <v>6612.22</v>
      </c>
      <c r="AH116" s="309">
        <v>6908.47</v>
      </c>
      <c r="AI116" s="309">
        <v>10121.23</v>
      </c>
      <c r="AJ116" s="309">
        <v>7887.91</v>
      </c>
    </row>
    <row r="117" spans="1:36" ht="18.75">
      <c r="A117" s="265" t="str">
        <f>IFERROR(TRIM(VLOOKUP(UPPER(D115),table_lookups,2,FALSE())),IF(ROW()&gt;2,A116,""))</f>
        <v>EXPENSES</v>
      </c>
      <c r="B117" s="266"/>
      <c r="C117" s="267"/>
      <c r="D117" s="270" t="s">
        <v>361</v>
      </c>
      <c r="E117" s="268"/>
      <c r="F117" s="261" t="e">
        <v>#NAME?</v>
      </c>
      <c r="G117" t="s">
        <v>207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09">
        <v>22162.959999999999</v>
      </c>
      <c r="Z117" s="309">
        <v>23957.87</v>
      </c>
      <c r="AA117" s="309">
        <v>21791.22</v>
      </c>
      <c r="AB117" s="309">
        <v>22777.64</v>
      </c>
      <c r="AC117" s="309">
        <v>21908.01</v>
      </c>
      <c r="AD117" s="309">
        <v>20929.060000000001</v>
      </c>
      <c r="AE117" s="309">
        <v>22648.080000000002</v>
      </c>
      <c r="AF117" s="309">
        <v>23741.26</v>
      </c>
      <c r="AG117" s="309">
        <v>22985.42</v>
      </c>
      <c r="AH117" s="309">
        <v>28571.87</v>
      </c>
      <c r="AI117" s="309">
        <v>20049.43</v>
      </c>
      <c r="AJ117" s="309">
        <v>22539.77</v>
      </c>
    </row>
    <row r="118" spans="1:36" ht="18.75">
      <c r="A118" s="265" t="str">
        <f>IFERROR(TRIM(VLOOKUP(UPPER(D116),table_lookups,2,FALSE())),IF(ROW()&gt;2,A117,""))</f>
        <v>EXPENSES</v>
      </c>
      <c r="B118" s="266"/>
      <c r="C118" s="267"/>
      <c r="D118" s="270" t="s">
        <v>361</v>
      </c>
      <c r="E118" s="268"/>
      <c r="F118" s="261" t="e">
        <v>#NAME?</v>
      </c>
      <c r="G118" t="s">
        <v>130</v>
      </c>
    </row>
    <row r="119" spans="1:36" ht="18.75">
      <c r="A119" s="265" t="str">
        <f>IFERROR(TRIM(VLOOKUP(UPPER(D117),table_lookups,2,FALSE())),IF(ROW()&gt;2,A118,""))</f>
        <v>EXPENSES</v>
      </c>
      <c r="B119" s="266"/>
      <c r="C119" s="267"/>
      <c r="D119" s="270" t="s">
        <v>361</v>
      </c>
      <c r="E119" s="268"/>
      <c r="F119" s="261" t="e">
        <v>#NAME?</v>
      </c>
      <c r="G119" t="s">
        <v>208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</row>
    <row r="120" spans="1:36" ht="18.75">
      <c r="A120" s="265" t="str">
        <f>IFERROR(TRIM(VLOOKUP(UPPER(D118),table_lookups,2,FALSE())),IF(ROW()&gt;2,A119,""))</f>
        <v>EXPENSES</v>
      </c>
      <c r="B120" s="266">
        <v>302</v>
      </c>
      <c r="C120" s="267"/>
      <c r="D120" s="270" t="s">
        <v>63</v>
      </c>
      <c r="E120" s="268"/>
      <c r="F120" s="261" t="e">
        <v>#NAME?</v>
      </c>
      <c r="G120" t="s">
        <v>209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09">
        <v>24770.79</v>
      </c>
      <c r="Z120" s="309">
        <v>24930.91</v>
      </c>
      <c r="AA120" s="309">
        <v>23801.65</v>
      </c>
      <c r="AB120" s="309">
        <v>23540.53</v>
      </c>
      <c r="AC120" s="309">
        <v>27943.77</v>
      </c>
      <c r="AD120" s="309">
        <v>27616.37</v>
      </c>
      <c r="AE120" s="309">
        <v>27212.75</v>
      </c>
      <c r="AF120" s="309">
        <v>31458.95</v>
      </c>
      <c r="AG120" s="309">
        <v>30417.03</v>
      </c>
      <c r="AH120" s="309">
        <v>30375.89</v>
      </c>
      <c r="AI120" s="309">
        <v>29402.58</v>
      </c>
      <c r="AJ120" s="309">
        <v>31419.78</v>
      </c>
    </row>
    <row r="121" spans="1:36" ht="18.75">
      <c r="A121" s="265" t="str">
        <f>IFERROR(TRIM(VLOOKUP(UPPER(D119),table_lookups,2,FALSE())),IF(ROW()&gt;2,A120,""))</f>
        <v>EXPENSES</v>
      </c>
      <c r="B121" s="266">
        <v>302</v>
      </c>
      <c r="C121" s="267"/>
      <c r="D121" s="270" t="s">
        <v>63</v>
      </c>
      <c r="E121" s="268"/>
      <c r="F121" s="261" t="e">
        <v>#NAME?</v>
      </c>
      <c r="G121" t="s">
        <v>210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09">
        <v>4951.25</v>
      </c>
      <c r="Z121" s="309">
        <v>5039.54</v>
      </c>
      <c r="AA121" s="309">
        <v>5026.3599999999997</v>
      </c>
      <c r="AB121" s="309">
        <v>4513.16</v>
      </c>
      <c r="AC121" s="309">
        <v>5662.3</v>
      </c>
      <c r="AD121" s="309">
        <v>5489.92</v>
      </c>
      <c r="AE121" s="309">
        <v>6007.3</v>
      </c>
      <c r="AF121" s="309">
        <v>7029.94</v>
      </c>
      <c r="AG121" s="309">
        <v>6517.29</v>
      </c>
      <c r="AH121" s="309">
        <v>6371.82</v>
      </c>
      <c r="AI121" s="309">
        <v>6704.34</v>
      </c>
      <c r="AJ121" s="309">
        <v>8494</v>
      </c>
    </row>
    <row r="122" spans="1:36" ht="18.75">
      <c r="A122" s="265" t="str">
        <f>IFERROR(TRIM(VLOOKUP(UPPER(D120),table_lookups,2,FALSE())),IF(ROW()&gt;2,A121,""))</f>
        <v>EXPENSES</v>
      </c>
      <c r="B122" s="266">
        <v>302</v>
      </c>
      <c r="C122" s="267"/>
      <c r="D122" s="270" t="s">
        <v>63</v>
      </c>
      <c r="E122" s="268"/>
      <c r="F122" s="261" t="e">
        <v>#NAME?</v>
      </c>
      <c r="G122" t="s">
        <v>211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09">
        <v>1695.8</v>
      </c>
      <c r="Z122" s="309">
        <v>2440.25</v>
      </c>
      <c r="AA122" s="309">
        <v>1235.28</v>
      </c>
      <c r="AB122" s="309">
        <v>2397.0100000000002</v>
      </c>
      <c r="AC122" s="309">
        <v>1367.14</v>
      </c>
      <c r="AD122" s="309">
        <v>2565.19</v>
      </c>
      <c r="AE122" s="309">
        <v>2731.86</v>
      </c>
      <c r="AF122" s="309">
        <v>2739.82</v>
      </c>
      <c r="AG122" s="309">
        <v>1539.34</v>
      </c>
      <c r="AH122" s="309">
        <v>1333.2</v>
      </c>
      <c r="AI122" s="309">
        <v>1338.77</v>
      </c>
      <c r="AJ122" s="309">
        <v>2495.46</v>
      </c>
    </row>
    <row r="123" spans="1:36" ht="18.75">
      <c r="A123" s="265" t="str">
        <f>IFERROR(TRIM(VLOOKUP(UPPER(D121),table_lookups,2,FALSE())),IF(ROW()&gt;2,A122,""))</f>
        <v>EXPENSES</v>
      </c>
      <c r="B123" s="266">
        <v>302</v>
      </c>
      <c r="C123" s="267"/>
      <c r="D123" s="270" t="s">
        <v>63</v>
      </c>
      <c r="E123" s="268"/>
      <c r="F123" s="261" t="e">
        <v>#NAME?</v>
      </c>
      <c r="G123" t="s">
        <v>212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09">
        <v>1877.25</v>
      </c>
      <c r="Z123" s="309">
        <v>2061.59</v>
      </c>
      <c r="AA123" s="309">
        <v>2399.56</v>
      </c>
      <c r="AB123" s="309">
        <v>1364.48</v>
      </c>
      <c r="AC123" s="309">
        <v>2797.44</v>
      </c>
      <c r="AD123" s="309">
        <v>1484.88</v>
      </c>
      <c r="AE123" s="309">
        <v>1732.69</v>
      </c>
      <c r="AF123" s="309">
        <v>1480.95</v>
      </c>
      <c r="AG123" s="309">
        <v>1583.79</v>
      </c>
      <c r="AH123" s="309">
        <v>3386.92</v>
      </c>
      <c r="AI123" s="309">
        <v>5093.99</v>
      </c>
      <c r="AJ123" s="309">
        <v>9106.15</v>
      </c>
    </row>
    <row r="124" spans="1:36" ht="18.75">
      <c r="A124" s="265" t="str">
        <f>IFERROR(TRIM(VLOOKUP(UPPER(D122),table_lookups,2,FALSE())),IF(ROW()&gt;2,A123,""))</f>
        <v>EXPENSES</v>
      </c>
      <c r="B124" s="266">
        <v>302</v>
      </c>
      <c r="C124" s="267"/>
      <c r="D124" s="270" t="s">
        <v>63</v>
      </c>
      <c r="E124" s="268"/>
      <c r="F124" s="261" t="e">
        <v>#NAME?</v>
      </c>
      <c r="G124" t="s">
        <v>213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09">
        <v>0</v>
      </c>
      <c r="Z124" s="309">
        <v>0</v>
      </c>
      <c r="AA124" s="309">
        <v>112.2</v>
      </c>
      <c r="AB124" s="309">
        <v>31.68</v>
      </c>
      <c r="AC124" s="309">
        <v>116.6</v>
      </c>
      <c r="AD124" s="309">
        <v>54</v>
      </c>
      <c r="AE124" s="309">
        <v>30.8</v>
      </c>
      <c r="AF124" s="309">
        <v>0</v>
      </c>
      <c r="AG124" s="309">
        <v>0</v>
      </c>
      <c r="AH124" s="309">
        <v>386.64</v>
      </c>
      <c r="AI124" s="309">
        <v>472.54</v>
      </c>
      <c r="AJ124" s="309">
        <v>475.95</v>
      </c>
    </row>
    <row r="125" spans="1:36" ht="18.75">
      <c r="A125" s="265" t="str">
        <f>IFERROR(TRIM(VLOOKUP(UPPER(D123),table_lookups,2,FALSE())),IF(ROW()&gt;2,A124,""))</f>
        <v>EXPENSES</v>
      </c>
      <c r="B125" s="266">
        <v>302</v>
      </c>
      <c r="C125" s="267"/>
      <c r="D125" s="270" t="s">
        <v>63</v>
      </c>
      <c r="E125" s="268"/>
      <c r="F125" s="261" t="e">
        <v>#NAME?</v>
      </c>
      <c r="G125" t="s">
        <v>214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09">
        <v>0</v>
      </c>
      <c r="Z125" s="309">
        <v>0</v>
      </c>
      <c r="AA125" s="309">
        <v>530.48</v>
      </c>
      <c r="AB125" s="309">
        <v>42.66</v>
      </c>
      <c r="AC125" s="309">
        <v>76.38</v>
      </c>
      <c r="AD125" s="309">
        <v>0</v>
      </c>
      <c r="AE125" s="309">
        <v>341.64</v>
      </c>
      <c r="AF125" s="309">
        <v>176</v>
      </c>
      <c r="AG125" s="309">
        <v>40.4</v>
      </c>
      <c r="AH125" s="309">
        <v>0</v>
      </c>
      <c r="AI125" s="309">
        <v>0</v>
      </c>
      <c r="AJ125" s="309">
        <v>0</v>
      </c>
    </row>
    <row r="126" spans="1:36" ht="18.75">
      <c r="A126" s="265" t="str">
        <f>IFERROR(TRIM(VLOOKUP(UPPER(D124),table_lookups,2,FALSE())),IF(ROW()&gt;2,A125,""))</f>
        <v>EXPENSES</v>
      </c>
      <c r="B126" s="266">
        <v>302</v>
      </c>
      <c r="C126" s="267"/>
      <c r="D126" s="270" t="s">
        <v>63</v>
      </c>
      <c r="E126" s="268"/>
      <c r="F126" s="261" t="e">
        <v>#NAME?</v>
      </c>
      <c r="G126" t="s">
        <v>215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09">
        <v>4042.42</v>
      </c>
      <c r="Z126" s="309">
        <v>-2838.12</v>
      </c>
      <c r="AA126" s="309">
        <v>0</v>
      </c>
      <c r="AB126" s="309">
        <v>233.06</v>
      </c>
      <c r="AC126" s="309">
        <v>790.68</v>
      </c>
      <c r="AD126" s="309">
        <v>0</v>
      </c>
      <c r="AE126" s="309">
        <v>0</v>
      </c>
      <c r="AF126" s="309">
        <v>529.07000000000005</v>
      </c>
      <c r="AG126" s="309">
        <v>0</v>
      </c>
      <c r="AH126" s="309">
        <v>0</v>
      </c>
      <c r="AI126" s="309">
        <v>1021.99</v>
      </c>
      <c r="AJ126" s="309">
        <v>2917.45</v>
      </c>
    </row>
    <row r="127" spans="1:36" ht="18.75">
      <c r="A127" s="265" t="str">
        <f>IFERROR(TRIM(VLOOKUP(UPPER(D125),table_lookups,2,FALSE())),IF(ROW()&gt;2,A126,""))</f>
        <v>EXPENSES</v>
      </c>
      <c r="B127" s="266">
        <v>302</v>
      </c>
      <c r="C127" s="267"/>
      <c r="D127" s="270" t="s">
        <v>63</v>
      </c>
      <c r="E127" s="268"/>
      <c r="F127" s="261" t="e">
        <v>#NAME?</v>
      </c>
      <c r="G127" t="s">
        <v>216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09">
        <v>286.72000000000003</v>
      </c>
      <c r="Z127" s="309">
        <v>358.4</v>
      </c>
      <c r="AA127" s="309">
        <v>286.72000000000003</v>
      </c>
      <c r="AB127" s="309">
        <v>286.72000000000003</v>
      </c>
      <c r="AC127" s="309">
        <v>377.45</v>
      </c>
      <c r="AD127" s="309">
        <v>301.95999999999998</v>
      </c>
      <c r="AE127" s="309">
        <v>301.95999999999998</v>
      </c>
      <c r="AF127" s="309">
        <v>377.45</v>
      </c>
      <c r="AG127" s="309">
        <v>301.95999999999998</v>
      </c>
      <c r="AH127" s="309">
        <v>301.95999999999998</v>
      </c>
      <c r="AI127" s="309">
        <v>377.45</v>
      </c>
      <c r="AJ127" s="309">
        <v>301.95999999999998</v>
      </c>
    </row>
    <row r="128" spans="1:36" ht="18.75">
      <c r="A128" s="265" t="str">
        <f>IFERROR(TRIM(VLOOKUP(UPPER(D126),table_lookups,2,FALSE())),IF(ROW()&gt;2,A127,""))</f>
        <v>EXPENSES</v>
      </c>
      <c r="B128" s="266">
        <v>302</v>
      </c>
      <c r="C128" s="267"/>
      <c r="D128" s="270" t="s">
        <v>63</v>
      </c>
      <c r="E128" s="268"/>
      <c r="F128" s="261" t="e">
        <v>#NAME?</v>
      </c>
      <c r="G128" t="s">
        <v>217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09">
        <v>13346.54</v>
      </c>
      <c r="Z128" s="309">
        <v>15826.18</v>
      </c>
      <c r="AA128" s="309">
        <v>20180.28</v>
      </c>
      <c r="AB128" s="309">
        <v>17155.87</v>
      </c>
      <c r="AC128" s="309">
        <v>17212.169999999998</v>
      </c>
      <c r="AD128" s="309">
        <v>20066.48</v>
      </c>
      <c r="AE128" s="309">
        <v>16774.900000000001</v>
      </c>
      <c r="AF128" s="309">
        <v>19990.89</v>
      </c>
      <c r="AG128" s="309">
        <v>19701.8</v>
      </c>
      <c r="AH128" s="309">
        <v>18823.669999999998</v>
      </c>
      <c r="AI128" s="309">
        <v>19890.900000000001</v>
      </c>
      <c r="AJ128" s="309">
        <v>20637.68</v>
      </c>
    </row>
    <row r="129" spans="1:36" ht="18.75">
      <c r="A129" s="265" t="str">
        <f>IFERROR(TRIM(VLOOKUP(UPPER(D127),table_lookups,2,FALSE())),IF(ROW()&gt;2,A128,""))</f>
        <v>EXPENSES</v>
      </c>
      <c r="B129" s="266">
        <v>302</v>
      </c>
      <c r="C129" s="267"/>
      <c r="D129" s="270" t="s">
        <v>63</v>
      </c>
      <c r="E129" s="268"/>
      <c r="F129" s="261" t="e">
        <v>#NAME?</v>
      </c>
      <c r="G129" t="s">
        <v>218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09">
        <v>0</v>
      </c>
      <c r="Z129" s="309">
        <v>157</v>
      </c>
      <c r="AA129" s="309">
        <v>0</v>
      </c>
      <c r="AB129" s="309">
        <v>0</v>
      </c>
      <c r="AC129" s="309">
        <v>111</v>
      </c>
      <c r="AD129" s="309">
        <v>202.65</v>
      </c>
      <c r="AE129" s="309">
        <v>0</v>
      </c>
      <c r="AF129" s="309">
        <v>159.19999999999999</v>
      </c>
      <c r="AG129" s="309">
        <v>110.01</v>
      </c>
      <c r="AH129" s="309">
        <v>222.85</v>
      </c>
      <c r="AI129" s="309">
        <v>190.1</v>
      </c>
      <c r="AJ129" s="309">
        <v>0</v>
      </c>
    </row>
    <row r="130" spans="1:36" ht="18.75">
      <c r="A130" s="265" t="str">
        <f>IFERROR(TRIM(VLOOKUP(UPPER(D128),table_lookups,2,FALSE())),IF(ROW()&gt;2,A129,""))</f>
        <v>EXPENSES</v>
      </c>
      <c r="B130" s="266">
        <v>302</v>
      </c>
      <c r="C130" s="267"/>
      <c r="D130" s="270" t="s">
        <v>63</v>
      </c>
      <c r="E130" s="268"/>
      <c r="F130" s="261" t="e">
        <v>#NAME?</v>
      </c>
      <c r="G130" t="s">
        <v>219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09">
        <v>1836.24</v>
      </c>
      <c r="Z130" s="309">
        <v>1731.26</v>
      </c>
      <c r="AA130" s="309">
        <v>2189.83</v>
      </c>
      <c r="AB130" s="309">
        <v>1722.35</v>
      </c>
      <c r="AC130" s="309">
        <v>1802.06</v>
      </c>
      <c r="AD130" s="309">
        <v>1777.5</v>
      </c>
      <c r="AE130" s="309">
        <v>1890.83</v>
      </c>
      <c r="AF130" s="309">
        <v>1975.54</v>
      </c>
      <c r="AG130" s="309">
        <v>2818.03</v>
      </c>
      <c r="AH130" s="309">
        <v>2235.13</v>
      </c>
      <c r="AI130" s="309">
        <v>1582.81</v>
      </c>
      <c r="AJ130" s="309">
        <v>2864.38</v>
      </c>
    </row>
    <row r="131" spans="1:36" ht="18.75">
      <c r="A131" s="265" t="str">
        <f>IFERROR(TRIM(VLOOKUP(UPPER(D129),table_lookups,2,FALSE())),IF(ROW()&gt;2,A130,""))</f>
        <v>EXPENSES</v>
      </c>
      <c r="B131" s="266">
        <v>302</v>
      </c>
      <c r="C131" s="267"/>
      <c r="D131" s="270" t="s">
        <v>63</v>
      </c>
      <c r="E131" s="268"/>
      <c r="F131" s="261" t="e">
        <v>#NAME?</v>
      </c>
      <c r="G131" t="s">
        <v>220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09">
        <v>0</v>
      </c>
      <c r="Z131" s="309">
        <v>0</v>
      </c>
      <c r="AA131" s="309">
        <v>96.28</v>
      </c>
      <c r="AB131" s="309">
        <v>0</v>
      </c>
      <c r="AC131" s="309">
        <v>608.42999999999995</v>
      </c>
      <c r="AD131" s="309">
        <v>239.41</v>
      </c>
      <c r="AE131" s="309">
        <v>73.81</v>
      </c>
      <c r="AF131" s="309">
        <v>491.61</v>
      </c>
      <c r="AG131" s="309">
        <v>0</v>
      </c>
      <c r="AH131" s="309">
        <v>0</v>
      </c>
      <c r="AI131" s="309">
        <v>146.28</v>
      </c>
      <c r="AJ131" s="309">
        <v>596.22</v>
      </c>
    </row>
    <row r="132" spans="1:36" ht="18.75">
      <c r="A132" s="265" t="str">
        <f>IFERROR(TRIM(VLOOKUP(UPPER(D130),table_lookups,2,FALSE())),IF(ROW()&gt;2,A131,""))</f>
        <v>EXPENSES</v>
      </c>
      <c r="B132" s="266"/>
      <c r="C132" s="267"/>
      <c r="D132" s="270" t="s">
        <v>361</v>
      </c>
      <c r="E132" s="268"/>
      <c r="F132" s="261" t="e">
        <v>#NAME?</v>
      </c>
      <c r="G132" t="s">
        <v>221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09">
        <v>52807.01</v>
      </c>
      <c r="Z132" s="309">
        <v>49707.01</v>
      </c>
      <c r="AA132" s="309">
        <v>55858.64</v>
      </c>
      <c r="AB132" s="309">
        <v>51287.519999999997</v>
      </c>
      <c r="AC132" s="309">
        <v>58865.42</v>
      </c>
      <c r="AD132" s="309">
        <v>59798.36</v>
      </c>
      <c r="AE132" s="309">
        <v>57098.54</v>
      </c>
      <c r="AF132" s="309">
        <v>66409.42</v>
      </c>
      <c r="AG132" s="309">
        <v>63029.65</v>
      </c>
      <c r="AH132" s="309">
        <v>63438.080000000002</v>
      </c>
      <c r="AI132" s="309">
        <v>66221.75</v>
      </c>
      <c r="AJ132" s="309">
        <v>79309.03</v>
      </c>
    </row>
    <row r="133" spans="1:36" ht="18.75">
      <c r="A133" s="265" t="str">
        <f>IFERROR(TRIM(VLOOKUP(UPPER(D131),table_lookups,2,FALSE())),IF(ROW()&gt;2,A132,""))</f>
        <v>EXPENSES</v>
      </c>
      <c r="B133" s="266"/>
      <c r="C133" s="267"/>
      <c r="D133" s="270" t="s">
        <v>361</v>
      </c>
      <c r="E133" s="268"/>
      <c r="F133" s="261" t="e">
        <v>#NAME?</v>
      </c>
      <c r="G133" t="s">
        <v>130</v>
      </c>
    </row>
    <row r="134" spans="1:36" ht="18.75">
      <c r="A134" s="265" t="str">
        <f>IFERROR(TRIM(VLOOKUP(UPPER(D132),table_lookups,2,FALSE())),IF(ROW()&gt;2,A133,""))</f>
        <v>EXPENSES</v>
      </c>
      <c r="B134" s="266"/>
      <c r="C134" s="267"/>
      <c r="D134" s="270" t="s">
        <v>361</v>
      </c>
      <c r="E134" s="268"/>
      <c r="F134" s="261" t="e">
        <v>#NAME?</v>
      </c>
      <c r="G134" t="s">
        <v>222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t="s">
        <v>135</v>
      </c>
      <c r="Z134" t="s">
        <v>135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</row>
    <row r="135" spans="1:36" ht="18.75">
      <c r="A135" s="265" t="str">
        <f>IFERROR(TRIM(VLOOKUP(UPPER(D133),table_lookups,2,FALSE())),IF(ROW()&gt;2,A134,""))</f>
        <v>EXPENSES</v>
      </c>
      <c r="B135" s="266">
        <v>304</v>
      </c>
      <c r="C135" s="267"/>
      <c r="D135" s="270" t="s">
        <v>65</v>
      </c>
      <c r="E135" s="268"/>
      <c r="F135" s="261" t="e">
        <v>#NAME?</v>
      </c>
      <c r="G135" t="s">
        <v>223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09">
        <v>11092.42</v>
      </c>
      <c r="Z135" s="309">
        <v>9546.07</v>
      </c>
      <c r="AA135" s="309">
        <v>10680.28</v>
      </c>
      <c r="AB135" s="309">
        <v>8464.59</v>
      </c>
      <c r="AC135" s="309">
        <v>8004.22</v>
      </c>
      <c r="AD135" s="309">
        <v>10947.98</v>
      </c>
      <c r="AE135" s="309">
        <v>8868.01</v>
      </c>
      <c r="AF135" s="309">
        <v>8008.98</v>
      </c>
      <c r="AG135" s="309">
        <v>7136.76</v>
      </c>
      <c r="AH135" s="309">
        <v>7129.98</v>
      </c>
      <c r="AI135" s="309">
        <v>8973.7900000000009</v>
      </c>
      <c r="AJ135" s="309">
        <v>6912.5</v>
      </c>
    </row>
    <row r="136" spans="1:36" ht="18.75">
      <c r="A136" s="265" t="str">
        <f>IFERROR(TRIM(VLOOKUP(UPPER(D134),table_lookups,2,FALSE())),IF(ROW()&gt;2,A135,""))</f>
        <v>EXPENSES</v>
      </c>
      <c r="B136" s="266">
        <v>304</v>
      </c>
      <c r="C136" s="267"/>
      <c r="D136" s="270" t="s">
        <v>65</v>
      </c>
      <c r="E136" s="268"/>
      <c r="F136" s="261" t="e">
        <v>#NAME?</v>
      </c>
      <c r="G136" t="s">
        <v>224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09">
        <v>2103.2800000000002</v>
      </c>
      <c r="Z136" s="309">
        <v>1841.62</v>
      </c>
      <c r="AA136" s="309">
        <v>2095.88</v>
      </c>
      <c r="AB136" s="309">
        <v>1938.17</v>
      </c>
      <c r="AC136" s="309">
        <v>1671.73</v>
      </c>
      <c r="AD136" s="309">
        <v>2256.79</v>
      </c>
      <c r="AE136" s="309">
        <v>1937.11</v>
      </c>
      <c r="AF136" s="309">
        <v>1727.36</v>
      </c>
      <c r="AG136" s="309">
        <v>1605.4</v>
      </c>
      <c r="AH136" s="309">
        <v>1756.85</v>
      </c>
      <c r="AI136" s="309">
        <v>1876.68</v>
      </c>
      <c r="AJ136" s="309">
        <v>1433.87</v>
      </c>
    </row>
    <row r="137" spans="1:36" ht="18.75">
      <c r="A137" s="265" t="str">
        <f>IFERROR(TRIM(VLOOKUP(UPPER(D135),table_lookups,2,FALSE())),IF(ROW()&gt;2,A136,""))</f>
        <v>EXPENSES</v>
      </c>
      <c r="B137" s="266">
        <v>304</v>
      </c>
      <c r="C137" s="267"/>
      <c r="D137" s="270" t="s">
        <v>65</v>
      </c>
      <c r="E137" s="268"/>
      <c r="F137" s="261" t="e">
        <v>#NAME?</v>
      </c>
      <c r="G137" t="s">
        <v>225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09">
        <v>572.33000000000004</v>
      </c>
      <c r="Z137" s="309">
        <v>954.8</v>
      </c>
      <c r="AA137" s="309">
        <v>565.27</v>
      </c>
      <c r="AB137" s="309">
        <v>709.21</v>
      </c>
      <c r="AC137" s="309">
        <v>366.65</v>
      </c>
      <c r="AD137" s="309">
        <v>1035.31</v>
      </c>
      <c r="AE137" s="309">
        <v>759.03</v>
      </c>
      <c r="AF137" s="309">
        <v>620.62</v>
      </c>
      <c r="AG137" s="309">
        <v>350.81</v>
      </c>
      <c r="AH137" s="309">
        <v>274.02</v>
      </c>
      <c r="AI137" s="309">
        <v>253.05</v>
      </c>
      <c r="AJ137" s="309">
        <v>535.26</v>
      </c>
    </row>
    <row r="138" spans="1:36" ht="18.75">
      <c r="A138" s="265" t="str">
        <f>IFERROR(TRIM(VLOOKUP(UPPER(D136),table_lookups,2,FALSE())),IF(ROW()&gt;2,A137,""))</f>
        <v>EXPENSES</v>
      </c>
      <c r="B138" s="266">
        <v>304</v>
      </c>
      <c r="C138" s="267"/>
      <c r="D138" s="270" t="s">
        <v>65</v>
      </c>
      <c r="E138" s="268"/>
      <c r="F138" s="261" t="e">
        <v>#NAME?</v>
      </c>
      <c r="G138" t="s">
        <v>226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09">
        <v>204.49</v>
      </c>
      <c r="Z138" s="309">
        <v>166.16</v>
      </c>
      <c r="AA138" s="309">
        <v>357.33</v>
      </c>
      <c r="AB138" s="309">
        <v>237.66</v>
      </c>
      <c r="AC138" s="309">
        <v>327.78</v>
      </c>
      <c r="AD138" s="309">
        <v>560.49</v>
      </c>
      <c r="AE138" s="309">
        <v>208.82</v>
      </c>
      <c r="AF138" s="309">
        <v>45.17</v>
      </c>
      <c r="AG138" s="309">
        <v>65.37</v>
      </c>
      <c r="AH138" s="309">
        <v>276.75</v>
      </c>
      <c r="AI138" s="309">
        <v>552.51</v>
      </c>
      <c r="AJ138" s="309">
        <v>819.37</v>
      </c>
    </row>
    <row r="139" spans="1:36" ht="18.75">
      <c r="A139" s="265" t="str">
        <f>IFERROR(TRIM(VLOOKUP(UPPER(D137),table_lookups,2,FALSE())),IF(ROW()&gt;2,A138,""))</f>
        <v>EXPENSES</v>
      </c>
      <c r="B139" s="266">
        <v>304</v>
      </c>
      <c r="C139" s="267"/>
      <c r="D139" s="270" t="s">
        <v>65</v>
      </c>
      <c r="E139" s="268"/>
      <c r="F139" s="261" t="e">
        <v>#NAME?</v>
      </c>
      <c r="G139" t="s">
        <v>227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09">
        <v>0</v>
      </c>
      <c r="Z139" s="309">
        <v>0</v>
      </c>
      <c r="AA139" s="309">
        <v>0</v>
      </c>
      <c r="AB139" s="309">
        <v>0</v>
      </c>
      <c r="AC139" s="309">
        <v>553.86</v>
      </c>
      <c r="AD139" s="309">
        <v>0</v>
      </c>
      <c r="AE139" s="309">
        <v>0</v>
      </c>
      <c r="AF139" s="309">
        <v>0</v>
      </c>
      <c r="AG139" s="309">
        <v>610.74</v>
      </c>
      <c r="AH139" s="309">
        <v>1114.2</v>
      </c>
      <c r="AI139" s="309">
        <v>0</v>
      </c>
      <c r="AJ139" s="309">
        <v>0</v>
      </c>
    </row>
    <row r="140" spans="1:36" ht="18.75">
      <c r="A140" s="272" t="str">
        <f>IFERROR(TRIM(VLOOKUP(UPPER(D138),table_lookups,2,FALSE())),IF(ROW()&gt;2,A139,""))</f>
        <v>EXPENSES</v>
      </c>
      <c r="B140" s="266">
        <v>304</v>
      </c>
      <c r="C140" s="273"/>
      <c r="D140" s="270" t="s">
        <v>65</v>
      </c>
      <c r="E140" s="271"/>
      <c r="F140" s="261" t="e">
        <v>#NAME?</v>
      </c>
      <c r="G140" t="s">
        <v>228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09">
        <v>1195.52</v>
      </c>
      <c r="Z140" s="309">
        <v>4793.57</v>
      </c>
      <c r="AA140" s="309">
        <v>0</v>
      </c>
      <c r="AB140" s="309">
        <v>871.15</v>
      </c>
      <c r="AC140" s="309">
        <v>4046.31</v>
      </c>
      <c r="AD140" s="309">
        <v>1342.4</v>
      </c>
      <c r="AE140" s="309">
        <v>2114.6799999999998</v>
      </c>
      <c r="AF140" s="309">
        <v>2420.73</v>
      </c>
      <c r="AG140" s="309">
        <v>2186.8000000000002</v>
      </c>
      <c r="AH140" s="309">
        <v>1873.01</v>
      </c>
      <c r="AI140" s="309">
        <v>2529.33</v>
      </c>
      <c r="AJ140" s="309">
        <v>3565.28</v>
      </c>
    </row>
    <row r="141" spans="1:36" ht="18.75">
      <c r="A141" s="265" t="str">
        <f>IFERROR(TRIM(VLOOKUP(UPPER(D139),table_lookups,2,FALSE())),IF(ROW()&gt;2,A140,""))</f>
        <v>EXPENSES</v>
      </c>
      <c r="B141" s="266">
        <v>304</v>
      </c>
      <c r="C141" s="267"/>
      <c r="D141" s="270" t="s">
        <v>65</v>
      </c>
      <c r="E141" s="271"/>
      <c r="F141" s="261" t="e">
        <v>#NAME?</v>
      </c>
      <c r="G141" t="s">
        <v>229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09">
        <v>0</v>
      </c>
      <c r="Z141" s="309">
        <v>0</v>
      </c>
      <c r="AA141" s="309">
        <v>0</v>
      </c>
      <c r="AB141" s="309">
        <v>0</v>
      </c>
      <c r="AC141" s="309">
        <v>292.45</v>
      </c>
      <c r="AD141" s="309">
        <v>0</v>
      </c>
      <c r="AE141" s="309">
        <v>0</v>
      </c>
      <c r="AF141" s="309">
        <v>0</v>
      </c>
      <c r="AG141" s="309">
        <v>0</v>
      </c>
      <c r="AH141" s="309">
        <v>0</v>
      </c>
      <c r="AI141" s="309">
        <v>0</v>
      </c>
      <c r="AJ141" s="309">
        <v>0</v>
      </c>
    </row>
    <row r="142" spans="1:36" ht="18.75">
      <c r="A142" s="265" t="str">
        <f>IFERROR(TRIM(VLOOKUP(UPPER(D140),table_lookups,2,FALSE())),IF(ROW()&gt;2,A141,""))</f>
        <v>EXPENSES</v>
      </c>
      <c r="B142" s="266"/>
      <c r="C142" s="267"/>
      <c r="D142" s="270" t="s">
        <v>361</v>
      </c>
      <c r="E142" s="271"/>
      <c r="F142" s="261" t="e">
        <v>#NAME?</v>
      </c>
      <c r="G142" t="s">
        <v>230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09">
        <v>15168.04</v>
      </c>
      <c r="Z142" s="309">
        <v>17302.22</v>
      </c>
      <c r="AA142" s="309">
        <v>13698.76</v>
      </c>
      <c r="AB142" s="309">
        <v>12220.78</v>
      </c>
      <c r="AC142" s="309">
        <v>15263</v>
      </c>
      <c r="AD142" s="309">
        <v>16142.97</v>
      </c>
      <c r="AE142" s="309">
        <v>13887.65</v>
      </c>
      <c r="AF142" s="309">
        <v>12822.86</v>
      </c>
      <c r="AG142" s="309">
        <v>11955.88</v>
      </c>
      <c r="AH142" s="309">
        <v>12424.81</v>
      </c>
      <c r="AI142" s="309">
        <v>14185.36</v>
      </c>
      <c r="AJ142" s="309">
        <v>13266.28</v>
      </c>
    </row>
    <row r="143" spans="1:36" ht="18.75">
      <c r="A143" s="265" t="str">
        <f>IFERROR(TRIM(VLOOKUP(UPPER(D141),table_lookups,2,FALSE())),IF(ROW()&gt;2,A142,""))</f>
        <v>EXPENSES</v>
      </c>
      <c r="B143" s="266"/>
      <c r="C143" s="267"/>
      <c r="D143" s="270" t="s">
        <v>361</v>
      </c>
      <c r="E143" s="271"/>
      <c r="F143" s="261" t="e">
        <v>#NAME?</v>
      </c>
      <c r="G143" t="s">
        <v>130</v>
      </c>
    </row>
    <row r="144" spans="1:36" ht="18.75">
      <c r="A144" s="265" t="str">
        <f>IFERROR(TRIM(VLOOKUP(UPPER(D142),table_lookups,2,FALSE())),IF(ROW()&gt;2,A143,""))</f>
        <v>EXPENSES</v>
      </c>
      <c r="B144" s="266"/>
      <c r="C144" s="267"/>
      <c r="D144" s="270" t="s">
        <v>361</v>
      </c>
      <c r="E144" s="271"/>
      <c r="F144" s="261" t="e">
        <v>#NAME?</v>
      </c>
      <c r="G144" t="s">
        <v>231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t="s">
        <v>135</v>
      </c>
      <c r="Z144" t="s">
        <v>135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135</v>
      </c>
      <c r="AH144" t="s">
        <v>135</v>
      </c>
      <c r="AI144" t="s">
        <v>135</v>
      </c>
      <c r="AJ144" t="s">
        <v>135</v>
      </c>
    </row>
    <row r="145" spans="1:36" ht="18.75">
      <c r="A145" s="265" t="str">
        <f>IFERROR(TRIM(VLOOKUP(UPPER(D143),table_lookups,2,FALSE())),IF(ROW()&gt;2,A144,""))</f>
        <v>EXPENSES</v>
      </c>
      <c r="B145" s="266">
        <v>303</v>
      </c>
      <c r="C145" s="267"/>
      <c r="D145" s="270" t="s">
        <v>64</v>
      </c>
      <c r="E145" s="271"/>
      <c r="F145" s="261" t="e">
        <v>#NAME?</v>
      </c>
      <c r="G145" t="s">
        <v>232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09">
        <v>12335.14</v>
      </c>
      <c r="Z145" s="309">
        <v>12270.31</v>
      </c>
      <c r="AA145" s="309">
        <v>13505.58</v>
      </c>
      <c r="AB145" s="309">
        <v>7749.61</v>
      </c>
      <c r="AC145" s="309">
        <v>11611.27</v>
      </c>
      <c r="AD145" s="309">
        <v>13094.48</v>
      </c>
      <c r="AE145" s="309">
        <v>12822.46</v>
      </c>
      <c r="AF145" s="309">
        <v>15471.03</v>
      </c>
      <c r="AG145" s="309">
        <v>16281.79</v>
      </c>
      <c r="AH145" s="309">
        <v>12746.48</v>
      </c>
      <c r="AI145" s="309">
        <v>15612.7</v>
      </c>
      <c r="AJ145" s="309">
        <v>17092.96</v>
      </c>
    </row>
    <row r="146" spans="1:36" ht="18.75">
      <c r="A146" s="265" t="str">
        <f>IFERROR(TRIM(VLOOKUP(UPPER(D144),table_lookups,2,FALSE())),IF(ROW()&gt;2,A145,""))</f>
        <v>EXPENSES</v>
      </c>
      <c r="B146" s="266">
        <v>303</v>
      </c>
      <c r="C146" s="267"/>
      <c r="D146" s="270" t="s">
        <v>64</v>
      </c>
      <c r="E146" s="271"/>
      <c r="F146" s="261" t="e">
        <v>#NAME?</v>
      </c>
      <c r="G146" t="s">
        <v>233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09">
        <v>2625.27</v>
      </c>
      <c r="Z146" s="309">
        <v>2738.05</v>
      </c>
      <c r="AA146" s="309">
        <v>2893.07</v>
      </c>
      <c r="AB146" s="309">
        <v>2378.81</v>
      </c>
      <c r="AC146" s="309">
        <v>2499.64</v>
      </c>
      <c r="AD146" s="309">
        <v>3663.41</v>
      </c>
      <c r="AE146" s="309">
        <v>3084.53</v>
      </c>
      <c r="AF146" s="309">
        <v>3607.84</v>
      </c>
      <c r="AG146" s="309">
        <v>3241.18</v>
      </c>
      <c r="AH146" s="309">
        <v>3252.39</v>
      </c>
      <c r="AI146" s="309">
        <v>3092.63</v>
      </c>
      <c r="AJ146" s="309">
        <v>3366.01</v>
      </c>
    </row>
    <row r="147" spans="1:36" ht="18.75">
      <c r="A147" s="265" t="str">
        <f>IFERROR(TRIM(VLOOKUP(UPPER(D145),table_lookups,2,FALSE())),IF(ROW()&gt;2,A146,""))</f>
        <v>EXPENSES</v>
      </c>
      <c r="B147" s="266">
        <v>303</v>
      </c>
      <c r="C147" s="267"/>
      <c r="D147" s="270" t="s">
        <v>64</v>
      </c>
      <c r="E147" s="271"/>
      <c r="F147" s="261" t="e">
        <v>#NAME?</v>
      </c>
      <c r="G147" t="s">
        <v>234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09">
        <v>954.32</v>
      </c>
      <c r="Z147" s="309">
        <v>1856.75</v>
      </c>
      <c r="AA147" s="309">
        <v>970.46</v>
      </c>
      <c r="AB147" s="309">
        <v>1467.76</v>
      </c>
      <c r="AC147" s="309">
        <v>703.38</v>
      </c>
      <c r="AD147" s="309">
        <v>1147.5</v>
      </c>
      <c r="AE147" s="309">
        <v>1358.7</v>
      </c>
      <c r="AF147" s="309">
        <v>2197.14</v>
      </c>
      <c r="AG147" s="309">
        <v>874.76</v>
      </c>
      <c r="AH147" s="309">
        <v>916.58</v>
      </c>
      <c r="AI147" s="309">
        <v>684.53</v>
      </c>
      <c r="AJ147" s="309">
        <v>1688.41</v>
      </c>
    </row>
    <row r="148" spans="1:36" ht="18.75">
      <c r="A148" s="265" t="str">
        <f>IFERROR(TRIM(VLOOKUP(UPPER(D146),table_lookups,2,FALSE())),IF(ROW()&gt;2,A147,""))</f>
        <v>EXPENSES</v>
      </c>
      <c r="B148" s="266">
        <v>303</v>
      </c>
      <c r="C148" s="267"/>
      <c r="D148" s="270" t="s">
        <v>64</v>
      </c>
      <c r="E148" s="271"/>
      <c r="F148" s="261" t="e">
        <v>#NAME?</v>
      </c>
      <c r="G148" t="s">
        <v>235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09">
        <v>1885.3</v>
      </c>
      <c r="Z148" s="309">
        <v>1522.76</v>
      </c>
      <c r="AA148" s="309">
        <v>1693.06</v>
      </c>
      <c r="AB148" s="309">
        <v>1623.1</v>
      </c>
      <c r="AC148" s="309">
        <v>1972.18</v>
      </c>
      <c r="AD148" s="309">
        <v>1678.89</v>
      </c>
      <c r="AE148" s="309">
        <v>1626.44</v>
      </c>
      <c r="AF148" s="309">
        <v>732.97</v>
      </c>
      <c r="AG148" s="309">
        <v>1398.4</v>
      </c>
      <c r="AH148" s="309">
        <v>1394.21</v>
      </c>
      <c r="AI148" s="309">
        <v>1290.58</v>
      </c>
      <c r="AJ148" s="309">
        <v>680.75</v>
      </c>
    </row>
    <row r="149" spans="1:36" ht="18.75">
      <c r="A149" s="265" t="str">
        <f>IFERROR(TRIM(VLOOKUP(UPPER(D147),table_lookups,2,FALSE())),IF(ROW()&gt;2,A148,""))</f>
        <v>EXPENSES</v>
      </c>
      <c r="B149" s="266">
        <v>303</v>
      </c>
      <c r="C149" s="267"/>
      <c r="D149" s="270" t="s">
        <v>64</v>
      </c>
      <c r="E149" s="271"/>
      <c r="F149" s="261" t="e">
        <v>#NAME?</v>
      </c>
      <c r="G149" t="s">
        <v>236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09">
        <v>0</v>
      </c>
      <c r="Z149" s="309">
        <v>0</v>
      </c>
      <c r="AA149" s="309">
        <v>0</v>
      </c>
      <c r="AB149" s="309">
        <v>0</v>
      </c>
      <c r="AC149" s="309">
        <v>0</v>
      </c>
      <c r="AD149" s="309">
        <v>0</v>
      </c>
      <c r="AE149" s="309">
        <v>0</v>
      </c>
      <c r="AF149" s="309">
        <v>0</v>
      </c>
      <c r="AG149" s="309">
        <v>0</v>
      </c>
      <c r="AH149" s="309">
        <v>95.59</v>
      </c>
      <c r="AI149" s="309">
        <v>0</v>
      </c>
      <c r="AJ149" s="309">
        <v>0</v>
      </c>
    </row>
    <row r="150" spans="1:36" ht="18.75">
      <c r="A150" s="265" t="str">
        <f>IFERROR(TRIM(VLOOKUP(UPPER(D148),table_lookups,2,FALSE())),IF(ROW()&gt;2,A149,""))</f>
        <v>EXPENSES</v>
      </c>
      <c r="B150" s="266">
        <v>303</v>
      </c>
      <c r="C150" s="267"/>
      <c r="D150" s="270" t="s">
        <v>64</v>
      </c>
      <c r="E150" s="271"/>
      <c r="F150" s="261" t="e">
        <v>#NAME?</v>
      </c>
      <c r="G150" t="s">
        <v>237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09">
        <v>0</v>
      </c>
      <c r="Z150" s="309">
        <v>337.72</v>
      </c>
      <c r="AA150" s="309">
        <v>0</v>
      </c>
      <c r="AB150" s="309">
        <v>0</v>
      </c>
      <c r="AC150" s="309">
        <v>0</v>
      </c>
      <c r="AD150" s="309">
        <v>5065.84</v>
      </c>
      <c r="AE150" s="309">
        <v>0</v>
      </c>
      <c r="AF150" s="309">
        <v>0</v>
      </c>
      <c r="AG150" s="309">
        <v>0</v>
      </c>
      <c r="AH150" s="309">
        <v>0</v>
      </c>
      <c r="AI150" s="309">
        <v>0</v>
      </c>
      <c r="AJ150" s="309">
        <v>0</v>
      </c>
    </row>
    <row r="151" spans="1:36" ht="18.75">
      <c r="A151" s="265" t="str">
        <f>IFERROR(TRIM(VLOOKUP(UPPER(D149),table_lookups,2,FALSE())),IF(ROW()&gt;2,A150,""))</f>
        <v>EXPENSES</v>
      </c>
      <c r="B151" s="266">
        <v>303</v>
      </c>
      <c r="C151" s="276"/>
      <c r="D151" s="270" t="s">
        <v>64</v>
      </c>
      <c r="E151" s="271"/>
      <c r="F151" s="261" t="e">
        <v>#NAME?</v>
      </c>
      <c r="G151" t="s">
        <v>238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09">
        <v>527.5</v>
      </c>
      <c r="Z151" s="309">
        <v>705</v>
      </c>
      <c r="AA151" s="309">
        <v>514.5</v>
      </c>
      <c r="AB151" s="309">
        <v>0</v>
      </c>
      <c r="AC151" s="309">
        <v>937</v>
      </c>
      <c r="AD151" s="309">
        <v>0</v>
      </c>
      <c r="AE151" s="309">
        <v>0</v>
      </c>
      <c r="AF151" s="309">
        <v>42</v>
      </c>
      <c r="AG151" s="309">
        <v>401</v>
      </c>
      <c r="AH151" s="309">
        <v>0</v>
      </c>
      <c r="AI151" s="309">
        <v>485</v>
      </c>
      <c r="AJ151" s="309">
        <v>-841.5</v>
      </c>
    </row>
    <row r="152" spans="1:36" ht="18.75">
      <c r="A152" s="265" t="str">
        <f>IFERROR(TRIM(VLOOKUP(UPPER(D150),table_lookups,2,FALSE())),IF(ROW()&gt;2,A151,""))</f>
        <v>EXPENSES</v>
      </c>
      <c r="B152" s="266">
        <v>303</v>
      </c>
      <c r="C152" s="267"/>
      <c r="D152" s="270" t="s">
        <v>64</v>
      </c>
      <c r="E152" s="271"/>
      <c r="F152" s="261" t="e">
        <v>#NAME?</v>
      </c>
      <c r="G152" t="s">
        <v>239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09">
        <v>377.58</v>
      </c>
      <c r="Z152" s="309">
        <v>462.62</v>
      </c>
      <c r="AA152" s="309">
        <v>377.58</v>
      </c>
      <c r="AB152" s="309">
        <v>377.58</v>
      </c>
      <c r="AC152" s="309">
        <v>456.02</v>
      </c>
      <c r="AD152" s="309">
        <v>419.54</v>
      </c>
      <c r="AE152" s="309">
        <v>395.31</v>
      </c>
      <c r="AF152" s="309">
        <v>398.06</v>
      </c>
      <c r="AG152" s="309">
        <v>405.09</v>
      </c>
      <c r="AH152" s="309">
        <v>377.58</v>
      </c>
      <c r="AI152" s="309">
        <v>13.07</v>
      </c>
      <c r="AJ152" s="309">
        <v>0</v>
      </c>
    </row>
    <row r="153" spans="1:36" ht="18.75">
      <c r="A153" s="265" t="str">
        <f>IFERROR(TRIM(VLOOKUP(UPPER(D151),table_lookups,2,FALSE())),IF(ROW()&gt;2,A152,""))</f>
        <v>EXPENSES</v>
      </c>
      <c r="B153" s="266">
        <v>303</v>
      </c>
      <c r="C153" s="267"/>
      <c r="D153" s="270" t="s">
        <v>64</v>
      </c>
      <c r="E153" s="271"/>
      <c r="F153" s="261" t="e">
        <v>#NAME?</v>
      </c>
      <c r="G153" t="s">
        <v>240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09">
        <v>0</v>
      </c>
      <c r="Z153" s="309">
        <v>765.01</v>
      </c>
      <c r="AA153" s="309">
        <v>228.75</v>
      </c>
      <c r="AB153" s="309">
        <v>61.7</v>
      </c>
      <c r="AC153" s="309">
        <v>318.97000000000003</v>
      </c>
      <c r="AD153" s="309">
        <v>342.73</v>
      </c>
      <c r="AE153" s="309">
        <v>312.22000000000003</v>
      </c>
      <c r="AF153" s="309">
        <v>266.11</v>
      </c>
      <c r="AG153" s="309">
        <v>194.45</v>
      </c>
      <c r="AH153" s="309">
        <v>153.02000000000001</v>
      </c>
      <c r="AI153" s="309">
        <v>220.9</v>
      </c>
      <c r="AJ153" s="309">
        <v>147.56</v>
      </c>
    </row>
    <row r="154" spans="1:36" ht="18.75">
      <c r="A154" s="265" t="str">
        <f>IFERROR(TRIM(VLOOKUP(UPPER(D152),table_lookups,2,FALSE())),IF(ROW()&gt;2,A153,""))</f>
        <v>EXPENSES</v>
      </c>
      <c r="B154" s="266">
        <v>303</v>
      </c>
      <c r="C154" s="267"/>
      <c r="D154" s="270" t="s">
        <v>64</v>
      </c>
      <c r="E154" s="271"/>
      <c r="F154" s="261" t="e">
        <v>#NAME?</v>
      </c>
      <c r="G154" t="s">
        <v>241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09">
        <v>760</v>
      </c>
      <c r="Z154" s="309">
        <v>615</v>
      </c>
      <c r="AA154" s="309">
        <v>655</v>
      </c>
      <c r="AB154" s="309">
        <v>530</v>
      </c>
      <c r="AC154" s="309">
        <v>915</v>
      </c>
      <c r="AD154" s="309">
        <v>385</v>
      </c>
      <c r="AE154" s="309">
        <v>300</v>
      </c>
      <c r="AF154" s="309">
        <v>595</v>
      </c>
      <c r="AG154" s="309">
        <v>495</v>
      </c>
      <c r="AH154" s="309">
        <v>325</v>
      </c>
      <c r="AI154" s="309">
        <v>300</v>
      </c>
      <c r="AJ154" s="309">
        <v>570</v>
      </c>
    </row>
    <row r="155" spans="1:36" ht="18.75">
      <c r="A155" s="265" t="str">
        <f>IFERROR(TRIM(VLOOKUP(UPPER(D153),table_lookups,2,FALSE())),IF(ROW()&gt;2,A154,""))</f>
        <v>EXPENSES</v>
      </c>
      <c r="B155" s="266">
        <v>303</v>
      </c>
      <c r="C155" s="267"/>
      <c r="D155" s="270" t="s">
        <v>64</v>
      </c>
      <c r="E155" s="271"/>
      <c r="F155" s="261" t="e">
        <v>#NAME?</v>
      </c>
      <c r="G155" t="s">
        <v>242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09">
        <v>0</v>
      </c>
      <c r="Z155" s="309">
        <v>211.65</v>
      </c>
      <c r="AA155" s="309">
        <v>100.48</v>
      </c>
      <c r="AB155" s="309">
        <v>144.76</v>
      </c>
      <c r="AC155" s="309">
        <v>186.64</v>
      </c>
      <c r="AD155" s="309">
        <v>400.34</v>
      </c>
      <c r="AE155" s="309">
        <v>159.88</v>
      </c>
      <c r="AF155" s="309">
        <v>333.47</v>
      </c>
      <c r="AG155" s="309">
        <v>306.23</v>
      </c>
      <c r="AH155" s="309">
        <v>375.62</v>
      </c>
      <c r="AI155" s="309">
        <v>321.27999999999997</v>
      </c>
      <c r="AJ155" s="309">
        <v>297.44</v>
      </c>
    </row>
    <row r="156" spans="1:36" ht="18.75">
      <c r="A156" s="265" t="str">
        <f>IFERROR(TRIM(VLOOKUP(UPPER(D154),table_lookups,2,FALSE())),IF(ROW()&gt;2,A155,""))</f>
        <v>EXPENSES</v>
      </c>
      <c r="B156" s="266">
        <v>303</v>
      </c>
      <c r="C156" s="267"/>
      <c r="D156" s="270" t="s">
        <v>64</v>
      </c>
      <c r="E156" s="271"/>
      <c r="F156" s="261" t="e">
        <v>#NAME?</v>
      </c>
      <c r="G156" t="s">
        <v>243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09">
        <v>0</v>
      </c>
      <c r="Z156" s="309">
        <v>77.13</v>
      </c>
      <c r="AA156" s="309">
        <v>16.04</v>
      </c>
      <c r="AB156" s="309">
        <v>0</v>
      </c>
      <c r="AC156" s="309">
        <v>256.60000000000002</v>
      </c>
      <c r="AD156" s="309">
        <v>237.44</v>
      </c>
      <c r="AE156" s="309">
        <v>464.42</v>
      </c>
      <c r="AF156" s="309">
        <v>147.04</v>
      </c>
      <c r="AG156" s="309">
        <v>180.44</v>
      </c>
      <c r="AH156" s="309">
        <v>32.799999999999997</v>
      </c>
      <c r="AI156" s="309">
        <v>162.97</v>
      </c>
      <c r="AJ156" s="309">
        <v>242.06</v>
      </c>
    </row>
    <row r="157" spans="1:36" ht="18.75">
      <c r="A157" s="265" t="str">
        <f>IFERROR(TRIM(VLOOKUP(UPPER(D155),table_lookups,2,FALSE())),IF(ROW()&gt;2,A156,""))</f>
        <v>EXPENSES</v>
      </c>
      <c r="B157" s="266">
        <v>303</v>
      </c>
      <c r="C157" s="267"/>
      <c r="D157" s="270" t="s">
        <v>64</v>
      </c>
      <c r="E157" s="271"/>
      <c r="F157" s="261" t="e">
        <v>#NAME?</v>
      </c>
      <c r="G157" t="s">
        <v>244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09">
        <v>270</v>
      </c>
      <c r="Z157" s="309">
        <v>220</v>
      </c>
      <c r="AA157" s="309">
        <v>375</v>
      </c>
      <c r="AB157" s="309">
        <v>325</v>
      </c>
      <c r="AC157" s="309">
        <v>275</v>
      </c>
      <c r="AD157" s="309">
        <v>375</v>
      </c>
      <c r="AE157" s="309">
        <v>300</v>
      </c>
      <c r="AF157" s="309">
        <v>275</v>
      </c>
      <c r="AG157" s="309">
        <v>150</v>
      </c>
      <c r="AH157" s="309">
        <v>350</v>
      </c>
      <c r="AI157" s="309">
        <v>25</v>
      </c>
      <c r="AJ157" s="309">
        <v>50</v>
      </c>
    </row>
    <row r="158" spans="1:36" ht="18.75">
      <c r="A158" s="272" t="str">
        <f>IFERROR(TRIM(VLOOKUP(UPPER(D156),table_lookups,2,FALSE())),IF(ROW()&gt;2,A157,""))</f>
        <v>EXPENSES</v>
      </c>
      <c r="B158" s="266">
        <v>303</v>
      </c>
      <c r="C158" s="273"/>
      <c r="D158" s="270" t="s">
        <v>64</v>
      </c>
      <c r="E158" s="271"/>
      <c r="F158" s="261" t="e">
        <v>#NAME?</v>
      </c>
      <c r="G158" t="s">
        <v>245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09">
        <v>0</v>
      </c>
      <c r="Z158" s="309">
        <v>273.55</v>
      </c>
      <c r="AA158" s="309">
        <v>27.37</v>
      </c>
      <c r="AB158" s="309">
        <v>59.19</v>
      </c>
      <c r="AC158" s="309">
        <v>225.64</v>
      </c>
      <c r="AD158" s="309">
        <v>83.81</v>
      </c>
      <c r="AE158" s="309">
        <v>49.75</v>
      </c>
      <c r="AF158" s="309">
        <v>152.69999999999999</v>
      </c>
      <c r="AG158" s="309">
        <v>173.19</v>
      </c>
      <c r="AH158" s="309">
        <v>17.510000000000002</v>
      </c>
      <c r="AI158" s="309">
        <v>115.02</v>
      </c>
      <c r="AJ158" s="309">
        <v>179.45</v>
      </c>
    </row>
    <row r="159" spans="1:36" ht="18.75">
      <c r="A159" s="265" t="str">
        <f>IFERROR(TRIM(VLOOKUP(UPPER(D157),table_lookups,2,FALSE())),IF(ROW()&gt;2,A158,""))</f>
        <v>EXPENSES</v>
      </c>
      <c r="B159" s="266"/>
      <c r="C159" s="267"/>
      <c r="D159" s="270" t="s">
        <v>361</v>
      </c>
      <c r="E159" s="271"/>
      <c r="F159" s="261" t="e">
        <v>#NAME?</v>
      </c>
      <c r="G159" t="s">
        <v>246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09">
        <v>19735.11</v>
      </c>
      <c r="Z159" s="309">
        <v>22055.55</v>
      </c>
      <c r="AA159" s="309">
        <v>21356.89</v>
      </c>
      <c r="AB159" s="309">
        <v>14717.51</v>
      </c>
      <c r="AC159" s="309">
        <v>20357.34</v>
      </c>
      <c r="AD159" s="309">
        <v>26893.98</v>
      </c>
      <c r="AE159" s="309">
        <v>20873.71</v>
      </c>
      <c r="AF159" s="309">
        <v>24218.36</v>
      </c>
      <c r="AG159" s="309">
        <v>24101.53</v>
      </c>
      <c r="AH159" s="309">
        <v>20036.78</v>
      </c>
      <c r="AI159" s="309">
        <v>22323.68</v>
      </c>
      <c r="AJ159" s="309">
        <v>23473.14</v>
      </c>
    </row>
    <row r="160" spans="1:36" ht="18.75">
      <c r="A160" s="265" t="str">
        <f>IFERROR(TRIM(VLOOKUP(UPPER(D158),table_lookups,2,FALSE())),IF(ROW()&gt;2,A159,""))</f>
        <v>EXPENSES</v>
      </c>
      <c r="B160" s="266"/>
      <c r="C160" s="267"/>
      <c r="D160" s="270" t="s">
        <v>361</v>
      </c>
      <c r="E160" s="271"/>
      <c r="F160" s="261" t="e">
        <v>#NAME?</v>
      </c>
      <c r="G160" t="s">
        <v>130</v>
      </c>
    </row>
    <row r="161" spans="1:36" ht="18.75">
      <c r="A161" s="265" t="s">
        <v>159</v>
      </c>
      <c r="B161" s="266"/>
      <c r="C161" s="267"/>
      <c r="D161" s="270" t="s">
        <v>361</v>
      </c>
      <c r="E161" s="271"/>
      <c r="F161" s="261" t="e">
        <v>#NAME?</v>
      </c>
      <c r="G161" t="s">
        <v>247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t="s">
        <v>135</v>
      </c>
      <c r="Z161" t="s">
        <v>135</v>
      </c>
      <c r="AA161" t="s">
        <v>135</v>
      </c>
      <c r="AB161" t="s">
        <v>135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 t="s">
        <v>135</v>
      </c>
      <c r="AI161" t="s">
        <v>135</v>
      </c>
      <c r="AJ161" t="s">
        <v>135</v>
      </c>
    </row>
    <row r="162" spans="1:36" ht="18.75">
      <c r="A162" s="265" t="s">
        <v>159</v>
      </c>
      <c r="B162" s="266">
        <v>313</v>
      </c>
      <c r="C162" s="267"/>
      <c r="D162" s="270" t="s">
        <v>74</v>
      </c>
      <c r="E162" s="271"/>
      <c r="F162" s="261" t="e">
        <v>#NAME?</v>
      </c>
      <c r="G162" t="s">
        <v>248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09">
        <v>6441.64</v>
      </c>
      <c r="Z162" s="309">
        <v>972</v>
      </c>
      <c r="AA162" s="309">
        <v>6037.67</v>
      </c>
      <c r="AB162" s="309">
        <v>5529.54</v>
      </c>
      <c r="AC162" s="309">
        <v>6486.92</v>
      </c>
      <c r="AD162" s="309">
        <v>6168.13</v>
      </c>
      <c r="AE162" s="309">
        <v>6030.03</v>
      </c>
      <c r="AF162" s="309">
        <v>6705.96</v>
      </c>
      <c r="AG162" s="309">
        <v>5842.24</v>
      </c>
      <c r="AH162" s="309">
        <v>5808.51</v>
      </c>
      <c r="AI162" s="309">
        <v>6178.78</v>
      </c>
      <c r="AJ162" s="309">
        <v>6103.52</v>
      </c>
    </row>
    <row r="163" spans="1:36" ht="18.75">
      <c r="A163" s="265" t="s">
        <v>159</v>
      </c>
      <c r="B163" s="266">
        <v>313</v>
      </c>
      <c r="C163" s="267"/>
      <c r="D163" s="270" t="s">
        <v>74</v>
      </c>
      <c r="E163" s="268"/>
      <c r="F163" s="261" t="e">
        <v>#NAME?</v>
      </c>
      <c r="G163" t="s">
        <v>249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09">
        <v>1209.43</v>
      </c>
      <c r="Z163" s="309">
        <v>430.03</v>
      </c>
      <c r="AA163" s="309">
        <v>1307.8599999999999</v>
      </c>
      <c r="AB163" s="309">
        <v>1128.54</v>
      </c>
      <c r="AC163" s="309">
        <v>1308.0899999999999</v>
      </c>
      <c r="AD163" s="309">
        <v>1374.8</v>
      </c>
      <c r="AE163" s="309">
        <v>1420.87</v>
      </c>
      <c r="AF163" s="309">
        <v>1475.65</v>
      </c>
      <c r="AG163" s="309">
        <v>1180.67</v>
      </c>
      <c r="AH163" s="309">
        <v>1285.57</v>
      </c>
      <c r="AI163" s="309">
        <v>1324.48</v>
      </c>
      <c r="AJ163" s="309">
        <v>1344.06</v>
      </c>
    </row>
    <row r="164" spans="1:36" ht="18.75">
      <c r="A164" s="265" t="s">
        <v>159</v>
      </c>
      <c r="B164" s="266">
        <v>313</v>
      </c>
      <c r="C164" s="267"/>
      <c r="D164" s="270" t="s">
        <v>74</v>
      </c>
      <c r="E164" s="268"/>
      <c r="F164" s="261" t="e">
        <v>#NAME?</v>
      </c>
      <c r="G164" t="s">
        <v>250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09">
        <v>143.86000000000001</v>
      </c>
      <c r="Z164" s="309">
        <v>324.3</v>
      </c>
      <c r="AA164" s="309">
        <v>241.33</v>
      </c>
      <c r="AB164" s="309">
        <v>521.16</v>
      </c>
      <c r="AC164" s="309">
        <v>278.60000000000002</v>
      </c>
      <c r="AD164" s="309">
        <v>562.14</v>
      </c>
      <c r="AE164" s="309">
        <v>552.54</v>
      </c>
      <c r="AF164" s="309">
        <v>574.12</v>
      </c>
      <c r="AG164" s="309">
        <v>261.39</v>
      </c>
      <c r="AH164" s="309">
        <v>269.74</v>
      </c>
      <c r="AI164" s="309">
        <v>279.85000000000002</v>
      </c>
      <c r="AJ164" s="309">
        <v>560.41</v>
      </c>
    </row>
    <row r="165" spans="1:36" ht="18.75">
      <c r="A165" s="265" t="s">
        <v>159</v>
      </c>
      <c r="B165" s="266">
        <v>313</v>
      </c>
      <c r="C165" s="267"/>
      <c r="D165" s="270" t="s">
        <v>74</v>
      </c>
      <c r="E165" s="268"/>
      <c r="F165" s="261" t="e">
        <v>#NAME?</v>
      </c>
      <c r="G165" t="s">
        <v>251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09">
        <v>213.3</v>
      </c>
      <c r="Z165" s="309">
        <v>11.88</v>
      </c>
      <c r="AA165" s="309">
        <v>250.41</v>
      </c>
      <c r="AB165" s="309">
        <v>328.02</v>
      </c>
      <c r="AC165" s="309">
        <v>841.35</v>
      </c>
      <c r="AD165" s="309">
        <v>1249.78</v>
      </c>
      <c r="AE165" s="309">
        <v>1063.4000000000001</v>
      </c>
      <c r="AF165" s="309">
        <v>761.48</v>
      </c>
      <c r="AG165" s="309">
        <v>772.12</v>
      </c>
      <c r="AH165" s="309">
        <v>1039.97</v>
      </c>
      <c r="AI165" s="309">
        <v>1241.26</v>
      </c>
      <c r="AJ165" s="309">
        <v>1076.19</v>
      </c>
    </row>
    <row r="166" spans="1:36" ht="18.75">
      <c r="A166" s="265" t="s">
        <v>159</v>
      </c>
      <c r="B166" s="266">
        <v>313</v>
      </c>
      <c r="C166" s="267"/>
      <c r="D166" s="270" t="s">
        <v>74</v>
      </c>
      <c r="E166" s="268"/>
      <c r="F166" s="261" t="e">
        <v>#NAME?</v>
      </c>
      <c r="G166" t="s">
        <v>252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09">
        <v>0</v>
      </c>
      <c r="Z166" s="309">
        <v>0</v>
      </c>
      <c r="AA166" s="309">
        <v>0</v>
      </c>
      <c r="AB166" s="309">
        <v>0</v>
      </c>
      <c r="AC166" s="309">
        <v>0</v>
      </c>
      <c r="AD166" s="309">
        <v>0</v>
      </c>
      <c r="AE166" s="309">
        <v>0</v>
      </c>
      <c r="AF166" s="309">
        <v>0</v>
      </c>
      <c r="AG166" s="309">
        <v>0</v>
      </c>
      <c r="AH166" s="309">
        <v>176.08</v>
      </c>
      <c r="AI166" s="309">
        <v>0</v>
      </c>
      <c r="AJ166" s="309">
        <v>66.03</v>
      </c>
    </row>
    <row r="167" spans="1:36" ht="18.75">
      <c r="A167" s="265" t="s">
        <v>159</v>
      </c>
      <c r="B167" s="266">
        <v>313</v>
      </c>
      <c r="C167" s="267"/>
      <c r="D167" s="270" t="s">
        <v>74</v>
      </c>
      <c r="E167" s="268"/>
      <c r="F167" s="261" t="e">
        <v>#NAME?</v>
      </c>
      <c r="G167" t="s">
        <v>253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09">
        <v>12308.07</v>
      </c>
      <c r="Z167" s="309">
        <v>2932.83</v>
      </c>
      <c r="AA167" s="309">
        <v>1028</v>
      </c>
      <c r="AB167" s="309">
        <v>1347.83</v>
      </c>
      <c r="AC167" s="309">
        <v>2930.66</v>
      </c>
      <c r="AD167" s="309">
        <v>5086.3599999999997</v>
      </c>
      <c r="AE167" s="309">
        <v>3362.78</v>
      </c>
      <c r="AF167" s="309">
        <v>5491.22</v>
      </c>
      <c r="AG167" s="309">
        <v>2856.69</v>
      </c>
      <c r="AH167" s="309">
        <v>2678.21</v>
      </c>
      <c r="AI167" s="309">
        <v>1305.1300000000001</v>
      </c>
      <c r="AJ167" s="309">
        <v>6215.13</v>
      </c>
    </row>
    <row r="168" spans="1:36" ht="18.75">
      <c r="A168" s="265" t="s">
        <v>159</v>
      </c>
      <c r="B168" s="266">
        <v>313</v>
      </c>
      <c r="C168" s="267"/>
      <c r="D168" s="270" t="s">
        <v>74</v>
      </c>
      <c r="E168" s="268"/>
      <c r="F168" s="261" t="e">
        <v>#NAME?</v>
      </c>
      <c r="G168" t="s">
        <v>254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09">
        <v>5627.59</v>
      </c>
      <c r="Z168" s="309">
        <v>1963.59</v>
      </c>
      <c r="AA168" s="309">
        <v>899.57</v>
      </c>
      <c r="AB168" s="309">
        <v>5091.2</v>
      </c>
      <c r="AC168" s="309">
        <v>0</v>
      </c>
      <c r="AD168" s="309">
        <v>4568.78</v>
      </c>
      <c r="AE168" s="309">
        <v>849.65</v>
      </c>
      <c r="AF168" s="309">
        <v>-1305.4000000000001</v>
      </c>
      <c r="AG168" s="309">
        <v>748.21</v>
      </c>
      <c r="AH168" s="309">
        <v>273.86</v>
      </c>
      <c r="AI168" s="309">
        <v>13722.11</v>
      </c>
      <c r="AJ168" s="309">
        <v>2156.83</v>
      </c>
    </row>
    <row r="169" spans="1:36" ht="18.75">
      <c r="A169" s="265" t="s">
        <v>159</v>
      </c>
      <c r="B169" s="266">
        <v>313</v>
      </c>
      <c r="C169" s="267"/>
      <c r="D169" s="270" t="s">
        <v>74</v>
      </c>
      <c r="E169" s="268"/>
      <c r="F169" s="261" t="e">
        <v>#NAME?</v>
      </c>
      <c r="G169" t="s">
        <v>255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09">
        <v>253.66</v>
      </c>
      <c r="Z169" s="309">
        <v>209.01</v>
      </c>
      <c r="AA169" s="309">
        <v>206.92</v>
      </c>
      <c r="AB169" s="309">
        <v>313.95999999999998</v>
      </c>
      <c r="AC169" s="309">
        <v>617.28</v>
      </c>
      <c r="AD169" s="309">
        <v>391.86</v>
      </c>
      <c r="AE169" s="309">
        <v>186.11</v>
      </c>
      <c r="AF169" s="309">
        <v>1935.38</v>
      </c>
      <c r="AG169" s="309">
        <v>804.55</v>
      </c>
      <c r="AH169" s="309">
        <v>1140.8499999999999</v>
      </c>
      <c r="AI169" s="309">
        <v>899.42</v>
      </c>
      <c r="AJ169" s="309">
        <v>550.04999999999995</v>
      </c>
    </row>
    <row r="170" spans="1:36" ht="18.75">
      <c r="A170" s="265" t="s">
        <v>159</v>
      </c>
      <c r="B170" s="266">
        <v>313</v>
      </c>
      <c r="C170" s="267"/>
      <c r="D170" s="270" t="s">
        <v>74</v>
      </c>
      <c r="E170" s="268"/>
      <c r="F170" s="261" t="e">
        <v>#NAME?</v>
      </c>
      <c r="G170" t="s">
        <v>256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09">
        <v>1587</v>
      </c>
      <c r="Z170" s="309">
        <v>1161.29</v>
      </c>
      <c r="AA170" s="309">
        <v>1842.71</v>
      </c>
      <c r="AB170" s="309">
        <v>3000</v>
      </c>
      <c r="AC170" s="309">
        <v>1500</v>
      </c>
      <c r="AD170" s="309">
        <v>1500</v>
      </c>
      <c r="AE170" s="309">
        <v>1500</v>
      </c>
      <c r="AF170" s="309">
        <v>1500</v>
      </c>
      <c r="AG170" s="309">
        <v>1500</v>
      </c>
      <c r="AH170" s="309">
        <v>1500</v>
      </c>
      <c r="AI170" s="309">
        <v>1500</v>
      </c>
      <c r="AJ170" s="309">
        <v>1500</v>
      </c>
    </row>
    <row r="171" spans="1:36" ht="18.75">
      <c r="A171" s="265" t="s">
        <v>159</v>
      </c>
      <c r="B171" s="266">
        <v>313</v>
      </c>
      <c r="C171" s="267"/>
      <c r="D171" s="270" t="s">
        <v>74</v>
      </c>
      <c r="E171" s="268"/>
      <c r="F171" s="261" t="e">
        <v>#NAME?</v>
      </c>
      <c r="G171" t="s">
        <v>257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09">
        <v>0</v>
      </c>
      <c r="Z171" s="309">
        <v>0</v>
      </c>
      <c r="AA171" s="309">
        <v>0</v>
      </c>
      <c r="AB171" s="309">
        <v>0</v>
      </c>
      <c r="AC171" s="309">
        <v>618.96</v>
      </c>
      <c r="AD171" s="309">
        <v>0</v>
      </c>
      <c r="AE171" s="309">
        <v>32.630000000000003</v>
      </c>
      <c r="AF171" s="309">
        <v>0</v>
      </c>
      <c r="AG171" s="309">
        <v>0</v>
      </c>
      <c r="AH171" s="309">
        <v>0</v>
      </c>
      <c r="AI171" s="309">
        <v>112.61</v>
      </c>
      <c r="AJ171" s="309">
        <v>199.9</v>
      </c>
    </row>
    <row r="172" spans="1:36" ht="18.75">
      <c r="A172" s="265" t="s">
        <v>159</v>
      </c>
      <c r="B172" s="266">
        <v>313</v>
      </c>
      <c r="C172" s="267"/>
      <c r="D172" s="270" t="s">
        <v>74</v>
      </c>
      <c r="E172" s="268"/>
      <c r="F172" s="261" t="e">
        <v>#NAME?</v>
      </c>
      <c r="G172" t="s">
        <v>258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09">
        <v>0</v>
      </c>
      <c r="Z172" s="309">
        <v>0</v>
      </c>
      <c r="AA172" s="309">
        <v>362.57</v>
      </c>
      <c r="AB172" s="309">
        <v>1719.97</v>
      </c>
      <c r="AC172" s="309">
        <v>188.08</v>
      </c>
      <c r="AD172" s="309">
        <v>150.41999999999999</v>
      </c>
      <c r="AE172" s="309">
        <v>31.91</v>
      </c>
      <c r="AF172" s="309">
        <v>181.15</v>
      </c>
      <c r="AG172" s="309">
        <v>242.37</v>
      </c>
      <c r="AH172" s="309">
        <v>0</v>
      </c>
      <c r="AI172" s="309">
        <v>350.08</v>
      </c>
      <c r="AJ172" s="309">
        <v>0</v>
      </c>
    </row>
    <row r="173" spans="1:36" ht="18.75">
      <c r="A173" s="265" t="s">
        <v>159</v>
      </c>
      <c r="B173" s="266"/>
      <c r="C173" s="267"/>
      <c r="D173" s="270" t="s">
        <v>361</v>
      </c>
      <c r="E173" s="268"/>
      <c r="F173" s="261" t="e">
        <v>#NAME?</v>
      </c>
      <c r="G173" s="261" t="s">
        <v>259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09">
        <v>27784.55</v>
      </c>
      <c r="Z173" s="309">
        <v>8004.93</v>
      </c>
      <c r="AA173" s="309">
        <v>12177.04</v>
      </c>
      <c r="AB173" s="309">
        <v>18980.22</v>
      </c>
      <c r="AC173" s="309">
        <v>14769.94</v>
      </c>
      <c r="AD173" s="309">
        <v>21052.27</v>
      </c>
      <c r="AE173" s="309">
        <v>15029.92</v>
      </c>
      <c r="AF173" s="309">
        <v>17319.560000000001</v>
      </c>
      <c r="AG173" s="309">
        <v>14208.24</v>
      </c>
      <c r="AH173" s="309">
        <v>14172.79</v>
      </c>
      <c r="AI173" s="309">
        <v>26913.72</v>
      </c>
      <c r="AJ173" s="309">
        <v>19772.12</v>
      </c>
    </row>
    <row r="174" spans="1:36" ht="18.75">
      <c r="A174" s="265" t="s">
        <v>159</v>
      </c>
      <c r="B174" s="266"/>
      <c r="C174" s="267"/>
      <c r="D174" s="270" t="s">
        <v>361</v>
      </c>
      <c r="E174" s="268"/>
      <c r="F174" s="261" t="e">
        <v>#NAME?</v>
      </c>
      <c r="G174" t="s">
        <v>130</v>
      </c>
    </row>
    <row r="175" spans="1:36" ht="18.75">
      <c r="A175" s="265" t="s">
        <v>159</v>
      </c>
      <c r="B175" s="266"/>
      <c r="C175" s="267"/>
      <c r="D175" s="270" t="s">
        <v>361</v>
      </c>
      <c r="E175" s="268"/>
      <c r="F175" s="261" t="e">
        <v>#NAME?</v>
      </c>
      <c r="G175" t="s">
        <v>260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t="s">
        <v>135</v>
      </c>
      <c r="Z175" t="s">
        <v>135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</row>
    <row r="176" spans="1:36" ht="18.75">
      <c r="A176" s="265" t="s">
        <v>159</v>
      </c>
      <c r="B176" s="266">
        <v>306</v>
      </c>
      <c r="C176" s="267"/>
      <c r="D176" s="270" t="s">
        <v>67</v>
      </c>
      <c r="E176" s="268"/>
      <c r="F176" s="261" t="e">
        <v>#NAME?</v>
      </c>
      <c r="G176" t="s">
        <v>261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09">
        <v>0</v>
      </c>
      <c r="Z176" s="309">
        <v>0</v>
      </c>
      <c r="AA176" s="309">
        <v>0</v>
      </c>
      <c r="AB176" s="309">
        <v>3743.04</v>
      </c>
      <c r="AC176" s="309">
        <v>0</v>
      </c>
      <c r="AD176" s="309">
        <v>0</v>
      </c>
      <c r="AE176" s="309">
        <v>0</v>
      </c>
      <c r="AF176" s="309">
        <v>0</v>
      </c>
      <c r="AG176" s="309">
        <v>0</v>
      </c>
      <c r="AH176" s="309">
        <v>0</v>
      </c>
      <c r="AI176" s="309">
        <v>0</v>
      </c>
      <c r="AJ176" s="309">
        <v>0</v>
      </c>
    </row>
    <row r="177" spans="1:36" ht="18.75">
      <c r="A177" s="265" t="s">
        <v>159</v>
      </c>
      <c r="B177" s="266">
        <v>306</v>
      </c>
      <c r="C177" s="267"/>
      <c r="D177" s="270" t="s">
        <v>67</v>
      </c>
      <c r="E177" s="268"/>
      <c r="F177" s="261" t="e">
        <v>#NAME?</v>
      </c>
      <c r="G177" t="s">
        <v>262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09">
        <v>3487.08</v>
      </c>
      <c r="Z177" s="309">
        <v>-1462.44</v>
      </c>
      <c r="AA177" s="309">
        <v>0</v>
      </c>
      <c r="AB177" s="309">
        <v>1402.89</v>
      </c>
      <c r="AC177" s="309">
        <v>1616.09</v>
      </c>
      <c r="AD177" s="309">
        <v>0</v>
      </c>
      <c r="AE177" s="309">
        <v>0</v>
      </c>
      <c r="AF177" s="309">
        <v>2591.19</v>
      </c>
      <c r="AG177" s="309">
        <v>0</v>
      </c>
      <c r="AH177" s="309">
        <v>0</v>
      </c>
      <c r="AI177" s="309">
        <v>0</v>
      </c>
      <c r="AJ177" s="309">
        <v>0</v>
      </c>
    </row>
    <row r="178" spans="1:36" ht="18.75">
      <c r="A178" s="265" t="s">
        <v>159</v>
      </c>
      <c r="B178" s="266">
        <v>306</v>
      </c>
      <c r="C178" s="267"/>
      <c r="D178" s="270" t="s">
        <v>67</v>
      </c>
      <c r="E178" s="268"/>
      <c r="F178" s="261" t="e">
        <v>#NAME?</v>
      </c>
      <c r="G178" t="s">
        <v>263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09">
        <v>310.35000000000002</v>
      </c>
      <c r="Z178" s="309">
        <v>-15.47</v>
      </c>
      <c r="AA178" s="309">
        <v>764.98</v>
      </c>
      <c r="AB178" s="309">
        <v>48.3</v>
      </c>
      <c r="AC178" s="309">
        <v>0</v>
      </c>
      <c r="AD178" s="309">
        <v>335.35</v>
      </c>
      <c r="AE178" s="309">
        <v>-50</v>
      </c>
      <c r="AF178" s="309">
        <v>630.66</v>
      </c>
      <c r="AG178" s="309">
        <v>579.66999999999996</v>
      </c>
      <c r="AH178" s="309">
        <v>71.25</v>
      </c>
      <c r="AI178" s="309">
        <v>88.6</v>
      </c>
      <c r="AJ178" s="309">
        <v>70.650000000000006</v>
      </c>
    </row>
    <row r="179" spans="1:36" ht="18.75">
      <c r="A179" s="265" t="s">
        <v>159</v>
      </c>
      <c r="B179" s="266"/>
      <c r="C179" s="267"/>
      <c r="D179" s="270" t="s">
        <v>361</v>
      </c>
      <c r="E179" s="268"/>
      <c r="F179" s="261" t="e">
        <v>#NAME?</v>
      </c>
      <c r="G179" t="s">
        <v>264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09">
        <v>3797.43</v>
      </c>
      <c r="Z179" s="309">
        <v>-1477.91</v>
      </c>
      <c r="AA179" s="309">
        <v>764.98</v>
      </c>
      <c r="AB179" s="309">
        <v>5194.2299999999996</v>
      </c>
      <c r="AC179" s="309">
        <v>1616.09</v>
      </c>
      <c r="AD179" s="309">
        <v>335.35</v>
      </c>
      <c r="AE179" s="309">
        <v>-50</v>
      </c>
      <c r="AF179" s="309">
        <v>3221.85</v>
      </c>
      <c r="AG179" s="309">
        <v>579.66999999999996</v>
      </c>
      <c r="AH179" s="309">
        <v>71.25</v>
      </c>
      <c r="AI179" s="309">
        <v>88.6</v>
      </c>
      <c r="AJ179" s="309">
        <v>70.650000000000006</v>
      </c>
    </row>
    <row r="180" spans="1:36" ht="18.75">
      <c r="A180" s="265" t="s">
        <v>159</v>
      </c>
      <c r="B180" s="266"/>
      <c r="C180" s="267"/>
      <c r="D180" s="270" t="s">
        <v>361</v>
      </c>
      <c r="E180" s="268"/>
      <c r="F180" s="261" t="e">
        <v>#NAME?</v>
      </c>
      <c r="G180" t="s">
        <v>130</v>
      </c>
    </row>
    <row r="181" spans="1:36" ht="18.75">
      <c r="A181" s="265" t="s">
        <v>159</v>
      </c>
      <c r="B181" s="266"/>
      <c r="C181" s="267"/>
      <c r="D181" s="270" t="s">
        <v>361</v>
      </c>
      <c r="E181" s="268"/>
      <c r="F181" s="261" t="e">
        <v>#NAME?</v>
      </c>
      <c r="G181" t="s">
        <v>265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t="s">
        <v>135</v>
      </c>
      <c r="Z181" t="s">
        <v>135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</row>
    <row r="182" spans="1:36" ht="18.75">
      <c r="A182" s="265" t="s">
        <v>159</v>
      </c>
      <c r="B182" s="266">
        <v>306</v>
      </c>
      <c r="C182" s="267"/>
      <c r="D182" s="270" t="s">
        <v>67</v>
      </c>
      <c r="E182" s="268"/>
      <c r="F182" s="261" t="e">
        <v>#NAME?</v>
      </c>
      <c r="G182" t="s">
        <v>266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09">
        <v>26183.47</v>
      </c>
      <c r="Z182" s="309">
        <v>26402.54</v>
      </c>
      <c r="AA182" s="309">
        <v>27339.17</v>
      </c>
      <c r="AB182" s="309">
        <v>27729.05</v>
      </c>
      <c r="AC182" s="309">
        <v>24219.07</v>
      </c>
      <c r="AD182" s="309">
        <v>16847.98</v>
      </c>
      <c r="AE182" s="309">
        <v>14032.05</v>
      </c>
      <c r="AF182" s="309">
        <v>26375.63</v>
      </c>
      <c r="AG182" s="309">
        <v>25142.22</v>
      </c>
      <c r="AH182" s="309">
        <v>21737.18</v>
      </c>
      <c r="AI182" s="309">
        <v>21533.15</v>
      </c>
      <c r="AJ182" s="309">
        <v>22052.91</v>
      </c>
    </row>
    <row r="183" spans="1:36" ht="18.75">
      <c r="A183" s="265" t="s">
        <v>159</v>
      </c>
      <c r="B183" s="266">
        <v>306</v>
      </c>
      <c r="C183" s="267"/>
      <c r="D183" s="270" t="s">
        <v>67</v>
      </c>
      <c r="E183" s="268"/>
      <c r="F183" s="261" t="e">
        <v>#NAME?</v>
      </c>
      <c r="G183" t="s">
        <v>267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09">
        <v>5139.63</v>
      </c>
      <c r="Z183" s="309">
        <v>5331.31</v>
      </c>
      <c r="AA183" s="309">
        <v>4290.79</v>
      </c>
      <c r="AB183" s="309">
        <v>5329.05</v>
      </c>
      <c r="AC183" s="309">
        <v>3786.82</v>
      </c>
      <c r="AD183" s="309">
        <v>3439.98</v>
      </c>
      <c r="AE183" s="309">
        <v>3083.54</v>
      </c>
      <c r="AF183" s="309">
        <v>5520.27</v>
      </c>
      <c r="AG183" s="309">
        <v>5061.7</v>
      </c>
      <c r="AH183" s="309">
        <v>3790.92</v>
      </c>
      <c r="AI183" s="309">
        <v>3814.12</v>
      </c>
      <c r="AJ183" s="309">
        <v>3996.23</v>
      </c>
    </row>
    <row r="184" spans="1:36" ht="18.75">
      <c r="A184" s="265" t="s">
        <v>159</v>
      </c>
      <c r="B184" s="266">
        <v>306</v>
      </c>
      <c r="C184" s="267"/>
      <c r="D184" s="270" t="s">
        <v>67</v>
      </c>
      <c r="E184" s="268"/>
      <c r="F184" s="261" t="e">
        <v>#NAME?</v>
      </c>
      <c r="G184" t="s">
        <v>268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09">
        <v>1501.74</v>
      </c>
      <c r="Z184" s="309">
        <v>1501.52</v>
      </c>
      <c r="AA184" s="309">
        <v>1377.14</v>
      </c>
      <c r="AB184" s="309">
        <v>964.39</v>
      </c>
      <c r="AC184" s="309">
        <v>1256.26</v>
      </c>
      <c r="AD184" s="309">
        <v>114.5</v>
      </c>
      <c r="AE184" s="309">
        <v>968.85</v>
      </c>
      <c r="AF184" s="309">
        <v>972.95</v>
      </c>
      <c r="AG184" s="309">
        <v>965.25</v>
      </c>
      <c r="AH184" s="309">
        <v>834.31</v>
      </c>
      <c r="AI184" s="309">
        <v>979.12</v>
      </c>
      <c r="AJ184" s="309">
        <v>1052.49</v>
      </c>
    </row>
    <row r="185" spans="1:36" ht="18.75">
      <c r="A185" s="265" t="s">
        <v>159</v>
      </c>
      <c r="B185" s="266">
        <v>306</v>
      </c>
      <c r="C185" s="267"/>
      <c r="D185" s="270" t="s">
        <v>67</v>
      </c>
      <c r="E185" s="268"/>
      <c r="F185" s="261" t="e">
        <v>#NAME?</v>
      </c>
      <c r="G185" t="s">
        <v>269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09">
        <v>1755.21</v>
      </c>
      <c r="Z185" s="309">
        <v>1324.85</v>
      </c>
      <c r="AA185" s="309">
        <v>396.59</v>
      </c>
      <c r="AB185" s="309">
        <v>619.57000000000005</v>
      </c>
      <c r="AC185" s="309">
        <v>1573.49</v>
      </c>
      <c r="AD185" s="309">
        <v>1897.07</v>
      </c>
      <c r="AE185" s="309">
        <v>852.66</v>
      </c>
      <c r="AF185" s="309">
        <v>963.84</v>
      </c>
      <c r="AG185" s="309">
        <v>1746.01</v>
      </c>
      <c r="AH185" s="309">
        <v>1500.19</v>
      </c>
      <c r="AI185" s="309">
        <v>2177.0100000000002</v>
      </c>
      <c r="AJ185" s="309">
        <v>2318.5300000000002</v>
      </c>
    </row>
    <row r="186" spans="1:36" ht="18.75">
      <c r="A186" s="265" t="s">
        <v>159</v>
      </c>
      <c r="B186" s="266">
        <v>306</v>
      </c>
      <c r="C186" s="267"/>
      <c r="D186" s="270" t="s">
        <v>67</v>
      </c>
      <c r="E186" s="268"/>
      <c r="F186" s="261" t="e">
        <v>#NAME?</v>
      </c>
      <c r="G186" t="s">
        <v>270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09">
        <v>506.16</v>
      </c>
      <c r="Z186" s="309">
        <v>0</v>
      </c>
      <c r="AA186" s="309">
        <v>0</v>
      </c>
      <c r="AB186" s="309">
        <v>0</v>
      </c>
      <c r="AC186" s="309">
        <v>0</v>
      </c>
      <c r="AD186" s="309">
        <v>226</v>
      </c>
      <c r="AE186" s="309">
        <v>0</v>
      </c>
      <c r="AF186" s="309">
        <v>0</v>
      </c>
      <c r="AG186" s="309">
        <v>0</v>
      </c>
      <c r="AH186" s="309">
        <v>32.9</v>
      </c>
      <c r="AI186" s="309">
        <v>11.75</v>
      </c>
      <c r="AJ186" s="309">
        <v>282</v>
      </c>
    </row>
    <row r="187" spans="1:36" ht="18.75">
      <c r="A187" s="265" t="s">
        <v>159</v>
      </c>
      <c r="B187" s="266">
        <v>306</v>
      </c>
      <c r="C187" s="267"/>
      <c r="D187" s="270" t="s">
        <v>67</v>
      </c>
      <c r="E187" s="268"/>
      <c r="F187" s="261" t="e">
        <v>#NAME?</v>
      </c>
      <c r="G187" t="s">
        <v>271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09">
        <v>0</v>
      </c>
      <c r="Z187" s="309">
        <v>0</v>
      </c>
      <c r="AA187" s="309">
        <v>0</v>
      </c>
      <c r="AB187" s="309">
        <v>0</v>
      </c>
      <c r="AC187" s="309">
        <v>0</v>
      </c>
      <c r="AD187" s="309">
        <v>4837.72</v>
      </c>
      <c r="AE187" s="309">
        <v>4500</v>
      </c>
      <c r="AF187" s="309">
        <v>4500</v>
      </c>
      <c r="AG187" s="309">
        <v>3500</v>
      </c>
      <c r="AH187" s="309">
        <v>0</v>
      </c>
      <c r="AI187" s="309">
        <v>0</v>
      </c>
      <c r="AJ187" s="309">
        <v>0</v>
      </c>
    </row>
    <row r="188" spans="1:36" ht="18.75">
      <c r="A188" s="265" t="s">
        <v>159</v>
      </c>
      <c r="B188" s="266">
        <v>306</v>
      </c>
      <c r="C188" s="267"/>
      <c r="D188" s="270" t="s">
        <v>67</v>
      </c>
      <c r="E188" s="268"/>
      <c r="F188" s="261" t="e">
        <v>#NAME?</v>
      </c>
      <c r="G188" t="s">
        <v>272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09">
        <v>0</v>
      </c>
      <c r="Z188" s="309">
        <v>1348.6</v>
      </c>
      <c r="AA188" s="309">
        <v>26.4</v>
      </c>
      <c r="AB188" s="309">
        <v>0</v>
      </c>
      <c r="AC188" s="309">
        <v>0</v>
      </c>
      <c r="AD188" s="309">
        <v>0</v>
      </c>
      <c r="AE188" s="309">
        <v>0</v>
      </c>
      <c r="AF188" s="309">
        <v>35.28</v>
      </c>
      <c r="AG188" s="309">
        <v>79.19</v>
      </c>
      <c r="AH188" s="309">
        <v>0</v>
      </c>
      <c r="AI188" s="309">
        <v>0</v>
      </c>
      <c r="AJ188" s="309">
        <v>0</v>
      </c>
    </row>
    <row r="189" spans="1:36" ht="18.75">
      <c r="A189" s="265" t="s">
        <v>159</v>
      </c>
      <c r="B189" s="266">
        <v>306</v>
      </c>
      <c r="C189" s="267"/>
      <c r="D189" s="270" t="s">
        <v>67</v>
      </c>
      <c r="E189" s="268"/>
      <c r="F189" s="261" t="e">
        <v>#NAME?</v>
      </c>
      <c r="G189" t="s">
        <v>273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09">
        <v>195</v>
      </c>
      <c r="Z189" s="309">
        <v>-493</v>
      </c>
      <c r="AA189" s="309">
        <v>0</v>
      </c>
      <c r="AB189" s="309">
        <v>658</v>
      </c>
      <c r="AC189" s="309">
        <v>94</v>
      </c>
      <c r="AD189" s="309">
        <v>94</v>
      </c>
      <c r="AE189" s="309">
        <v>94</v>
      </c>
      <c r="AF189" s="309">
        <v>785.33</v>
      </c>
      <c r="AG189" s="309">
        <v>357.33</v>
      </c>
      <c r="AH189" s="309">
        <v>384.31</v>
      </c>
      <c r="AI189" s="309">
        <v>407.3</v>
      </c>
      <c r="AJ189" s="309">
        <v>1102.75</v>
      </c>
    </row>
    <row r="190" spans="1:36" ht="18.75">
      <c r="A190" s="265" t="s">
        <v>159</v>
      </c>
      <c r="B190" s="266">
        <v>306</v>
      </c>
      <c r="C190" s="267"/>
      <c r="D190" s="270" t="s">
        <v>67</v>
      </c>
      <c r="E190" s="268"/>
      <c r="F190" s="261" t="e">
        <v>#NAME?</v>
      </c>
      <c r="G190" t="s">
        <v>274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09">
        <v>0</v>
      </c>
      <c r="Z190" s="309">
        <v>2186.83</v>
      </c>
      <c r="AA190" s="309">
        <v>332.83</v>
      </c>
      <c r="AB190" s="309">
        <v>832.82</v>
      </c>
      <c r="AC190" s="309">
        <v>3088.31</v>
      </c>
      <c r="AD190" s="309">
        <v>1463.31</v>
      </c>
      <c r="AE190" s="309">
        <v>1433.5</v>
      </c>
      <c r="AF190" s="309">
        <v>389.78</v>
      </c>
      <c r="AG190" s="309">
        <v>1076.72</v>
      </c>
      <c r="AH190" s="309">
        <v>5698.93</v>
      </c>
      <c r="AI190" s="309">
        <v>1316.06</v>
      </c>
      <c r="AJ190" s="309">
        <v>389.78</v>
      </c>
    </row>
    <row r="191" spans="1:36" ht="18.75">
      <c r="A191" s="265" t="s">
        <v>159</v>
      </c>
      <c r="B191" s="266">
        <v>306</v>
      </c>
      <c r="C191" s="267"/>
      <c r="D191" s="270" t="s">
        <v>67</v>
      </c>
      <c r="E191" s="268"/>
      <c r="F191" s="261" t="e">
        <v>#NAME?</v>
      </c>
      <c r="G191" t="s">
        <v>275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09">
        <v>2487.23</v>
      </c>
      <c r="Z191" s="309">
        <v>1872.28</v>
      </c>
      <c r="AA191" s="309">
        <v>1437.16</v>
      </c>
      <c r="AB191" s="309">
        <v>1461.86</v>
      </c>
      <c r="AC191" s="309">
        <v>3772.41</v>
      </c>
      <c r="AD191" s="309">
        <v>742.26</v>
      </c>
      <c r="AE191" s="309">
        <v>2163.79</v>
      </c>
      <c r="AF191" s="309">
        <v>2113.8000000000002</v>
      </c>
      <c r="AG191" s="309">
        <v>1418.67</v>
      </c>
      <c r="AH191" s="309">
        <v>157.44999999999999</v>
      </c>
      <c r="AI191" s="309">
        <v>813.47</v>
      </c>
      <c r="AJ191" s="309">
        <v>2960.62</v>
      </c>
    </row>
    <row r="192" spans="1:36" ht="18.75">
      <c r="A192" s="265" t="s">
        <v>159</v>
      </c>
      <c r="B192" s="266">
        <v>306</v>
      </c>
      <c r="C192" s="267"/>
      <c r="D192" s="270" t="s">
        <v>67</v>
      </c>
      <c r="E192" s="268"/>
      <c r="F192" s="261" t="e">
        <v>#NAME?</v>
      </c>
      <c r="G192" t="s">
        <v>276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09">
        <v>1037.23</v>
      </c>
      <c r="Z192" s="309">
        <v>1090.83</v>
      </c>
      <c r="AA192" s="309">
        <v>1004.45</v>
      </c>
      <c r="AB192" s="309">
        <v>3949.32</v>
      </c>
      <c r="AC192" s="309">
        <v>1734.22</v>
      </c>
      <c r="AD192" s="309">
        <v>2461.6799999999998</v>
      </c>
      <c r="AE192" s="309">
        <v>2290.66</v>
      </c>
      <c r="AF192" s="309">
        <v>1948.32</v>
      </c>
      <c r="AG192" s="309">
        <v>628.29999999999995</v>
      </c>
      <c r="AH192" s="309">
        <v>723.78</v>
      </c>
      <c r="AI192" s="309">
        <v>2293.6999999999998</v>
      </c>
      <c r="AJ192" s="309">
        <v>2685.37</v>
      </c>
    </row>
    <row r="193" spans="1:36" ht="18.75">
      <c r="A193" s="265" t="s">
        <v>159</v>
      </c>
      <c r="B193" s="266">
        <v>306</v>
      </c>
      <c r="C193" s="267"/>
      <c r="D193" s="270" t="s">
        <v>67</v>
      </c>
      <c r="E193" s="268"/>
      <c r="F193" s="261" t="e">
        <v>#NAME?</v>
      </c>
      <c r="G193" t="s">
        <v>277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09">
        <v>410.95</v>
      </c>
      <c r="Z193" s="309">
        <v>368.23</v>
      </c>
      <c r="AA193" s="309">
        <v>456.97</v>
      </c>
      <c r="AB193" s="309">
        <v>5691.53</v>
      </c>
      <c r="AC193" s="309">
        <v>3678.09</v>
      </c>
      <c r="AD193" s="309">
        <v>492.3</v>
      </c>
      <c r="AE193" s="309">
        <v>276.88</v>
      </c>
      <c r="AF193" s="309">
        <v>895.49</v>
      </c>
      <c r="AG193" s="309">
        <v>2604.63</v>
      </c>
      <c r="AH193" s="309">
        <v>508.13</v>
      </c>
      <c r="AI193" s="309">
        <v>845.45</v>
      </c>
      <c r="AJ193" s="309">
        <v>1249.6099999999999</v>
      </c>
    </row>
    <row r="194" spans="1:36" ht="18.75">
      <c r="A194" s="265" t="s">
        <v>159</v>
      </c>
      <c r="B194" s="266">
        <v>306</v>
      </c>
      <c r="C194" s="267"/>
      <c r="D194" s="270" t="s">
        <v>67</v>
      </c>
      <c r="E194" s="268"/>
      <c r="F194" s="261" t="e">
        <v>#NAME?</v>
      </c>
      <c r="G194" t="s">
        <v>278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09">
        <v>0</v>
      </c>
      <c r="Z194" s="309">
        <v>0</v>
      </c>
      <c r="AA194" s="309">
        <v>0</v>
      </c>
      <c r="AB194" s="309">
        <v>190.52</v>
      </c>
      <c r="AC194" s="309">
        <v>213.64</v>
      </c>
      <c r="AD194" s="309">
        <v>0</v>
      </c>
      <c r="AE194" s="309">
        <v>0</v>
      </c>
      <c r="AF194" s="309">
        <v>111.72</v>
      </c>
      <c r="AG194" s="309">
        <v>0</v>
      </c>
      <c r="AH194" s="309">
        <v>0</v>
      </c>
      <c r="AI194" s="309">
        <v>0</v>
      </c>
      <c r="AJ194" s="309">
        <v>0</v>
      </c>
    </row>
    <row r="195" spans="1:36" ht="18.75">
      <c r="A195" s="265" t="s">
        <v>159</v>
      </c>
      <c r="B195" s="266">
        <v>306</v>
      </c>
      <c r="C195" s="267"/>
      <c r="D195" s="270" t="s">
        <v>67</v>
      </c>
      <c r="E195" s="268"/>
      <c r="F195" s="261" t="e">
        <v>#NAME?</v>
      </c>
      <c r="G195" t="s">
        <v>279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09">
        <v>437.94</v>
      </c>
      <c r="Z195" s="309">
        <v>-324.94</v>
      </c>
      <c r="AA195" s="309">
        <v>183</v>
      </c>
      <c r="AB195" s="309">
        <v>149</v>
      </c>
      <c r="AC195" s="309">
        <v>1538.09</v>
      </c>
      <c r="AD195" s="309">
        <v>2140.88</v>
      </c>
      <c r="AE195" s="309">
        <v>392.88</v>
      </c>
      <c r="AF195" s="309">
        <v>825</v>
      </c>
      <c r="AG195" s="309">
        <v>2015</v>
      </c>
      <c r="AH195" s="309">
        <v>1114.6600000000001</v>
      </c>
      <c r="AI195" s="309">
        <v>268.89</v>
      </c>
      <c r="AJ195" s="309">
        <v>572.37</v>
      </c>
    </row>
    <row r="196" spans="1:36" ht="18.75">
      <c r="A196" s="265" t="s">
        <v>159</v>
      </c>
      <c r="B196" s="266">
        <v>306</v>
      </c>
      <c r="C196" s="267"/>
      <c r="D196" s="270" t="s">
        <v>67</v>
      </c>
      <c r="E196" s="268"/>
      <c r="F196" s="261" t="e">
        <v>#NAME?</v>
      </c>
      <c r="G196" t="s">
        <v>280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09">
        <v>1181.5999999999999</v>
      </c>
      <c r="Z196" s="309">
        <v>1191.76</v>
      </c>
      <c r="AA196" s="309">
        <v>1166.76</v>
      </c>
      <c r="AB196" s="309">
        <v>1323.32</v>
      </c>
      <c r="AC196" s="309">
        <v>1166.76</v>
      </c>
      <c r="AD196" s="309">
        <v>1166.76</v>
      </c>
      <c r="AE196" s="309">
        <v>1166.76</v>
      </c>
      <c r="AF196" s="309">
        <v>1166.76</v>
      </c>
      <c r="AG196" s="309">
        <v>1166.76</v>
      </c>
      <c r="AH196" s="309">
        <v>1174.8</v>
      </c>
      <c r="AI196" s="309">
        <v>1174.8</v>
      </c>
      <c r="AJ196" s="309">
        <v>1174.8</v>
      </c>
    </row>
    <row r="197" spans="1:36" ht="18.75">
      <c r="A197" s="265" t="s">
        <v>159</v>
      </c>
      <c r="B197" s="266">
        <v>306</v>
      </c>
      <c r="C197" s="267"/>
      <c r="D197" s="270" t="s">
        <v>67</v>
      </c>
      <c r="E197" s="268"/>
      <c r="F197" s="261" t="e">
        <v>#NAME?</v>
      </c>
      <c r="G197" t="s">
        <v>281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09">
        <v>405.91</v>
      </c>
      <c r="Z197" s="309">
        <v>1464.36</v>
      </c>
      <c r="AA197" s="309">
        <v>771.69</v>
      </c>
      <c r="AB197" s="309">
        <v>1781.47</v>
      </c>
      <c r="AC197" s="309">
        <v>346.5</v>
      </c>
      <c r="AD197" s="309">
        <v>372.67</v>
      </c>
      <c r="AE197" s="309">
        <v>2220.54</v>
      </c>
      <c r="AF197" s="309">
        <v>372.67</v>
      </c>
      <c r="AG197" s="309">
        <v>445.05</v>
      </c>
      <c r="AH197" s="309">
        <v>382</v>
      </c>
      <c r="AI197" s="309">
        <v>333</v>
      </c>
      <c r="AJ197" s="309">
        <v>1005.75</v>
      </c>
    </row>
    <row r="198" spans="1:36" ht="18.75">
      <c r="A198" s="265" t="s">
        <v>159</v>
      </c>
      <c r="B198" s="266">
        <v>306</v>
      </c>
      <c r="C198" s="267"/>
      <c r="D198" s="270" t="s">
        <v>67</v>
      </c>
      <c r="E198" s="268"/>
      <c r="F198" s="261" t="e">
        <v>#NAME?</v>
      </c>
      <c r="G198" t="s">
        <v>282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09">
        <v>46.88</v>
      </c>
      <c r="Z198" s="309">
        <v>93.76</v>
      </c>
      <c r="AA198" s="309">
        <v>72.34</v>
      </c>
      <c r="AB198" s="309">
        <v>641.65</v>
      </c>
      <c r="AC198" s="309">
        <v>377.53</v>
      </c>
      <c r="AD198" s="309">
        <v>496.46</v>
      </c>
      <c r="AE198" s="309">
        <v>0</v>
      </c>
      <c r="AF198" s="309">
        <v>0</v>
      </c>
      <c r="AG198" s="309">
        <v>30.32</v>
      </c>
      <c r="AH198" s="309">
        <v>28.91</v>
      </c>
      <c r="AI198" s="309">
        <v>0</v>
      </c>
      <c r="AJ198" s="309">
        <v>0</v>
      </c>
    </row>
    <row r="199" spans="1:36" ht="18.75">
      <c r="A199" s="265" t="s">
        <v>159</v>
      </c>
      <c r="B199" s="266">
        <v>306</v>
      </c>
      <c r="C199" s="267"/>
      <c r="D199" s="270" t="s">
        <v>67</v>
      </c>
      <c r="E199" s="268"/>
      <c r="F199" s="261" t="e">
        <v>#NAME?</v>
      </c>
      <c r="G199" t="s">
        <v>283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09">
        <v>2753.96</v>
      </c>
      <c r="Z199" s="309">
        <v>2403.96</v>
      </c>
      <c r="AA199" s="309">
        <v>3332.91</v>
      </c>
      <c r="AB199" s="309">
        <v>2948.96</v>
      </c>
      <c r="AC199" s="309">
        <v>2824.16</v>
      </c>
      <c r="AD199" s="309">
        <v>2498.41</v>
      </c>
      <c r="AE199" s="309">
        <v>3113.06</v>
      </c>
      <c r="AF199" s="309">
        <v>2069.9899999999998</v>
      </c>
      <c r="AG199" s="309">
        <v>1561.19</v>
      </c>
      <c r="AH199" s="309">
        <v>3032.27</v>
      </c>
      <c r="AI199" s="309">
        <v>3361.05</v>
      </c>
      <c r="AJ199" s="309">
        <v>2457.75</v>
      </c>
    </row>
    <row r="200" spans="1:36" ht="18.75">
      <c r="A200" s="265" t="s">
        <v>159</v>
      </c>
      <c r="B200" s="266">
        <v>306</v>
      </c>
      <c r="C200" s="267"/>
      <c r="D200" s="270" t="s">
        <v>67</v>
      </c>
      <c r="E200" s="268"/>
      <c r="F200" s="261" t="e">
        <v>#NAME?</v>
      </c>
      <c r="G200" t="s">
        <v>284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09">
        <v>1866</v>
      </c>
      <c r="Z200" s="309">
        <v>1622</v>
      </c>
      <c r="AA200" s="309">
        <v>1370</v>
      </c>
      <c r="AB200" s="309">
        <v>1479</v>
      </c>
      <c r="AC200" s="309">
        <v>444</v>
      </c>
      <c r="AD200" s="309">
        <v>408</v>
      </c>
      <c r="AE200" s="309">
        <v>706</v>
      </c>
      <c r="AF200" s="309">
        <v>2037</v>
      </c>
      <c r="AG200" s="309">
        <v>714</v>
      </c>
      <c r="AH200" s="309">
        <v>372</v>
      </c>
      <c r="AI200" s="309">
        <v>678</v>
      </c>
      <c r="AJ200" s="309">
        <v>704</v>
      </c>
    </row>
    <row r="201" spans="1:36" ht="18.75">
      <c r="A201" s="265" t="s">
        <v>159</v>
      </c>
      <c r="B201" s="266">
        <v>306</v>
      </c>
      <c r="C201" s="267"/>
      <c r="D201" s="270" t="s">
        <v>67</v>
      </c>
      <c r="E201" s="268"/>
      <c r="F201" s="261" t="e">
        <v>#NAME?</v>
      </c>
      <c r="G201" t="s">
        <v>285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09">
        <v>526.75</v>
      </c>
      <c r="Z201" s="309">
        <v>425.03</v>
      </c>
      <c r="AA201" s="309">
        <v>289.62</v>
      </c>
      <c r="AB201" s="309">
        <v>895.41</v>
      </c>
      <c r="AC201" s="309">
        <v>527.41999999999996</v>
      </c>
      <c r="AD201" s="309">
        <v>1200.4100000000001</v>
      </c>
      <c r="AE201" s="309">
        <v>1066.28</v>
      </c>
      <c r="AF201" s="309">
        <v>335.68</v>
      </c>
      <c r="AG201" s="309">
        <v>299.01</v>
      </c>
      <c r="AH201" s="309">
        <v>393.76</v>
      </c>
      <c r="AI201" s="309">
        <v>420.15</v>
      </c>
      <c r="AJ201" s="309">
        <v>0</v>
      </c>
    </row>
    <row r="202" spans="1:36" ht="18.75">
      <c r="A202" s="265" t="s">
        <v>159</v>
      </c>
      <c r="B202" s="266">
        <v>306</v>
      </c>
      <c r="C202" s="267"/>
      <c r="D202" s="270" t="s">
        <v>67</v>
      </c>
      <c r="E202" s="268"/>
      <c r="F202" s="261" t="e">
        <v>#NAME?</v>
      </c>
      <c r="G202" t="s">
        <v>286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09">
        <v>98.56</v>
      </c>
      <c r="Z202" s="309">
        <v>98.56</v>
      </c>
      <c r="AA202" s="309">
        <v>123.2</v>
      </c>
      <c r="AB202" s="309">
        <v>98.56</v>
      </c>
      <c r="AC202" s="309">
        <v>98.56</v>
      </c>
      <c r="AD202" s="309">
        <v>98.56</v>
      </c>
      <c r="AE202" s="309">
        <v>0</v>
      </c>
      <c r="AF202" s="309">
        <v>53.48</v>
      </c>
      <c r="AG202" s="309">
        <v>73.92</v>
      </c>
      <c r="AH202" s="309">
        <v>98.56</v>
      </c>
      <c r="AI202" s="309">
        <v>73.92</v>
      </c>
      <c r="AJ202" s="309">
        <v>123.2</v>
      </c>
    </row>
    <row r="203" spans="1:36" ht="18.75">
      <c r="A203" s="265" t="s">
        <v>159</v>
      </c>
      <c r="B203" s="266">
        <v>306</v>
      </c>
      <c r="C203" s="267"/>
      <c r="D203" s="270" t="s">
        <v>67</v>
      </c>
      <c r="E203" s="268"/>
      <c r="F203" s="261" t="e">
        <v>#NAME?</v>
      </c>
      <c r="G203" t="s">
        <v>287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09">
        <v>12375.95</v>
      </c>
      <c r="Z203" s="309">
        <v>11053.78</v>
      </c>
      <c r="AA203" s="309">
        <v>10213.26</v>
      </c>
      <c r="AB203" s="309">
        <v>10353.700000000001</v>
      </c>
      <c r="AC203" s="309">
        <v>9416.5400000000009</v>
      </c>
      <c r="AD203" s="309">
        <v>9102.01</v>
      </c>
      <c r="AE203" s="309">
        <v>11122.59</v>
      </c>
      <c r="AF203" s="309">
        <v>9380.9699999999993</v>
      </c>
      <c r="AG203" s="309">
        <v>10754.76</v>
      </c>
      <c r="AH203" s="309">
        <v>10929.21</v>
      </c>
      <c r="AI203" s="309">
        <v>10860.63</v>
      </c>
      <c r="AJ203" s="309">
        <v>10292.98</v>
      </c>
    </row>
    <row r="204" spans="1:36" ht="18.75">
      <c r="A204" s="265" t="s">
        <v>159</v>
      </c>
      <c r="B204" s="266">
        <v>306</v>
      </c>
      <c r="C204" s="267"/>
      <c r="D204" s="270" t="s">
        <v>67</v>
      </c>
      <c r="E204" s="268"/>
      <c r="F204" s="261" t="e">
        <v>#NAME?</v>
      </c>
      <c r="G204" t="s">
        <v>288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09">
        <v>166.7</v>
      </c>
      <c r="Z204" s="309">
        <v>72.95</v>
      </c>
      <c r="AA204" s="309">
        <v>0</v>
      </c>
      <c r="AB204" s="309">
        <v>0</v>
      </c>
      <c r="AC204" s="309">
        <v>0</v>
      </c>
      <c r="AD204" s="309">
        <v>0</v>
      </c>
      <c r="AE204" s="309">
        <v>0</v>
      </c>
      <c r="AF204" s="309">
        <v>0</v>
      </c>
      <c r="AG204" s="309">
        <v>0</v>
      </c>
      <c r="AH204" s="309">
        <v>0</v>
      </c>
      <c r="AI204" s="309">
        <v>0</v>
      </c>
      <c r="AJ204" s="309">
        <v>0</v>
      </c>
    </row>
    <row r="205" spans="1:36" ht="18.75">
      <c r="A205" s="265" t="s">
        <v>159</v>
      </c>
      <c r="B205" s="266">
        <v>306</v>
      </c>
      <c r="C205" s="267"/>
      <c r="D205" s="270" t="s">
        <v>67</v>
      </c>
      <c r="E205" s="268"/>
      <c r="F205" s="261" t="e">
        <v>#NAME?</v>
      </c>
      <c r="G205" t="s">
        <v>289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09">
        <v>112.66</v>
      </c>
      <c r="Z205" s="309">
        <v>0</v>
      </c>
      <c r="AA205" s="309">
        <v>0</v>
      </c>
      <c r="AB205" s="309">
        <v>-112.66</v>
      </c>
      <c r="AC205" s="309">
        <v>0</v>
      </c>
      <c r="AD205" s="309">
        <v>0</v>
      </c>
      <c r="AE205" s="309">
        <v>0</v>
      </c>
      <c r="AF205" s="309">
        <v>0</v>
      </c>
      <c r="AG205" s="309">
        <v>0</v>
      </c>
      <c r="AH205" s="309">
        <v>0</v>
      </c>
      <c r="AI205" s="309">
        <v>0</v>
      </c>
      <c r="AJ205" s="309">
        <v>0</v>
      </c>
    </row>
    <row r="206" spans="1:36" ht="18.75">
      <c r="A206" s="265" t="s">
        <v>159</v>
      </c>
      <c r="B206" s="266">
        <v>306</v>
      </c>
      <c r="C206" s="267"/>
      <c r="D206" s="270" t="s">
        <v>67</v>
      </c>
      <c r="E206" s="268"/>
      <c r="F206" s="261" t="e">
        <v>#NAME?</v>
      </c>
      <c r="G206" t="s">
        <v>290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09">
        <v>1071.54</v>
      </c>
      <c r="Z206" s="309">
        <v>373.5</v>
      </c>
      <c r="AA206" s="309">
        <v>1600.82</v>
      </c>
      <c r="AB206" s="309">
        <v>1406.21</v>
      </c>
      <c r="AC206" s="309">
        <v>1211.7</v>
      </c>
      <c r="AD206" s="309">
        <v>884.04</v>
      </c>
      <c r="AE206" s="309">
        <v>1107.05</v>
      </c>
      <c r="AF206" s="309">
        <v>1153.6600000000001</v>
      </c>
      <c r="AG206" s="309">
        <v>761.86</v>
      </c>
      <c r="AH206" s="309">
        <v>1010.87</v>
      </c>
      <c r="AI206" s="309">
        <v>2165.86</v>
      </c>
      <c r="AJ206" s="309">
        <v>1066.24</v>
      </c>
    </row>
    <row r="207" spans="1:36" ht="18.75">
      <c r="A207" s="265" t="s">
        <v>159</v>
      </c>
      <c r="B207" s="266">
        <v>306</v>
      </c>
      <c r="C207" s="267"/>
      <c r="D207" s="270" t="s">
        <v>67</v>
      </c>
      <c r="E207" s="268"/>
      <c r="F207" s="261" t="e">
        <v>#NAME?</v>
      </c>
      <c r="G207" t="s">
        <v>291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09">
        <v>497.1</v>
      </c>
      <c r="Z207" s="309">
        <v>-2122.56</v>
      </c>
      <c r="AA207" s="309">
        <v>754</v>
      </c>
      <c r="AB207" s="309">
        <v>400.25</v>
      </c>
      <c r="AC207" s="309">
        <v>483</v>
      </c>
      <c r="AD207" s="309">
        <v>219.16</v>
      </c>
      <c r="AE207" s="309">
        <v>164.61</v>
      </c>
      <c r="AF207" s="309">
        <v>134.31</v>
      </c>
      <c r="AG207" s="309">
        <v>339.84</v>
      </c>
      <c r="AH207" s="309">
        <v>229.21</v>
      </c>
      <c r="AI207" s="309">
        <v>271.64999999999998</v>
      </c>
      <c r="AJ207" s="309">
        <v>321.31</v>
      </c>
    </row>
    <row r="208" spans="1:36" ht="18.75">
      <c r="A208" s="265" t="s">
        <v>159</v>
      </c>
      <c r="B208" s="266">
        <v>306</v>
      </c>
      <c r="C208" s="267"/>
      <c r="D208" s="270" t="s">
        <v>67</v>
      </c>
      <c r="E208" s="268"/>
      <c r="F208" s="261" t="e">
        <v>#NAME?</v>
      </c>
      <c r="G208" t="s">
        <v>292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09">
        <v>140</v>
      </c>
      <c r="Z208" s="309">
        <v>20.84</v>
      </c>
      <c r="AA208" s="309">
        <v>145</v>
      </c>
      <c r="AB208" s="309">
        <v>140</v>
      </c>
      <c r="AC208" s="309">
        <v>325.89</v>
      </c>
      <c r="AD208" s="309">
        <v>140</v>
      </c>
      <c r="AE208" s="309">
        <v>307.5</v>
      </c>
      <c r="AF208" s="309">
        <v>0</v>
      </c>
      <c r="AG208" s="309">
        <v>195</v>
      </c>
      <c r="AH208" s="309">
        <v>0</v>
      </c>
      <c r="AI208" s="309">
        <v>0</v>
      </c>
      <c r="AJ208" s="309">
        <v>2805.5</v>
      </c>
    </row>
    <row r="209" spans="1:36" ht="18.75">
      <c r="A209" s="265" t="s">
        <v>159</v>
      </c>
      <c r="B209" s="266">
        <v>306</v>
      </c>
      <c r="C209" s="267"/>
      <c r="D209" s="270" t="s">
        <v>67</v>
      </c>
      <c r="E209" s="268"/>
      <c r="F209" s="261" t="e">
        <v>#NAME?</v>
      </c>
      <c r="G209" t="s">
        <v>293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09">
        <v>6472.7</v>
      </c>
      <c r="Z209" s="309">
        <v>16662.810000000001</v>
      </c>
      <c r="AA209" s="309">
        <v>18782.16</v>
      </c>
      <c r="AB209" s="309">
        <v>13336.95</v>
      </c>
      <c r="AC209" s="309">
        <v>4034.46</v>
      </c>
      <c r="AD209" s="309">
        <v>16117.85</v>
      </c>
      <c r="AE209" s="309">
        <v>15983.39</v>
      </c>
      <c r="AF209" s="309">
        <v>14425.22</v>
      </c>
      <c r="AG209" s="309">
        <v>1361.05</v>
      </c>
      <c r="AH209" s="309">
        <v>6610.73</v>
      </c>
      <c r="AI209" s="309">
        <v>1933.31</v>
      </c>
      <c r="AJ209" s="309">
        <v>295.63</v>
      </c>
    </row>
    <row r="210" spans="1:36" ht="18.75">
      <c r="A210" s="265" t="s">
        <v>159</v>
      </c>
      <c r="B210" s="266">
        <v>306</v>
      </c>
      <c r="C210" s="267"/>
      <c r="D210" s="270" t="s">
        <v>67</v>
      </c>
      <c r="E210" s="268"/>
      <c r="F210" s="261" t="e">
        <v>#NAME?</v>
      </c>
      <c r="G210" t="s">
        <v>294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09">
        <v>0</v>
      </c>
      <c r="Z210" s="309">
        <v>806.4</v>
      </c>
      <c r="AA210" s="309">
        <v>0</v>
      </c>
      <c r="AB210" s="309">
        <v>270.39</v>
      </c>
      <c r="AC210" s="309">
        <v>136.88</v>
      </c>
      <c r="AD210" s="309">
        <v>242.57</v>
      </c>
      <c r="AE210" s="309">
        <v>5295.65</v>
      </c>
      <c r="AF210" s="309">
        <v>0</v>
      </c>
      <c r="AG210" s="309">
        <v>0</v>
      </c>
      <c r="AH210" s="309">
        <v>24.08</v>
      </c>
      <c r="AI210" s="309">
        <v>56.9</v>
      </c>
      <c r="AJ210" s="309">
        <v>0</v>
      </c>
    </row>
    <row r="211" spans="1:36" ht="18.75">
      <c r="A211" s="265" t="s">
        <v>159</v>
      </c>
      <c r="B211" s="266"/>
      <c r="C211" s="267"/>
      <c r="D211" s="270" t="s">
        <v>361</v>
      </c>
      <c r="E211" s="268"/>
      <c r="F211" s="261" t="e">
        <v>#NAME?</v>
      </c>
      <c r="G211" t="s">
        <v>295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09">
        <v>67370.87</v>
      </c>
      <c r="Z211" s="309">
        <v>74776.2</v>
      </c>
      <c r="AA211" s="309">
        <v>75466.259999999995</v>
      </c>
      <c r="AB211" s="309">
        <v>82538.320000000007</v>
      </c>
      <c r="AC211" s="309">
        <v>66347.8</v>
      </c>
      <c r="AD211" s="309">
        <v>67704.58</v>
      </c>
      <c r="AE211" s="309">
        <v>72342.240000000005</v>
      </c>
      <c r="AF211" s="309">
        <v>76567.149999999994</v>
      </c>
      <c r="AG211" s="309">
        <v>62297.78</v>
      </c>
      <c r="AH211" s="309">
        <v>60769.16</v>
      </c>
      <c r="AI211" s="309">
        <v>55789.29</v>
      </c>
      <c r="AJ211" s="309">
        <v>58909.82</v>
      </c>
    </row>
    <row r="212" spans="1:36" ht="18.75">
      <c r="A212" s="265" t="s">
        <v>159</v>
      </c>
      <c r="B212" s="266"/>
      <c r="C212" s="267"/>
      <c r="D212" s="270" t="s">
        <v>361</v>
      </c>
      <c r="E212" s="268"/>
      <c r="F212" s="261" t="e">
        <v>#NAME?</v>
      </c>
      <c r="G212" t="s">
        <v>130</v>
      </c>
    </row>
    <row r="213" spans="1:36" ht="18.75">
      <c r="A213" s="265" t="s">
        <v>159</v>
      </c>
      <c r="B213" s="266"/>
      <c r="C213" s="267"/>
      <c r="D213" s="270" t="s">
        <v>361</v>
      </c>
      <c r="E213" s="268"/>
      <c r="F213" s="261" t="e">
        <v>#NAME?</v>
      </c>
      <c r="G213" t="s">
        <v>296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t="s">
        <v>135</v>
      </c>
      <c r="Z213" t="s">
        <v>135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 t="s">
        <v>135</v>
      </c>
      <c r="AG213" t="s">
        <v>135</v>
      </c>
      <c r="AH213" t="s">
        <v>135</v>
      </c>
      <c r="AI213" t="s">
        <v>135</v>
      </c>
      <c r="AJ213" t="s">
        <v>135</v>
      </c>
    </row>
    <row r="214" spans="1:36" ht="18.75">
      <c r="A214" s="265" t="s">
        <v>159</v>
      </c>
      <c r="B214" s="266">
        <v>312</v>
      </c>
      <c r="C214" s="267"/>
      <c r="D214" s="270" t="s">
        <v>73</v>
      </c>
      <c r="E214" s="268"/>
      <c r="F214" s="261" t="e">
        <v>#NAME?</v>
      </c>
      <c r="G214" t="s">
        <v>297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09">
        <v>0</v>
      </c>
      <c r="Z214" s="309">
        <v>0</v>
      </c>
      <c r="AA214" s="309">
        <v>0</v>
      </c>
      <c r="AB214" s="309">
        <v>0</v>
      </c>
      <c r="AC214" s="309">
        <v>0</v>
      </c>
      <c r="AD214" s="309">
        <v>0</v>
      </c>
      <c r="AE214" s="309">
        <v>0</v>
      </c>
      <c r="AF214" s="309">
        <v>0</v>
      </c>
      <c r="AG214" s="309">
        <v>0</v>
      </c>
      <c r="AH214" s="309">
        <v>0</v>
      </c>
      <c r="AI214" s="309">
        <v>47911.519999999997</v>
      </c>
      <c r="AJ214" s="309">
        <v>11977.85</v>
      </c>
    </row>
    <row r="215" spans="1:36" ht="18.75">
      <c r="A215" s="265" t="s">
        <v>159</v>
      </c>
      <c r="B215" s="266">
        <v>310</v>
      </c>
      <c r="C215" s="267"/>
      <c r="D215" s="270" t="s">
        <v>71</v>
      </c>
      <c r="E215" s="268"/>
      <c r="F215" s="261" t="e">
        <v>#NAME?</v>
      </c>
      <c r="G215" t="s">
        <v>298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09">
        <v>0</v>
      </c>
      <c r="Z215" s="309">
        <v>0</v>
      </c>
      <c r="AA215" s="309">
        <v>0</v>
      </c>
      <c r="AB215" s="309">
        <v>1291.92</v>
      </c>
      <c r="AC215" s="309">
        <v>430.64</v>
      </c>
      <c r="AD215" s="309">
        <v>430.64</v>
      </c>
      <c r="AE215" s="309">
        <v>430.64</v>
      </c>
      <c r="AF215" s="309">
        <v>430.64</v>
      </c>
      <c r="AG215" s="309">
        <v>430.64</v>
      </c>
      <c r="AH215" s="309">
        <v>430.64</v>
      </c>
      <c r="AI215" s="309">
        <v>430.64</v>
      </c>
      <c r="AJ215" s="309">
        <v>430.64</v>
      </c>
    </row>
    <row r="216" spans="1:36" ht="18.75">
      <c r="A216" s="265" t="s">
        <v>159</v>
      </c>
      <c r="B216" s="266">
        <v>311</v>
      </c>
      <c r="C216" s="267"/>
      <c r="D216" s="270" t="s">
        <v>72</v>
      </c>
      <c r="E216" s="268"/>
      <c r="F216" s="261" t="e">
        <v>#NAME?</v>
      </c>
      <c r="G216" t="s">
        <v>299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09">
        <v>19520.150000000001</v>
      </c>
      <c r="Z216" s="309">
        <v>19520.150000000001</v>
      </c>
      <c r="AA216" s="309">
        <v>19590.09</v>
      </c>
      <c r="AB216" s="309">
        <v>19998.990000000002</v>
      </c>
      <c r="AC216" s="309">
        <v>19998.990000000002</v>
      </c>
      <c r="AD216" s="309">
        <v>19998.990000000002</v>
      </c>
      <c r="AE216" s="309">
        <v>19998.990000000002</v>
      </c>
      <c r="AF216" s="309">
        <v>20106.05</v>
      </c>
      <c r="AG216" s="309">
        <v>20106.05</v>
      </c>
      <c r="AH216" s="309">
        <v>20106.05</v>
      </c>
      <c r="AI216" s="309">
        <v>20106.060000000001</v>
      </c>
      <c r="AJ216" s="309">
        <v>20106.05</v>
      </c>
    </row>
    <row r="217" spans="1:36" ht="18.75">
      <c r="A217" s="265" t="s">
        <v>159</v>
      </c>
      <c r="B217" s="266">
        <v>320</v>
      </c>
      <c r="C217" s="267"/>
      <c r="D217" s="270" t="s">
        <v>362</v>
      </c>
      <c r="E217" s="268"/>
      <c r="F217" s="261" t="e">
        <v>#NAME?</v>
      </c>
      <c r="G217" t="s">
        <v>300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09">
        <v>184.91</v>
      </c>
      <c r="Z217" s="309">
        <v>184.91</v>
      </c>
      <c r="AA217" s="309">
        <v>844.5</v>
      </c>
      <c r="AB217" s="309">
        <v>226.06</v>
      </c>
      <c r="AC217" s="309">
        <v>185.61</v>
      </c>
      <c r="AD217" s="309">
        <v>183.26</v>
      </c>
      <c r="AE217" s="309">
        <v>292.89</v>
      </c>
      <c r="AF217" s="309">
        <v>308.27</v>
      </c>
      <c r="AG217" s="309">
        <v>286.35000000000002</v>
      </c>
      <c r="AH217" s="309">
        <v>263.36</v>
      </c>
      <c r="AI217" s="309">
        <v>261.22000000000003</v>
      </c>
      <c r="AJ217" s="309">
        <v>1995.22</v>
      </c>
    </row>
    <row r="218" spans="1:36" ht="18.75">
      <c r="A218" s="265" t="s">
        <v>159</v>
      </c>
      <c r="B218" s="266">
        <v>320</v>
      </c>
      <c r="C218" s="267"/>
      <c r="D218" s="270" t="s">
        <v>362</v>
      </c>
      <c r="E218" s="268"/>
      <c r="F218" s="261" t="e">
        <v>#NAME?</v>
      </c>
      <c r="G218" t="s">
        <v>301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09">
        <v>35716.17</v>
      </c>
      <c r="Z218" s="309">
        <v>31060.28</v>
      </c>
      <c r="AA218" s="309">
        <v>33768.620000000003</v>
      </c>
      <c r="AB218" s="309">
        <v>34551.019999999997</v>
      </c>
      <c r="AC218" s="309">
        <v>34123.550000000003</v>
      </c>
      <c r="AD218" s="309">
        <v>35017.58</v>
      </c>
      <c r="AE218" s="309">
        <v>41269.980000000003</v>
      </c>
      <c r="AF218" s="309">
        <v>34430.1</v>
      </c>
      <c r="AG218" s="309">
        <v>35651.949999999997</v>
      </c>
      <c r="AH218" s="309">
        <v>34474.959999999999</v>
      </c>
      <c r="AI218" s="309">
        <v>36833.769999999997</v>
      </c>
      <c r="AJ218" s="309">
        <v>35636.68</v>
      </c>
    </row>
    <row r="219" spans="1:36" ht="18.75">
      <c r="A219" s="265" t="s">
        <v>159</v>
      </c>
      <c r="B219" s="261">
        <v>315</v>
      </c>
      <c r="C219" s="261"/>
      <c r="D219" s="270" t="s">
        <v>76</v>
      </c>
      <c r="E219" s="268"/>
      <c r="F219" s="261" t="e">
        <v>#NAME?</v>
      </c>
      <c r="G219" t="s">
        <v>302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09">
        <v>6135.7</v>
      </c>
      <c r="Z219" s="309">
        <v>3466.59</v>
      </c>
      <c r="AA219" s="309">
        <v>52.21</v>
      </c>
      <c r="AB219" s="309">
        <v>52.21</v>
      </c>
      <c r="AC219" s="309">
        <v>0</v>
      </c>
      <c r="AD219" s="309">
        <v>0</v>
      </c>
      <c r="AE219" s="309">
        <v>0</v>
      </c>
      <c r="AF219" s="309">
        <v>2258.77</v>
      </c>
      <c r="AG219" s="309">
        <v>-2258.2399999999998</v>
      </c>
      <c r="AH219" s="309">
        <v>0</v>
      </c>
      <c r="AI219" s="309">
        <v>3767.8</v>
      </c>
      <c r="AJ219" s="309">
        <v>6814.51</v>
      </c>
    </row>
    <row r="220" spans="1:36" ht="18.75">
      <c r="A220" s="265" t="s">
        <v>159</v>
      </c>
      <c r="B220" s="261"/>
      <c r="C220" s="261"/>
      <c r="D220" s="270" t="s">
        <v>361</v>
      </c>
      <c r="E220" s="268"/>
      <c r="F220" s="261" t="e">
        <v>#NAME?</v>
      </c>
      <c r="G220" t="s">
        <v>303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09">
        <v>61556.93</v>
      </c>
      <c r="Z220" s="309">
        <v>54231.93</v>
      </c>
      <c r="AA220" s="309">
        <v>54255.42</v>
      </c>
      <c r="AB220" s="309">
        <v>56120.2</v>
      </c>
      <c r="AC220" s="309">
        <v>54738.79</v>
      </c>
      <c r="AD220" s="309">
        <v>55630.47</v>
      </c>
      <c r="AE220" s="309">
        <v>61992.5</v>
      </c>
      <c r="AF220" s="309">
        <v>57533.83</v>
      </c>
      <c r="AG220" s="309">
        <v>54216.75</v>
      </c>
      <c r="AH220" s="309">
        <v>55275.01</v>
      </c>
      <c r="AI220" s="309">
        <v>109311.01</v>
      </c>
      <c r="AJ220" s="309">
        <v>76960.95</v>
      </c>
    </row>
    <row r="221" spans="1:36" ht="18.75">
      <c r="A221" s="265" t="s">
        <v>159</v>
      </c>
      <c r="B221" s="261"/>
      <c r="C221" s="261"/>
      <c r="D221" s="270" t="s">
        <v>361</v>
      </c>
      <c r="E221" s="268"/>
      <c r="F221" s="261" t="e">
        <v>#NAME?</v>
      </c>
      <c r="G221" t="s">
        <v>130</v>
      </c>
    </row>
    <row r="222" spans="1:36" ht="18.75">
      <c r="A222" s="265" t="s">
        <v>159</v>
      </c>
      <c r="B222" s="261"/>
      <c r="C222" s="261"/>
      <c r="D222" s="270" t="s">
        <v>361</v>
      </c>
      <c r="E222" s="268"/>
      <c r="F222" s="261" t="e">
        <v>#NAME?</v>
      </c>
      <c r="G222" t="s">
        <v>304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09">
        <v>572113.18000000005</v>
      </c>
      <c r="Z222" s="309">
        <v>566932.26</v>
      </c>
      <c r="AA222" s="309">
        <v>548796.56000000006</v>
      </c>
      <c r="AB222" s="309">
        <v>541336.18999999994</v>
      </c>
      <c r="AC222" s="309">
        <v>554973.15</v>
      </c>
      <c r="AD222" s="309">
        <v>544645.19999999995</v>
      </c>
      <c r="AE222" s="309">
        <v>550529.24</v>
      </c>
      <c r="AF222" s="309">
        <v>588637.43000000005</v>
      </c>
      <c r="AG222" s="309">
        <v>511573.87</v>
      </c>
      <c r="AH222" s="309">
        <v>537152.38</v>
      </c>
      <c r="AI222" s="309">
        <v>544879.12</v>
      </c>
      <c r="AJ222" s="309">
        <v>552150.51</v>
      </c>
    </row>
    <row r="223" spans="1:36" ht="18.75">
      <c r="A223" s="265" t="s">
        <v>159</v>
      </c>
      <c r="B223" s="261"/>
      <c r="C223" s="261"/>
      <c r="D223" s="270" t="s">
        <v>361</v>
      </c>
      <c r="E223" s="268"/>
      <c r="F223" s="261" t="e">
        <v>#NAME?</v>
      </c>
      <c r="G223" t="s">
        <v>130</v>
      </c>
    </row>
    <row r="224" spans="1:36" ht="18.75">
      <c r="A224" s="265" t="s">
        <v>159</v>
      </c>
      <c r="B224" s="277"/>
      <c r="C224" s="261"/>
      <c r="D224" s="270" t="s">
        <v>361</v>
      </c>
      <c r="E224" s="268"/>
      <c r="F224" s="261" t="e">
        <v>#NAME?</v>
      </c>
      <c r="G224" t="s">
        <v>305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09">
        <v>23156.400000000001</v>
      </c>
      <c r="Z224" s="309">
        <v>-49260.93</v>
      </c>
      <c r="AA224" s="309">
        <v>14013.8</v>
      </c>
      <c r="AB224" s="309">
        <v>34514.15</v>
      </c>
      <c r="AC224" s="309">
        <v>13752.74</v>
      </c>
      <c r="AD224" s="309">
        <v>38981.120000000003</v>
      </c>
      <c r="AE224" s="309">
        <v>11859.58</v>
      </c>
      <c r="AF224" s="309">
        <v>-14802.4</v>
      </c>
      <c r="AG224" s="309">
        <v>82625.31</v>
      </c>
      <c r="AH224" s="309">
        <v>37430.31</v>
      </c>
      <c r="AI224" s="309">
        <v>69017</v>
      </c>
      <c r="AJ224" s="309">
        <v>41794.18</v>
      </c>
    </row>
    <row r="225" spans="1:36" ht="18.75">
      <c r="A225" s="265" t="s">
        <v>159</v>
      </c>
      <c r="B225" s="277"/>
      <c r="C225" s="261"/>
      <c r="D225" s="270" t="s">
        <v>361</v>
      </c>
      <c r="E225" s="268"/>
      <c r="F225" s="261" t="e">
        <v>#NAME?</v>
      </c>
      <c r="G225" t="s">
        <v>306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10">
        <v>3.9E-2</v>
      </c>
      <c r="Z225" s="310">
        <v>-9.5000000000000001E-2</v>
      </c>
      <c r="AA225" s="310">
        <v>2.5000000000000001E-2</v>
      </c>
      <c r="AB225" s="310">
        <v>0.06</v>
      </c>
      <c r="AC225" s="310">
        <v>2.4E-2</v>
      </c>
      <c r="AD225" s="310">
        <v>6.7000000000000004E-2</v>
      </c>
      <c r="AE225" s="310">
        <v>2.1000000000000001E-2</v>
      </c>
      <c r="AF225" s="310">
        <v>-2.5999999999999999E-2</v>
      </c>
      <c r="AG225" s="310">
        <v>0.13900000000000001</v>
      </c>
      <c r="AH225" s="310">
        <v>6.5000000000000002E-2</v>
      </c>
      <c r="AI225" s="310">
        <v>0.112</v>
      </c>
      <c r="AJ225" s="310">
        <v>7.0000000000000007E-2</v>
      </c>
    </row>
    <row r="226" spans="1:36" ht="18.75">
      <c r="A226" s="265" t="s">
        <v>159</v>
      </c>
      <c r="B226" s="277"/>
      <c r="C226" s="261"/>
      <c r="D226" s="270" t="s">
        <v>361</v>
      </c>
      <c r="E226" s="268"/>
      <c r="F226" s="261" t="e">
        <v>#NAME?</v>
      </c>
      <c r="G226" t="s">
        <v>130</v>
      </c>
    </row>
    <row r="227" spans="1:36" ht="18.75">
      <c r="A227" s="265" t="s">
        <v>159</v>
      </c>
      <c r="B227" s="277"/>
      <c r="C227" s="261"/>
      <c r="D227" s="270" t="s">
        <v>361</v>
      </c>
      <c r="E227" s="268"/>
      <c r="F227" s="261" t="e">
        <v>#NAME?</v>
      </c>
      <c r="G227" t="s">
        <v>307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t="s">
        <v>308</v>
      </c>
      <c r="Z227" t="s">
        <v>308</v>
      </c>
      <c r="AA227" t="s">
        <v>308</v>
      </c>
      <c r="AB227" t="s">
        <v>308</v>
      </c>
      <c r="AC227" t="s">
        <v>308</v>
      </c>
      <c r="AD227" t="s">
        <v>308</v>
      </c>
      <c r="AE227" t="s">
        <v>308</v>
      </c>
      <c r="AF227" t="s">
        <v>308</v>
      </c>
      <c r="AG227" t="s">
        <v>308</v>
      </c>
      <c r="AH227" t="s">
        <v>308</v>
      </c>
      <c r="AI227" t="s">
        <v>308</v>
      </c>
      <c r="AJ227" t="s">
        <v>308</v>
      </c>
    </row>
    <row r="228" spans="1:36" ht="18.75">
      <c r="A228" s="265" t="s">
        <v>159</v>
      </c>
      <c r="B228" s="277"/>
      <c r="C228" s="261"/>
      <c r="D228" s="270" t="s">
        <v>361</v>
      </c>
      <c r="E228" s="268"/>
      <c r="F228" s="261" t="e">
        <v>#NAME?</v>
      </c>
      <c r="G228" t="s">
        <v>309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09">
        <v>0</v>
      </c>
      <c r="Z228" s="309">
        <v>0</v>
      </c>
      <c r="AA228" s="309">
        <v>0</v>
      </c>
      <c r="AB228" s="309">
        <v>0</v>
      </c>
      <c r="AC228" s="309">
        <v>0</v>
      </c>
      <c r="AD228" s="309">
        <v>0</v>
      </c>
      <c r="AE228" s="309">
        <v>0</v>
      </c>
      <c r="AF228" s="309">
        <v>0</v>
      </c>
      <c r="AG228" s="309">
        <v>0</v>
      </c>
      <c r="AH228" s="309">
        <v>0</v>
      </c>
      <c r="AI228" s="309">
        <v>0</v>
      </c>
      <c r="AJ228" s="309">
        <v>37157.21</v>
      </c>
    </row>
    <row r="229" spans="1:36" ht="18.75">
      <c r="A229" s="265" t="s">
        <v>159</v>
      </c>
      <c r="B229" s="277"/>
      <c r="C229" s="261"/>
      <c r="D229" s="270" t="s">
        <v>361</v>
      </c>
      <c r="E229" s="268"/>
      <c r="F229" s="261" t="e">
        <v>#NAME?</v>
      </c>
      <c r="G229" t="s">
        <v>310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09">
        <v>0</v>
      </c>
      <c r="Z229" s="309">
        <v>42565.78</v>
      </c>
      <c r="AA229" s="309">
        <v>0</v>
      </c>
      <c r="AB229" s="309">
        <v>0</v>
      </c>
      <c r="AC229" s="309">
        <v>0</v>
      </c>
      <c r="AD229" s="309">
        <v>0</v>
      </c>
      <c r="AE229" s="309">
        <v>0</v>
      </c>
      <c r="AF229" s="309">
        <v>0</v>
      </c>
      <c r="AG229" s="309">
        <v>0</v>
      </c>
      <c r="AH229" s="309">
        <v>0</v>
      </c>
      <c r="AI229" s="309">
        <v>71867.28</v>
      </c>
      <c r="AJ229" s="309">
        <v>0</v>
      </c>
    </row>
    <row r="230" spans="1:36" ht="18.75">
      <c r="A230" s="265" t="s">
        <v>159</v>
      </c>
      <c r="B230" s="261"/>
      <c r="C230" s="261"/>
      <c r="D230" s="270" t="s">
        <v>361</v>
      </c>
      <c r="E230" s="268"/>
      <c r="F230" s="261" t="e">
        <v>#NAME?</v>
      </c>
      <c r="G230" t="s">
        <v>311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09">
        <v>6658.6</v>
      </c>
      <c r="Z230" s="309">
        <v>17367.3</v>
      </c>
      <c r="AA230" s="309">
        <v>0</v>
      </c>
      <c r="AB230" s="309">
        <v>10510.35</v>
      </c>
      <c r="AC230" s="309">
        <v>25885.61</v>
      </c>
      <c r="AD230" s="309">
        <v>0</v>
      </c>
      <c r="AE230" s="309">
        <v>39550.400000000001</v>
      </c>
      <c r="AF230" s="309">
        <v>8894.69</v>
      </c>
      <c r="AG230" s="309">
        <v>0</v>
      </c>
      <c r="AH230" s="309">
        <v>61968.98</v>
      </c>
      <c r="AI230" s="309">
        <v>28072.73</v>
      </c>
      <c r="AJ230" s="309">
        <v>51762.75</v>
      </c>
    </row>
    <row r="231" spans="1:36" ht="18.75">
      <c r="A231" s="265" t="s">
        <v>159</v>
      </c>
      <c r="B231" s="261"/>
      <c r="C231" s="261"/>
      <c r="D231" s="270" t="s">
        <v>361</v>
      </c>
      <c r="E231" s="268"/>
      <c r="F231" s="261" t="e">
        <v>#NAME?</v>
      </c>
      <c r="G231" t="s">
        <v>312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09">
        <v>6658.6</v>
      </c>
      <c r="Z231" s="309">
        <v>59933.08</v>
      </c>
      <c r="AA231" s="309">
        <v>0</v>
      </c>
      <c r="AB231" s="309">
        <v>10510.35</v>
      </c>
      <c r="AC231" s="309">
        <v>25885.61</v>
      </c>
      <c r="AD231" s="309">
        <v>0</v>
      </c>
      <c r="AE231" s="309">
        <v>39550.400000000001</v>
      </c>
      <c r="AF231" s="309">
        <v>8894.69</v>
      </c>
      <c r="AG231" s="309">
        <v>0</v>
      </c>
      <c r="AH231" s="309">
        <v>61968.98</v>
      </c>
      <c r="AI231" s="309">
        <v>99940.01</v>
      </c>
      <c r="AJ231" s="309">
        <v>88919.96</v>
      </c>
    </row>
    <row r="232" spans="1:36" ht="18.75">
      <c r="A232" s="265" t="s">
        <v>159</v>
      </c>
      <c r="B232" s="261"/>
      <c r="C232" s="261"/>
      <c r="D232" s="270" t="s">
        <v>361</v>
      </c>
      <c r="E232" s="268"/>
      <c r="F232" s="261" t="e">
        <v>#NAME?</v>
      </c>
      <c r="G232" t="s">
        <v>130</v>
      </c>
    </row>
    <row r="233" spans="1:36" ht="18.75">
      <c r="A233" s="265" t="s">
        <v>159</v>
      </c>
      <c r="B233" s="261"/>
      <c r="C233" s="261"/>
      <c r="D233" s="270" t="s">
        <v>361</v>
      </c>
      <c r="E233" s="268"/>
      <c r="F233" s="261" t="e">
        <v>#NAME?</v>
      </c>
      <c r="G233" t="s">
        <v>313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11">
        <v>16498</v>
      </c>
      <c r="Z233" s="311">
        <v>-109194</v>
      </c>
      <c r="AA233" s="311">
        <v>14014</v>
      </c>
      <c r="AB233" s="311">
        <v>24004</v>
      </c>
      <c r="AC233" s="311">
        <v>-12133</v>
      </c>
      <c r="AD233" s="311">
        <v>38981</v>
      </c>
      <c r="AE233" s="311">
        <v>-27691</v>
      </c>
      <c r="AF233" s="311">
        <v>-23697</v>
      </c>
      <c r="AG233" s="311">
        <v>82625</v>
      </c>
      <c r="AH233" s="311">
        <v>-24539</v>
      </c>
      <c r="AI233" s="311">
        <v>-30923</v>
      </c>
      <c r="AJ233" s="311">
        <v>-47126</v>
      </c>
    </row>
    <row r="234" spans="1:36" ht="18.75">
      <c r="A234" s="265" t="s">
        <v>159</v>
      </c>
      <c r="B234" s="261"/>
      <c r="C234" s="261"/>
      <c r="D234" s="270" t="s">
        <v>361</v>
      </c>
      <c r="E234" s="268"/>
      <c r="F234" s="261" t="e">
        <v>#NAME?</v>
      </c>
      <c r="G234" t="s">
        <v>130</v>
      </c>
    </row>
    <row r="235" spans="1:36" ht="18.75">
      <c r="A235" s="272" t="s">
        <v>159</v>
      </c>
      <c r="B235" s="261"/>
      <c r="C235" s="280"/>
      <c r="D235" s="270" t="s">
        <v>361</v>
      </c>
      <c r="E235" s="281"/>
      <c r="F235" s="261" t="e">
        <v>#NAME?</v>
      </c>
      <c r="G235" t="s">
        <v>130</v>
      </c>
    </row>
    <row r="236" spans="1:36" ht="18.75">
      <c r="A236" s="272" t="s">
        <v>159</v>
      </c>
      <c r="B236" s="261"/>
      <c r="C236" s="261"/>
      <c r="D236" s="270" t="s">
        <v>361</v>
      </c>
      <c r="E236" s="268"/>
      <c r="F236" s="261" t="e">
        <v>#NAME?</v>
      </c>
      <c r="G236" t="s">
        <v>314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t="s">
        <v>308</v>
      </c>
      <c r="Z236" t="s">
        <v>308</v>
      </c>
      <c r="AA236" t="s">
        <v>308</v>
      </c>
      <c r="AB236" t="s">
        <v>308</v>
      </c>
      <c r="AC236" t="s">
        <v>308</v>
      </c>
      <c r="AD236" t="s">
        <v>308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</row>
    <row r="237" spans="1:36" ht="18.75">
      <c r="A237" s="272" t="s">
        <v>159</v>
      </c>
      <c r="B237" s="261"/>
      <c r="C237" s="261"/>
      <c r="D237" s="270" t="s">
        <v>361</v>
      </c>
      <c r="E237" s="268"/>
      <c r="F237" s="261" t="e">
        <v>#NAME?</v>
      </c>
      <c r="G237" t="s">
        <v>315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09">
        <v>246991.28</v>
      </c>
      <c r="Z237" s="309">
        <v>231017.54</v>
      </c>
      <c r="AA237" s="309">
        <v>244496.03</v>
      </c>
      <c r="AB237" s="309">
        <v>246430.88</v>
      </c>
      <c r="AC237" s="309">
        <v>260949.19</v>
      </c>
      <c r="AD237" s="309">
        <v>248014.36</v>
      </c>
      <c r="AE237" s="309">
        <v>242987.83</v>
      </c>
      <c r="AF237" s="309">
        <v>266173.37</v>
      </c>
      <c r="AG237" s="309">
        <v>254486.13</v>
      </c>
      <c r="AH237" s="309">
        <v>241943.84</v>
      </c>
      <c r="AI237" s="309">
        <v>240006.29</v>
      </c>
      <c r="AJ237" s="309">
        <v>246424.09</v>
      </c>
    </row>
    <row r="238" spans="1:36" ht="18.75">
      <c r="A238" s="272" t="s">
        <v>159</v>
      </c>
      <c r="B238" s="261"/>
      <c r="C238" s="261"/>
      <c r="D238" s="270" t="s">
        <v>361</v>
      </c>
      <c r="E238" s="268"/>
      <c r="F238" s="261" t="e">
        <v>#NAME?</v>
      </c>
      <c r="G238" t="s">
        <v>316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09">
        <v>54561.48</v>
      </c>
      <c r="Z238" s="309">
        <v>53114.95</v>
      </c>
      <c r="AA238" s="309">
        <v>52114.36</v>
      </c>
      <c r="AB238" s="309">
        <v>52760.39</v>
      </c>
      <c r="AC238" s="309">
        <v>56137.07</v>
      </c>
      <c r="AD238" s="309">
        <v>54966.03</v>
      </c>
      <c r="AE238" s="309">
        <v>57489.120000000003</v>
      </c>
      <c r="AF238" s="309">
        <v>64824.89</v>
      </c>
      <c r="AG238" s="309">
        <v>52827.82</v>
      </c>
      <c r="AH238" s="309">
        <v>51919.68</v>
      </c>
      <c r="AI238" s="309">
        <v>50352.33</v>
      </c>
      <c r="AJ238" s="309">
        <v>53668.53</v>
      </c>
    </row>
    <row r="239" spans="1:36" ht="18.75">
      <c r="A239" s="272" t="s">
        <v>159</v>
      </c>
      <c r="B239" s="261"/>
      <c r="C239" s="261"/>
      <c r="D239" s="270" t="s">
        <v>361</v>
      </c>
      <c r="E239" s="268"/>
      <c r="F239" s="261" t="e">
        <v>#NAME?</v>
      </c>
      <c r="G239" t="s">
        <v>317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09">
        <v>11647.8</v>
      </c>
      <c r="Z239" s="309">
        <v>17558.189999999999</v>
      </c>
      <c r="AA239" s="309">
        <v>12407.41</v>
      </c>
      <c r="AB239" s="309">
        <v>20442.509999999998</v>
      </c>
      <c r="AC239" s="309">
        <v>14818.14</v>
      </c>
      <c r="AD239" s="309">
        <v>19315.5</v>
      </c>
      <c r="AE239" s="309">
        <v>22448.82</v>
      </c>
      <c r="AF239" s="309">
        <v>20067.2</v>
      </c>
      <c r="AG239" s="309">
        <v>11095.37</v>
      </c>
      <c r="AH239" s="309">
        <v>11165.7</v>
      </c>
      <c r="AI239" s="309">
        <v>10090.19</v>
      </c>
      <c r="AJ239" s="309">
        <v>19778.400000000001</v>
      </c>
    </row>
    <row r="240" spans="1:36" ht="18.75">
      <c r="A240" s="272" t="s">
        <v>159</v>
      </c>
      <c r="B240" s="261"/>
      <c r="C240" s="261"/>
      <c r="D240" s="270" t="s">
        <v>361</v>
      </c>
      <c r="E240" s="268"/>
      <c r="F240" s="261" t="e">
        <v>#NAME?</v>
      </c>
      <c r="G240" t="s">
        <v>318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09">
        <v>27283.99</v>
      </c>
      <c r="Z240" s="309">
        <v>28773.759999999998</v>
      </c>
      <c r="AA240" s="309">
        <v>26210.25</v>
      </c>
      <c r="AB240" s="309">
        <v>23632.560000000001</v>
      </c>
      <c r="AC240" s="309">
        <v>31083.23</v>
      </c>
      <c r="AD240" s="309">
        <v>23085.06</v>
      </c>
      <c r="AE240" s="309">
        <v>23854.14</v>
      </c>
      <c r="AF240" s="309">
        <v>18648.23</v>
      </c>
      <c r="AG240" s="309">
        <v>18118.830000000002</v>
      </c>
      <c r="AH240" s="309">
        <v>23400.13</v>
      </c>
      <c r="AI240" s="309">
        <v>23174.15</v>
      </c>
      <c r="AJ240" s="309">
        <v>29321.200000000001</v>
      </c>
    </row>
    <row r="241" spans="1:36" ht="18.75">
      <c r="A241" s="272" t="s">
        <v>159</v>
      </c>
      <c r="B241" s="261"/>
      <c r="C241" s="261"/>
      <c r="D241" s="270" t="s">
        <v>361</v>
      </c>
      <c r="E241" s="268"/>
      <c r="F241" s="261" t="e">
        <v>#NAME?</v>
      </c>
      <c r="G241" t="s">
        <v>319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09">
        <v>7558.77</v>
      </c>
      <c r="Z241" s="309">
        <v>8534.81</v>
      </c>
      <c r="AA241" s="309">
        <v>7117.07</v>
      </c>
      <c r="AB241" s="309">
        <v>5713.4</v>
      </c>
      <c r="AC241" s="309">
        <v>7830.38</v>
      </c>
      <c r="AD241" s="309">
        <v>6509.75</v>
      </c>
      <c r="AE241" s="309">
        <v>7760.13</v>
      </c>
      <c r="AF241" s="309">
        <v>6255.87</v>
      </c>
      <c r="AG241" s="309">
        <v>5511.34</v>
      </c>
      <c r="AH241" s="309">
        <v>7537.98</v>
      </c>
      <c r="AI241" s="309">
        <v>7858.5</v>
      </c>
      <c r="AJ241" s="309">
        <v>7240.64</v>
      </c>
    </row>
    <row r="242" spans="1:36" ht="18.75">
      <c r="A242" s="272" t="s">
        <v>159</v>
      </c>
      <c r="B242" s="261"/>
      <c r="C242" s="261"/>
      <c r="D242" s="270" t="s">
        <v>361</v>
      </c>
      <c r="E242" s="268"/>
      <c r="F242" s="261" t="e">
        <v>#NAME?</v>
      </c>
      <c r="G242" t="s">
        <v>320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09">
        <v>11654.39</v>
      </c>
      <c r="Z242" s="309">
        <v>15895.45</v>
      </c>
      <c r="AA242" s="309">
        <v>5611.65</v>
      </c>
      <c r="AB242" s="309">
        <v>9699.76</v>
      </c>
      <c r="AC242" s="309">
        <v>12803.32</v>
      </c>
      <c r="AD242" s="309">
        <v>17177.53</v>
      </c>
      <c r="AE242" s="309">
        <v>5500</v>
      </c>
      <c r="AF242" s="309">
        <v>25785.67</v>
      </c>
      <c r="AG242" s="309">
        <v>11646</v>
      </c>
      <c r="AH242" s="309">
        <v>8147</v>
      </c>
      <c r="AI242" s="309">
        <v>2100</v>
      </c>
      <c r="AJ242" s="309">
        <v>6161</v>
      </c>
    </row>
    <row r="243" spans="1:36" ht="18.75">
      <c r="A243" s="272" t="s">
        <v>159</v>
      </c>
      <c r="B243" s="261"/>
      <c r="C243" s="261"/>
      <c r="D243" s="270" t="s">
        <v>361</v>
      </c>
      <c r="E243" s="268"/>
      <c r="F243" s="261" t="e">
        <v>#NAME?</v>
      </c>
      <c r="G243" t="s">
        <v>321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09">
        <v>2242.9499999999998</v>
      </c>
      <c r="Z243" s="309">
        <v>3016.02</v>
      </c>
      <c r="AA243" s="309">
        <v>3194.75</v>
      </c>
      <c r="AB243" s="309">
        <v>741.94</v>
      </c>
      <c r="AC243" s="309">
        <v>727.06</v>
      </c>
      <c r="AD243" s="309">
        <v>3363.28</v>
      </c>
      <c r="AE243" s="309">
        <v>1270.53</v>
      </c>
      <c r="AF243" s="309">
        <v>2176.2399999999998</v>
      </c>
      <c r="AG243" s="309">
        <v>2751.01</v>
      </c>
      <c r="AH243" s="309">
        <v>1341.54</v>
      </c>
      <c r="AI243" s="309">
        <v>446.1</v>
      </c>
      <c r="AJ243" s="309">
        <v>2172.4299999999998</v>
      </c>
    </row>
    <row r="244" spans="1:36" ht="18.75">
      <c r="A244" s="272" t="s">
        <v>159</v>
      </c>
      <c r="B244" s="261"/>
      <c r="C244" s="261"/>
      <c r="D244" s="270" t="s">
        <v>361</v>
      </c>
      <c r="E244" s="268"/>
      <c r="F244" s="261" t="e">
        <v>#NAME?</v>
      </c>
      <c r="G244" t="s">
        <v>322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09">
        <v>13326.13</v>
      </c>
      <c r="Z244" s="309">
        <v>34510.230000000003</v>
      </c>
      <c r="AA244" s="309">
        <v>18159.59</v>
      </c>
      <c r="AB244" s="309">
        <v>425.09</v>
      </c>
      <c r="AC244" s="309">
        <v>790.68</v>
      </c>
      <c r="AD244" s="309">
        <v>0</v>
      </c>
      <c r="AE244" s="309">
        <v>1850</v>
      </c>
      <c r="AF244" s="309">
        <v>3808.01</v>
      </c>
      <c r="AG244" s="309">
        <v>3000</v>
      </c>
      <c r="AH244" s="309">
        <v>7262.76</v>
      </c>
      <c r="AI244" s="309">
        <v>1021.99</v>
      </c>
      <c r="AJ244" s="309">
        <v>7958.77</v>
      </c>
    </row>
    <row r="245" spans="1:36" ht="18.75">
      <c r="A245" s="272" t="s">
        <v>159</v>
      </c>
      <c r="B245" s="261"/>
      <c r="C245" s="261"/>
      <c r="D245" s="270" t="s">
        <v>361</v>
      </c>
      <c r="E245" s="268"/>
      <c r="F245" s="261" t="e">
        <v>#NAME?</v>
      </c>
      <c r="G245" t="s">
        <v>130</v>
      </c>
    </row>
    <row r="246" spans="1:36" ht="18.75">
      <c r="A246" s="272" t="s">
        <v>159</v>
      </c>
      <c r="B246" s="261"/>
      <c r="C246" s="261"/>
      <c r="D246" s="270" t="s">
        <v>361</v>
      </c>
      <c r="E246" s="268"/>
      <c r="F246" s="261" t="e">
        <v>#NAME?</v>
      </c>
      <c r="G246" t="s">
        <v>323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09">
        <v>375266.79</v>
      </c>
      <c r="Z246" s="309">
        <v>392420.95</v>
      </c>
      <c r="AA246" s="309">
        <v>369311.11</v>
      </c>
      <c r="AB246" s="309">
        <v>359846.53</v>
      </c>
      <c r="AC246" s="309">
        <v>385139.07</v>
      </c>
      <c r="AD246" s="309">
        <v>372431.51</v>
      </c>
      <c r="AE246" s="309">
        <v>363160.57</v>
      </c>
      <c r="AF246" s="309">
        <v>407739.48</v>
      </c>
      <c r="AG246" s="309">
        <v>359436.5</v>
      </c>
      <c r="AH246" s="309">
        <v>352718.63</v>
      </c>
      <c r="AI246" s="309">
        <v>335049.55</v>
      </c>
      <c r="AJ246" s="309">
        <v>372725.06</v>
      </c>
    </row>
    <row r="247" spans="1:36" ht="18.75">
      <c r="A247" s="272" t="s">
        <v>159</v>
      </c>
      <c r="B247" s="261"/>
      <c r="C247" s="261"/>
      <c r="D247" s="270" t="s">
        <v>361</v>
      </c>
      <c r="E247" s="268"/>
      <c r="F247" s="261" t="e">
        <v>#NAME?</v>
      </c>
    </row>
    <row r="248" spans="1:36" ht="18.75">
      <c r="A248" s="272" t="s">
        <v>159</v>
      </c>
      <c r="B248" s="261"/>
      <c r="C248" s="261"/>
      <c r="D248" s="270" t="s">
        <v>361</v>
      </c>
      <c r="E248" s="268"/>
      <c r="F248" s="261" t="e">
        <v>#NAME?</v>
      </c>
    </row>
    <row r="249" spans="1:36" ht="18.75">
      <c r="A249" s="272" t="s">
        <v>159</v>
      </c>
      <c r="B249" s="261"/>
      <c r="C249" s="261"/>
      <c r="D249" s="270" t="s">
        <v>361</v>
      </c>
      <c r="E249" s="268"/>
      <c r="F249" s="261" t="e">
        <v>#NAME?</v>
      </c>
    </row>
    <row r="250" spans="1:36" ht="18.75">
      <c r="A250" s="272" t="s">
        <v>159</v>
      </c>
      <c r="B250" s="261"/>
      <c r="C250" s="261"/>
      <c r="D250" s="270" t="s">
        <v>361</v>
      </c>
      <c r="E250" s="268"/>
      <c r="F250" s="261" t="e"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12"/>
      <c r="Z250" s="312"/>
    </row>
    <row r="251" spans="1:36" ht="18.75">
      <c r="A251" s="272" t="s">
        <v>159</v>
      </c>
      <c r="B251" s="261"/>
      <c r="C251" s="261"/>
      <c r="D251" s="270" t="s">
        <v>361</v>
      </c>
      <c r="E251" s="268"/>
      <c r="F251" s="261" t="e"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12"/>
      <c r="Z251" s="312"/>
    </row>
    <row r="252" spans="1:36" ht="18.75">
      <c r="A252" s="272" t="s">
        <v>159</v>
      </c>
      <c r="B252" s="261"/>
      <c r="C252" s="261"/>
      <c r="D252" s="270" t="s">
        <v>361</v>
      </c>
      <c r="E252" s="268"/>
      <c r="F252" s="261" t="e"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12"/>
      <c r="Z252" s="312"/>
    </row>
    <row r="253" spans="1:36" ht="18.75">
      <c r="A253" s="272" t="s">
        <v>159</v>
      </c>
      <c r="B253" s="261"/>
      <c r="C253" s="261"/>
      <c r="D253" s="270" t="s">
        <v>361</v>
      </c>
      <c r="E253" s="268"/>
      <c r="F253" s="261" t="e"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12"/>
      <c r="Z253" s="312"/>
    </row>
    <row r="254" spans="1:36" ht="18.75">
      <c r="A254" s="272" t="s">
        <v>159</v>
      </c>
      <c r="B254" s="261"/>
      <c r="C254" s="261"/>
      <c r="D254" s="270" t="s">
        <v>361</v>
      </c>
      <c r="E254" s="268"/>
      <c r="F254" s="261" t="e"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12"/>
      <c r="Z254" s="312"/>
    </row>
    <row r="255" spans="1:36" ht="18.75">
      <c r="A255" s="272" t="s">
        <v>159</v>
      </c>
      <c r="B255" s="261"/>
      <c r="C255" s="261"/>
      <c r="D255" s="270" t="s">
        <v>361</v>
      </c>
      <c r="E255" s="268"/>
      <c r="F255" s="261" t="e"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12"/>
      <c r="Z255" s="312"/>
    </row>
    <row r="256" spans="1:36" ht="18.75">
      <c r="A256" s="272" t="s">
        <v>159</v>
      </c>
      <c r="B256" s="261"/>
      <c r="C256" s="261"/>
      <c r="D256" s="270" t="s">
        <v>361</v>
      </c>
      <c r="E256" s="268"/>
      <c r="F256" s="261" t="e"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12"/>
      <c r="Z256" s="312"/>
    </row>
    <row r="257" spans="1:26" ht="18.75">
      <c r="A257" s="272" t="s">
        <v>159</v>
      </c>
      <c r="B257" s="261"/>
      <c r="C257" s="261"/>
      <c r="D257" s="270" t="s">
        <v>361</v>
      </c>
      <c r="E257" s="268"/>
      <c r="F257" s="261" t="e"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12"/>
      <c r="Z257" s="312"/>
    </row>
    <row r="258" spans="1:26" ht="18.75">
      <c r="A258" s="272" t="s">
        <v>159</v>
      </c>
      <c r="B258" s="261"/>
      <c r="C258" s="261"/>
      <c r="D258" s="270" t="s">
        <v>361</v>
      </c>
      <c r="E258" s="268"/>
      <c r="F258" s="261" t="e"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12"/>
      <c r="Z258" s="312"/>
    </row>
    <row r="259" spans="1:26" ht="18.75">
      <c r="A259" s="272" t="s">
        <v>159</v>
      </c>
      <c r="B259" s="261"/>
      <c r="C259" s="261"/>
      <c r="D259" s="270" t="s">
        <v>361</v>
      </c>
      <c r="E259" s="268"/>
      <c r="F259" s="261" t="e"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12"/>
      <c r="Z259" s="312"/>
    </row>
    <row r="260" spans="1:26" ht="18.75">
      <c r="A260" s="272" t="s">
        <v>159</v>
      </c>
      <c r="B260" s="261"/>
      <c r="C260" s="261"/>
      <c r="D260" s="270" t="s">
        <v>361</v>
      </c>
      <c r="E260" s="268"/>
      <c r="F260" s="261" t="e"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12"/>
      <c r="Z260" s="312"/>
    </row>
    <row r="261" spans="1:26" ht="18.75">
      <c r="A261" s="272" t="s">
        <v>159</v>
      </c>
      <c r="B261" s="261"/>
      <c r="C261" s="261"/>
      <c r="D261" s="270" t="s">
        <v>361</v>
      </c>
      <c r="E261" s="268"/>
      <c r="F261" s="261" t="e"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12"/>
      <c r="Z261" s="312"/>
    </row>
    <row r="262" spans="1:26" ht="18.75">
      <c r="A262" s="272" t="s">
        <v>159</v>
      </c>
      <c r="B262" s="261"/>
      <c r="C262" s="261"/>
      <c r="D262" s="270" t="s">
        <v>361</v>
      </c>
      <c r="E262" s="268"/>
      <c r="F262" s="261" t="e"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12"/>
      <c r="Z262" s="312"/>
    </row>
    <row r="263" spans="1:26" ht="18.75">
      <c r="A263" s="272" t="s">
        <v>159</v>
      </c>
      <c r="B263" s="261"/>
      <c r="C263" s="261"/>
      <c r="D263" s="270" t="s">
        <v>361</v>
      </c>
      <c r="E263" s="268"/>
      <c r="F263" s="261" t="e"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12"/>
      <c r="Z263" s="312"/>
    </row>
    <row r="264" spans="1:26" ht="18.75">
      <c r="A264" s="272" t="s">
        <v>159</v>
      </c>
      <c r="B264" s="261"/>
      <c r="C264" s="261"/>
      <c r="D264" s="270" t="s">
        <v>361</v>
      </c>
      <c r="E264" s="268"/>
      <c r="F264" s="261" t="e"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12"/>
      <c r="Z264" s="312"/>
    </row>
    <row r="265" spans="1:26" ht="18.75">
      <c r="A265" s="272" t="s">
        <v>159</v>
      </c>
      <c r="B265" s="261"/>
      <c r="C265" s="261"/>
      <c r="D265" s="270" t="s">
        <v>361</v>
      </c>
      <c r="E265" s="268"/>
      <c r="F265" s="261" t="e"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12"/>
      <c r="Z265" s="312"/>
    </row>
    <row r="266" spans="1:26" ht="18.75">
      <c r="A266" s="272" t="s">
        <v>159</v>
      </c>
      <c r="B266" s="261"/>
      <c r="C266" s="261"/>
      <c r="D266" s="270" t="s">
        <v>361</v>
      </c>
      <c r="E266" s="268"/>
      <c r="F266" s="261" t="e"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12"/>
      <c r="Z266" s="312"/>
    </row>
    <row r="267" spans="1:26" ht="18.75">
      <c r="A267" s="272" t="s">
        <v>159</v>
      </c>
      <c r="B267" s="261"/>
      <c r="C267" s="261"/>
      <c r="D267" s="270" t="s">
        <v>361</v>
      </c>
      <c r="E267" s="268"/>
      <c r="F267" s="261" t="e"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12"/>
      <c r="Z267" s="312"/>
    </row>
    <row r="268" spans="1:26" ht="18.75">
      <c r="A268" s="272" t="s">
        <v>159</v>
      </c>
      <c r="B268" s="261"/>
      <c r="C268" s="261"/>
      <c r="D268" s="270" t="s">
        <v>361</v>
      </c>
      <c r="E268" s="268"/>
      <c r="F268" s="261" t="e"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12"/>
      <c r="Z268" s="312"/>
    </row>
    <row r="269" spans="1:26" ht="18.75">
      <c r="A269" s="272" t="s">
        <v>159</v>
      </c>
      <c r="B269" s="261"/>
      <c r="C269" s="261"/>
      <c r="D269" s="270" t="s">
        <v>361</v>
      </c>
      <c r="E269" s="268"/>
      <c r="F269" s="261" t="e"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12"/>
      <c r="Z269" s="312"/>
    </row>
    <row r="270" spans="1:26" ht="18.75">
      <c r="A270" s="272" t="s">
        <v>159</v>
      </c>
      <c r="B270" s="261"/>
      <c r="C270" s="261"/>
      <c r="D270" s="270" t="s">
        <v>361</v>
      </c>
      <c r="E270" s="268"/>
      <c r="F270" s="261" t="e"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12"/>
      <c r="Z270" s="312"/>
    </row>
    <row r="271" spans="1:26" ht="18.75">
      <c r="A271" s="272" t="s">
        <v>159</v>
      </c>
      <c r="B271" s="261"/>
      <c r="C271" s="261"/>
      <c r="D271" s="270" t="s">
        <v>361</v>
      </c>
      <c r="E271" s="268"/>
      <c r="F271" s="261" t="e"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12"/>
      <c r="Z271" s="312"/>
    </row>
    <row r="272" spans="1:26" ht="18.75">
      <c r="A272" s="272" t="s">
        <v>159</v>
      </c>
      <c r="B272" s="261"/>
      <c r="C272" s="261"/>
      <c r="D272" s="270" t="s">
        <v>361</v>
      </c>
      <c r="E272" s="268"/>
      <c r="F272" s="261" t="e"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12"/>
      <c r="Z272" s="312"/>
    </row>
    <row r="273" spans="1:26" ht="18.75">
      <c r="A273" s="272" t="s">
        <v>159</v>
      </c>
      <c r="B273" s="261"/>
      <c r="C273" s="261"/>
      <c r="D273" s="270" t="s">
        <v>361</v>
      </c>
      <c r="E273" s="268"/>
      <c r="F273" s="261" t="e"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12"/>
      <c r="Z273" s="312"/>
    </row>
    <row r="274" spans="1:26" ht="18.75">
      <c r="A274" s="272" t="s">
        <v>159</v>
      </c>
      <c r="B274" s="261"/>
      <c r="C274" s="261"/>
      <c r="D274" s="270" t="s">
        <v>361</v>
      </c>
      <c r="E274" s="268"/>
      <c r="F274" s="261" t="e"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12"/>
      <c r="Z274" s="312"/>
    </row>
    <row r="275" spans="1:26" ht="18.75">
      <c r="A275" s="272" t="s">
        <v>159</v>
      </c>
      <c r="B275" s="261"/>
      <c r="C275" s="261"/>
      <c r="D275" s="270" t="s">
        <v>361</v>
      </c>
      <c r="E275" s="268"/>
      <c r="F275" s="261" t="e"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12"/>
      <c r="Z275" s="312"/>
    </row>
    <row r="276" spans="1:26" ht="18.75">
      <c r="A276" s="272" t="s">
        <v>159</v>
      </c>
      <c r="B276" s="261"/>
      <c r="C276" s="261"/>
      <c r="D276" s="270" t="s">
        <v>361</v>
      </c>
      <c r="E276" s="268"/>
      <c r="F276" s="261" t="e"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12"/>
      <c r="Z276" s="312"/>
    </row>
    <row r="277" spans="1:26" ht="18.75">
      <c r="A277" s="272" t="s">
        <v>159</v>
      </c>
      <c r="B277" s="261"/>
      <c r="C277" s="261"/>
      <c r="D277" s="270" t="s">
        <v>361</v>
      </c>
      <c r="E277" s="268"/>
      <c r="F277" s="261" t="e"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12"/>
      <c r="Z277" s="312"/>
    </row>
    <row r="278" spans="1:26" ht="18.75">
      <c r="A278" s="272" t="s">
        <v>159</v>
      </c>
      <c r="B278" s="261"/>
      <c r="C278" s="261"/>
      <c r="D278" s="270" t="s">
        <v>361</v>
      </c>
      <c r="E278" s="268"/>
      <c r="F278" s="261" t="e"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12"/>
      <c r="Z278" s="312"/>
    </row>
    <row r="279" spans="1:26" ht="18.75">
      <c r="A279" s="272" t="s">
        <v>159</v>
      </c>
      <c r="B279" s="261"/>
      <c r="C279" s="261"/>
      <c r="D279" s="270" t="s">
        <v>361</v>
      </c>
      <c r="E279" s="268"/>
      <c r="F279" s="261" t="e"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12"/>
      <c r="Z279" s="312"/>
    </row>
    <row r="280" spans="1:26" ht="18.75">
      <c r="A280" s="272" t="s">
        <v>159</v>
      </c>
      <c r="B280" s="261"/>
      <c r="C280" s="261"/>
      <c r="D280" s="270" t="s">
        <v>361</v>
      </c>
      <c r="E280" s="268"/>
      <c r="F280" s="261" t="e"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12"/>
      <c r="Z280" s="312"/>
    </row>
    <row r="281" spans="1:26" ht="18.75">
      <c r="A281" s="272" t="s">
        <v>159</v>
      </c>
      <c r="B281" s="261"/>
      <c r="C281" s="261"/>
      <c r="D281" s="270" t="s">
        <v>361</v>
      </c>
      <c r="E281" s="268"/>
      <c r="F281" s="261" t="e"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12"/>
      <c r="Z281" s="312"/>
    </row>
    <row r="282" spans="1:26" ht="18.75">
      <c r="A282" s="272" t="s">
        <v>159</v>
      </c>
      <c r="B282" s="261"/>
      <c r="C282" s="261"/>
      <c r="D282" s="270" t="s">
        <v>361</v>
      </c>
      <c r="E282" s="268"/>
      <c r="F282" s="261" t="e"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12"/>
      <c r="Z282" s="312"/>
    </row>
    <row r="283" spans="1:26" ht="18.75">
      <c r="A283" s="272" t="s">
        <v>159</v>
      </c>
      <c r="B283" s="261"/>
      <c r="C283" s="261"/>
      <c r="D283" s="270" t="s">
        <v>361</v>
      </c>
      <c r="E283" s="268"/>
      <c r="F283" s="261" t="e"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12"/>
      <c r="Z283" s="312"/>
    </row>
    <row r="284" spans="1:26" ht="18.75">
      <c r="A284" s="272" t="s">
        <v>159</v>
      </c>
      <c r="B284" s="261"/>
      <c r="C284" s="261"/>
      <c r="D284" s="270" t="s">
        <v>361</v>
      </c>
      <c r="E284" s="268"/>
      <c r="F284" s="261" t="e"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12"/>
      <c r="Z284" s="312"/>
    </row>
    <row r="285" spans="1:26" ht="18.75">
      <c r="A285" s="272" t="s">
        <v>159</v>
      </c>
      <c r="B285" s="261"/>
      <c r="C285" s="261"/>
      <c r="D285" s="270" t="s">
        <v>361</v>
      </c>
      <c r="E285" s="268"/>
      <c r="F285" s="261" t="e"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12"/>
      <c r="Z285" s="312"/>
    </row>
    <row r="286" spans="1:26" ht="18.75">
      <c r="A286" s="272" t="s">
        <v>159</v>
      </c>
      <c r="B286" s="261"/>
      <c r="C286" s="261"/>
      <c r="D286" s="270" t="s">
        <v>361</v>
      </c>
      <c r="E286" s="268"/>
      <c r="F286" s="261" t="e"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12"/>
      <c r="Z286" s="312"/>
    </row>
    <row r="287" spans="1:26" ht="18.75">
      <c r="A287" s="272" t="s">
        <v>159</v>
      </c>
      <c r="B287" s="261"/>
      <c r="C287" s="261"/>
      <c r="D287" s="270" t="s">
        <v>361</v>
      </c>
      <c r="E287" s="268"/>
      <c r="F287" s="261" t="e"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12"/>
      <c r="Z287" s="312"/>
    </row>
    <row r="288" spans="1:26" ht="18.75">
      <c r="A288" s="272" t="s">
        <v>159</v>
      </c>
      <c r="B288" s="261"/>
      <c r="C288" s="261"/>
      <c r="D288" s="270" t="s">
        <v>361</v>
      </c>
      <c r="E288" s="268"/>
      <c r="F288" s="261" t="e"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12"/>
      <c r="Z288" s="312"/>
    </row>
    <row r="289" spans="1:26" ht="18.75">
      <c r="A289" s="272" t="s">
        <v>159</v>
      </c>
      <c r="B289" s="261"/>
      <c r="C289" s="261"/>
      <c r="D289" s="270" t="s">
        <v>361</v>
      </c>
      <c r="E289" s="268"/>
      <c r="F289" s="261" t="e"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12"/>
      <c r="Z289" s="312"/>
    </row>
    <row r="290" spans="1:26" ht="18.75">
      <c r="A290" s="272" t="s">
        <v>159</v>
      </c>
      <c r="B290" s="261"/>
      <c r="C290" s="261"/>
      <c r="D290" s="270" t="s">
        <v>361</v>
      </c>
      <c r="E290" s="268"/>
      <c r="F290" s="261" t="e"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12"/>
      <c r="Z290" s="312"/>
    </row>
    <row r="291" spans="1:26" ht="18.75">
      <c r="A291" s="272" t="s">
        <v>159</v>
      </c>
      <c r="B291" s="261"/>
      <c r="C291" s="261"/>
      <c r="D291" s="270" t="s">
        <v>361</v>
      </c>
      <c r="E291" s="268"/>
      <c r="F291" s="261" t="e"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12"/>
      <c r="Z291" s="312"/>
    </row>
    <row r="292" spans="1:26" ht="18.75">
      <c r="A292" s="272" t="s">
        <v>159</v>
      </c>
      <c r="B292" s="261"/>
      <c r="C292" s="261"/>
      <c r="D292" s="270" t="s">
        <v>361</v>
      </c>
      <c r="E292" s="268"/>
      <c r="F292" s="261" t="e"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12"/>
      <c r="Z292" s="312"/>
    </row>
    <row r="293" spans="1:26" ht="18.75">
      <c r="A293" s="272" t="s">
        <v>159</v>
      </c>
      <c r="B293" s="261"/>
      <c r="C293" s="261"/>
      <c r="D293" s="270" t="s">
        <v>361</v>
      </c>
      <c r="E293" s="268"/>
      <c r="F293" s="261" t="e"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12"/>
      <c r="Z293" s="312"/>
    </row>
    <row r="294" spans="1:26" ht="18.75">
      <c r="A294" s="272" t="s">
        <v>159</v>
      </c>
      <c r="B294" s="261"/>
      <c r="C294" s="261"/>
      <c r="D294" s="270" t="s">
        <v>361</v>
      </c>
      <c r="E294" s="268"/>
      <c r="F294" s="261" t="e"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12"/>
      <c r="Z294" s="312"/>
    </row>
    <row r="295" spans="1:26" ht="18.75">
      <c r="A295" s="272" t="s">
        <v>159</v>
      </c>
      <c r="B295" s="261"/>
      <c r="C295" s="261"/>
      <c r="D295" s="270" t="s">
        <v>361</v>
      </c>
      <c r="E295" s="268"/>
      <c r="F295" s="261" t="e"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12"/>
      <c r="Z295" s="312"/>
    </row>
    <row r="296" spans="1:26" ht="18.75">
      <c r="A296" s="272" t="s">
        <v>159</v>
      </c>
      <c r="B296" s="261"/>
      <c r="C296" s="261"/>
      <c r="D296" s="270" t="s">
        <v>361</v>
      </c>
      <c r="E296" s="268"/>
      <c r="F296" s="261" t="e"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12"/>
      <c r="Z296" s="312"/>
    </row>
    <row r="297" spans="1:26" ht="18.75">
      <c r="A297" s="272" t="s">
        <v>159</v>
      </c>
      <c r="B297" s="261"/>
      <c r="C297" s="261"/>
      <c r="D297" s="270" t="s">
        <v>361</v>
      </c>
      <c r="E297" s="268"/>
      <c r="F297" s="261" t="e"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12"/>
      <c r="Z297" s="312"/>
    </row>
    <row r="298" spans="1:26" ht="18.75">
      <c r="A298" s="272" t="s">
        <v>159</v>
      </c>
      <c r="B298" s="261"/>
      <c r="C298" s="261"/>
      <c r="D298" s="270" t="s">
        <v>361</v>
      </c>
      <c r="E298" s="268"/>
      <c r="F298" s="261" t="e"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12"/>
      <c r="Z298" s="312"/>
    </row>
    <row r="299" spans="1:26" ht="18.75">
      <c r="A299" s="272" t="s">
        <v>159</v>
      </c>
      <c r="B299" s="261"/>
      <c r="C299" s="261"/>
      <c r="D299" s="270" t="s">
        <v>361</v>
      </c>
      <c r="E299" s="268"/>
      <c r="F299" s="261" t="e"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12"/>
      <c r="Z299" s="312"/>
    </row>
    <row r="300" spans="1:26" ht="18.75">
      <c r="A300" s="272" t="s">
        <v>159</v>
      </c>
      <c r="B300" s="261"/>
      <c r="C300" s="261"/>
      <c r="D300" s="270" t="s">
        <v>361</v>
      </c>
      <c r="E300" s="268"/>
      <c r="F300" s="261" t="e"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12"/>
      <c r="Z300" s="312"/>
    </row>
    <row r="301" spans="1:26" ht="18.75">
      <c r="A301" s="272" t="s">
        <v>159</v>
      </c>
      <c r="B301" s="261"/>
      <c r="C301" s="261"/>
      <c r="D301" s="270" t="s">
        <v>361</v>
      </c>
      <c r="E301" s="268"/>
      <c r="F301" s="261" t="e"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12"/>
      <c r="Z301" s="312"/>
    </row>
    <row r="302" spans="1:26" ht="18.75">
      <c r="A302" s="272" t="s">
        <v>159</v>
      </c>
      <c r="B302" s="261"/>
      <c r="C302" s="261"/>
      <c r="D302" s="270" t="s">
        <v>361</v>
      </c>
      <c r="E302" s="268"/>
      <c r="F302" s="261" t="e"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12"/>
      <c r="Z302" s="312"/>
    </row>
    <row r="303" spans="1:26" ht="18.75">
      <c r="A303" s="272" t="s">
        <v>159</v>
      </c>
      <c r="B303" s="261"/>
      <c r="C303" s="261"/>
      <c r="D303" s="270" t="s">
        <v>361</v>
      </c>
      <c r="E303" s="268"/>
      <c r="F303" s="261" t="e"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12"/>
      <c r="Z303" s="312"/>
    </row>
    <row r="304" spans="1:26" ht="18.75">
      <c r="A304" s="272" t="s">
        <v>159</v>
      </c>
      <c r="B304" s="261"/>
      <c r="C304" s="261"/>
      <c r="D304" s="270" t="s">
        <v>361</v>
      </c>
      <c r="E304" s="268"/>
      <c r="F304" s="261" t="e"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12"/>
      <c r="Z304" s="312"/>
    </row>
    <row r="305" spans="1:26" ht="18.75">
      <c r="A305" s="272" t="s">
        <v>159</v>
      </c>
      <c r="B305" s="261"/>
      <c r="C305" s="261"/>
      <c r="D305" s="270" t="s">
        <v>361</v>
      </c>
      <c r="E305" s="268"/>
      <c r="F305" s="261" t="e"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12"/>
      <c r="Z305" s="312"/>
    </row>
    <row r="306" spans="1:26" ht="18.75">
      <c r="A306" s="272" t="s">
        <v>159</v>
      </c>
      <c r="B306" s="261"/>
      <c r="C306" s="261"/>
      <c r="D306" s="270" t="s">
        <v>361</v>
      </c>
      <c r="E306" s="268"/>
      <c r="F306" s="261" t="e"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12"/>
      <c r="Z306" s="312"/>
    </row>
    <row r="307" spans="1:26" ht="18.75">
      <c r="A307" s="272" t="s">
        <v>159</v>
      </c>
      <c r="B307" s="261"/>
      <c r="C307" s="261"/>
      <c r="D307" s="270" t="s">
        <v>361</v>
      </c>
      <c r="E307" s="268"/>
      <c r="F307" s="261" t="e"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12"/>
      <c r="Z307" s="312"/>
    </row>
    <row r="308" spans="1:26" ht="18.75">
      <c r="A308" s="272" t="s">
        <v>159</v>
      </c>
      <c r="B308" s="261"/>
      <c r="C308" s="261"/>
      <c r="D308" s="270" t="s">
        <v>361</v>
      </c>
      <c r="E308" s="268"/>
      <c r="F308" s="261" t="e"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12"/>
      <c r="Z308" s="312"/>
    </row>
    <row r="309" spans="1:26" ht="18.75">
      <c r="A309" s="272" t="s">
        <v>159</v>
      </c>
      <c r="B309" s="261"/>
      <c r="C309" s="261"/>
      <c r="D309" s="270" t="s">
        <v>361</v>
      </c>
      <c r="E309" s="268"/>
      <c r="F309" s="261" t="e"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12"/>
      <c r="Z309" s="312"/>
    </row>
    <row r="310" spans="1:26" ht="18.75">
      <c r="A310" s="272" t="s">
        <v>159</v>
      </c>
      <c r="B310" s="261"/>
      <c r="C310" s="261"/>
      <c r="D310" s="270" t="s">
        <v>361</v>
      </c>
      <c r="E310" s="268"/>
      <c r="F310" s="261" t="e"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12"/>
      <c r="Z310" s="312"/>
    </row>
    <row r="311" spans="1:26" ht="18.75">
      <c r="A311" s="272" t="s">
        <v>159</v>
      </c>
      <c r="B311" s="261"/>
      <c r="C311" s="261"/>
      <c r="D311" s="270" t="s">
        <v>361</v>
      </c>
      <c r="E311" s="268"/>
      <c r="F311" s="261" t="e"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12"/>
      <c r="Z311" s="312"/>
    </row>
    <row r="312" spans="1:26" ht="18.75">
      <c r="A312" s="272" t="s">
        <v>159</v>
      </c>
      <c r="B312" s="261"/>
      <c r="C312" s="261"/>
      <c r="D312" s="270" t="s">
        <v>361</v>
      </c>
      <c r="E312" s="268"/>
      <c r="F312" s="261" t="e"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12"/>
      <c r="Z312" s="312"/>
    </row>
    <row r="313" spans="1:26" ht="18.75">
      <c r="A313" s="272" t="s">
        <v>159</v>
      </c>
      <c r="B313" s="261"/>
      <c r="C313" s="261"/>
      <c r="D313" s="270" t="s">
        <v>361</v>
      </c>
      <c r="E313" s="268"/>
      <c r="F313" s="261" t="e"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12"/>
      <c r="Z313" s="312"/>
    </row>
    <row r="314" spans="1:26" ht="18.75">
      <c r="A314" s="272" t="s">
        <v>159</v>
      </c>
      <c r="B314" s="261"/>
      <c r="C314" s="261"/>
      <c r="D314" s="270" t="s">
        <v>361</v>
      </c>
      <c r="E314" s="268"/>
      <c r="F314" s="261" t="e"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12"/>
      <c r="Z314" s="312"/>
    </row>
    <row r="315" spans="1:26" ht="18.75">
      <c r="A315" s="272" t="s">
        <v>159</v>
      </c>
      <c r="B315" s="261"/>
      <c r="C315" s="261"/>
      <c r="D315" s="270" t="s">
        <v>361</v>
      </c>
      <c r="E315" s="268"/>
      <c r="F315" s="261" t="e"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12"/>
      <c r="Z315" s="312"/>
    </row>
    <row r="316" spans="1:26" ht="18.75">
      <c r="A316" s="272" t="s">
        <v>159</v>
      </c>
      <c r="B316" s="261"/>
      <c r="C316" s="261"/>
      <c r="D316" s="270" t="s">
        <v>361</v>
      </c>
      <c r="E316" s="268"/>
      <c r="F316" s="261" t="e"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12"/>
      <c r="Z316" s="312"/>
    </row>
    <row r="317" spans="1:26" ht="18.75">
      <c r="A317" s="272" t="s">
        <v>159</v>
      </c>
      <c r="B317" s="261"/>
      <c r="C317" s="261"/>
      <c r="D317" s="270" t="s">
        <v>361</v>
      </c>
      <c r="E317" s="268"/>
      <c r="F317" s="261" t="e"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12"/>
      <c r="Z317" s="312"/>
    </row>
    <row r="318" spans="1:26" ht="18.75">
      <c r="A318" s="272" t="s">
        <v>159</v>
      </c>
      <c r="B318" s="261"/>
      <c r="C318" s="261"/>
      <c r="D318" s="270" t="s">
        <v>361</v>
      </c>
      <c r="E318" s="268"/>
      <c r="F318" s="261" t="e"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12"/>
      <c r="Z318" s="312"/>
    </row>
    <row r="319" spans="1:26" ht="18.75">
      <c r="A319" s="272" t="s">
        <v>159</v>
      </c>
      <c r="B319" s="261"/>
      <c r="C319" s="261"/>
      <c r="D319" s="270" t="s">
        <v>361</v>
      </c>
      <c r="E319" s="268"/>
      <c r="F319" s="261" t="e"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12"/>
      <c r="Z319" s="312"/>
    </row>
    <row r="320" spans="1:26" ht="18.75">
      <c r="A320" s="272" t="s">
        <v>159</v>
      </c>
      <c r="B320" s="261"/>
      <c r="C320" s="261"/>
      <c r="D320" s="270" t="s">
        <v>361</v>
      </c>
      <c r="E320" s="268"/>
      <c r="F320" s="261" t="e">
        <v>#NAME?</v>
      </c>
    </row>
    <row r="321" spans="1:6" ht="18.75">
      <c r="A321" s="272" t="s">
        <v>159</v>
      </c>
      <c r="B321" s="261"/>
      <c r="C321" s="261"/>
      <c r="D321" s="270" t="s">
        <v>361</v>
      </c>
      <c r="E321" s="268"/>
      <c r="F321" s="261" t="e">
        <v>#NAME?</v>
      </c>
    </row>
    <row r="322" spans="1:6" ht="18.75">
      <c r="A322" s="272" t="s">
        <v>159</v>
      </c>
      <c r="B322" s="261"/>
      <c r="C322" s="261"/>
      <c r="D322" s="270" t="s">
        <v>361</v>
      </c>
      <c r="E322" s="268"/>
      <c r="F322" s="261" t="e">
        <v>#NAME?</v>
      </c>
    </row>
    <row r="323" spans="1:6" ht="18.75">
      <c r="A323" s="272" t="s">
        <v>159</v>
      </c>
      <c r="B323" s="261"/>
      <c r="C323" s="261"/>
      <c r="D323" s="270" t="s">
        <v>361</v>
      </c>
      <c r="E323" s="268"/>
      <c r="F323" s="261" t="e">
        <v>#NAME?</v>
      </c>
    </row>
    <row r="324" spans="1:6" ht="18.75">
      <c r="A324" s="272" t="s">
        <v>159</v>
      </c>
      <c r="B324" s="261"/>
      <c r="C324" s="261"/>
      <c r="D324" s="270" t="s">
        <v>361</v>
      </c>
      <c r="E324" s="268"/>
      <c r="F324" s="261" t="e">
        <v>#NAME?</v>
      </c>
    </row>
    <row r="325" spans="1:6" ht="18.75">
      <c r="A325" s="272" t="s">
        <v>159</v>
      </c>
      <c r="B325" s="261"/>
      <c r="C325" s="261"/>
      <c r="D325" s="270" t="s">
        <v>361</v>
      </c>
      <c r="E325" s="268"/>
      <c r="F325" s="261" t="e">
        <v>#NAME?</v>
      </c>
    </row>
    <row r="326" spans="1:6" ht="18.75">
      <c r="A326" s="272" t="s">
        <v>159</v>
      </c>
      <c r="B326" s="261"/>
      <c r="C326" s="261"/>
      <c r="D326" s="270" t="s">
        <v>361</v>
      </c>
      <c r="E326" s="268"/>
      <c r="F326" s="261" t="e">
        <v>#NAME?</v>
      </c>
    </row>
    <row r="327" spans="1:6" ht="18.75">
      <c r="A327" s="272" t="s">
        <v>159</v>
      </c>
      <c r="B327" s="261"/>
      <c r="C327" s="261"/>
      <c r="D327" s="270" t="s">
        <v>361</v>
      </c>
      <c r="E327" s="268"/>
      <c r="F327" s="261" t="e">
        <v>#NAME?</v>
      </c>
    </row>
    <row r="328" spans="1:6" ht="18.75">
      <c r="A328" s="272" t="s">
        <v>159</v>
      </c>
      <c r="B328" s="261"/>
      <c r="C328" s="261"/>
      <c r="D328" s="270" t="s">
        <v>361</v>
      </c>
      <c r="E328" s="268"/>
      <c r="F328" s="261" t="e">
        <v>#NAME?</v>
      </c>
    </row>
    <row r="329" spans="1:6" ht="18.75">
      <c r="A329" s="272" t="s">
        <v>159</v>
      </c>
      <c r="B329" s="261"/>
      <c r="C329" s="261"/>
      <c r="D329" s="270" t="s">
        <v>361</v>
      </c>
      <c r="E329" s="268"/>
      <c r="F329" s="261" t="e">
        <v>#NAME?</v>
      </c>
    </row>
    <row r="330" spans="1:6" ht="18.75">
      <c r="A330" s="272" t="s">
        <v>159</v>
      </c>
      <c r="B330" s="261"/>
      <c r="C330" s="261"/>
      <c r="D330" s="270" t="s">
        <v>361</v>
      </c>
      <c r="E330" s="268"/>
      <c r="F330" s="261" t="e">
        <v>#NAME?</v>
      </c>
    </row>
    <row r="331" spans="1:6" ht="18.75">
      <c r="A331" s="272" t="s">
        <v>159</v>
      </c>
      <c r="B331" s="261"/>
      <c r="C331" s="261"/>
      <c r="D331" s="270" t="s">
        <v>361</v>
      </c>
      <c r="E331" s="268"/>
      <c r="F331" s="261" t="e">
        <v>#NAME?</v>
      </c>
    </row>
    <row r="332" spans="1:6" ht="18.75">
      <c r="A332" s="272" t="s">
        <v>159</v>
      </c>
      <c r="B332" s="261"/>
      <c r="C332" s="261"/>
      <c r="D332" s="270" t="s">
        <v>361</v>
      </c>
      <c r="E332" s="268"/>
      <c r="F332" s="261" t="e">
        <v>#NAME?</v>
      </c>
    </row>
    <row r="333" spans="1:6" ht="18.75">
      <c r="A333" s="272" t="s">
        <v>159</v>
      </c>
      <c r="B333" s="261"/>
      <c r="C333" s="261"/>
      <c r="D333" s="270" t="s">
        <v>361</v>
      </c>
      <c r="E333" s="268"/>
      <c r="F333" s="261" t="e">
        <v>#NAME?</v>
      </c>
    </row>
    <row r="334" spans="1:6" ht="18.75">
      <c r="A334" s="272" t="s">
        <v>159</v>
      </c>
      <c r="B334" s="261"/>
      <c r="C334" s="261"/>
      <c r="D334" s="270" t="s">
        <v>361</v>
      </c>
      <c r="E334" s="268"/>
      <c r="F334" s="261" t="e">
        <v>#NAME?</v>
      </c>
    </row>
    <row r="335" spans="1:6" ht="18.75">
      <c r="A335" s="272" t="s">
        <v>159</v>
      </c>
      <c r="B335" s="261"/>
      <c r="C335" s="261"/>
      <c r="D335" s="270" t="s">
        <v>361</v>
      </c>
      <c r="E335" s="268"/>
      <c r="F335" s="261" t="e">
        <v>#NAME?</v>
      </c>
    </row>
    <row r="336" spans="1:6" ht="18.75">
      <c r="A336" s="272" t="s">
        <v>159</v>
      </c>
      <c r="B336" s="261"/>
      <c r="C336" s="261"/>
      <c r="D336" s="270" t="s">
        <v>361</v>
      </c>
      <c r="E336" s="268"/>
      <c r="F336" s="261" t="e">
        <v>#NAME?</v>
      </c>
    </row>
    <row r="337" spans="1:6" ht="18.75">
      <c r="A337" s="272" t="s">
        <v>159</v>
      </c>
      <c r="B337" s="261"/>
      <c r="C337" s="261"/>
      <c r="D337" s="270" t="s">
        <v>361</v>
      </c>
      <c r="E337" s="268"/>
      <c r="F337" s="261" t="e">
        <v>#NAME?</v>
      </c>
    </row>
    <row r="338" spans="1:6" ht="18.75">
      <c r="A338" s="272" t="s">
        <v>159</v>
      </c>
      <c r="B338" s="261"/>
      <c r="C338" s="261"/>
      <c r="D338" s="270" t="s">
        <v>361</v>
      </c>
      <c r="E338" s="268"/>
      <c r="F338" s="261" t="e">
        <v>#NAME?</v>
      </c>
    </row>
    <row r="339" spans="1:6" ht="18.75">
      <c r="A339" s="272" t="s">
        <v>159</v>
      </c>
      <c r="B339" s="261"/>
      <c r="C339" s="261"/>
      <c r="D339" s="270" t="s">
        <v>361</v>
      </c>
      <c r="E339" s="268"/>
      <c r="F339" s="261" t="e">
        <v>#NAME?</v>
      </c>
    </row>
    <row r="340" spans="1:6" ht="18.75">
      <c r="A340" s="272" t="s">
        <v>159</v>
      </c>
      <c r="B340" s="261"/>
      <c r="C340" s="261"/>
      <c r="D340" s="270" t="s">
        <v>361</v>
      </c>
      <c r="E340" s="268"/>
      <c r="F340" s="261" t="e">
        <v>#NAME?</v>
      </c>
    </row>
    <row r="341" spans="1:6" ht="18.75">
      <c r="A341" s="272" t="s">
        <v>159</v>
      </c>
      <c r="B341" s="261"/>
      <c r="C341" s="261"/>
      <c r="D341" s="270" t="s">
        <v>361</v>
      </c>
      <c r="E341" s="268"/>
      <c r="F341" s="261" t="e">
        <v>#NAME?</v>
      </c>
    </row>
    <row r="342" spans="1:6" ht="18.75">
      <c r="A342" s="272" t="s">
        <v>159</v>
      </c>
      <c r="B342" s="261"/>
      <c r="C342" s="261"/>
      <c r="D342" s="270" t="s">
        <v>361</v>
      </c>
      <c r="E342" s="268"/>
      <c r="F342" s="261" t="e">
        <v>#NAME?</v>
      </c>
    </row>
    <row r="343" spans="1:6" ht="18.75">
      <c r="A343" s="272" t="s">
        <v>159</v>
      </c>
      <c r="B343" s="261"/>
      <c r="C343" s="261"/>
      <c r="D343" s="270" t="s">
        <v>361</v>
      </c>
      <c r="E343" s="268"/>
      <c r="F343" s="261" t="e">
        <v>#NAME?</v>
      </c>
    </row>
    <row r="344" spans="1:6" ht="18.75">
      <c r="A344" s="272" t="s">
        <v>159</v>
      </c>
      <c r="B344" s="261"/>
      <c r="C344" s="261"/>
      <c r="D344" s="270" t="s">
        <v>361</v>
      </c>
      <c r="E344" s="268"/>
      <c r="F344" s="261" t="e">
        <v>#NAME?</v>
      </c>
    </row>
    <row r="345" spans="1:6" ht="18.75">
      <c r="A345" s="272" t="s">
        <v>159</v>
      </c>
      <c r="B345" s="261"/>
      <c r="C345" s="261"/>
      <c r="D345" s="270" t="s">
        <v>361</v>
      </c>
      <c r="E345" s="268"/>
      <c r="F345" s="261" t="e">
        <v>#NAME?</v>
      </c>
    </row>
    <row r="346" spans="1:6" ht="18.75">
      <c r="A346" s="272" t="s">
        <v>159</v>
      </c>
      <c r="B346" s="261"/>
      <c r="C346" s="261"/>
      <c r="D346" s="270" t="s">
        <v>361</v>
      </c>
      <c r="E346" s="268"/>
      <c r="F346" s="261" t="e">
        <v>#NAME?</v>
      </c>
    </row>
    <row r="347" spans="1:6" ht="18.75">
      <c r="A347" s="272" t="s">
        <v>159</v>
      </c>
      <c r="B347" s="261"/>
      <c r="C347" s="261"/>
      <c r="D347" s="270" t="s">
        <v>361</v>
      </c>
      <c r="E347" s="268"/>
      <c r="F347" s="261" t="e">
        <v>#NAME?</v>
      </c>
    </row>
    <row r="348" spans="1:6" ht="18.75">
      <c r="A348" s="272" t="s">
        <v>159</v>
      </c>
      <c r="B348" s="261"/>
      <c r="C348" s="261"/>
      <c r="D348" s="270" t="s">
        <v>361</v>
      </c>
      <c r="E348" s="268"/>
      <c r="F348" s="261" t="e">
        <v>#NAME?</v>
      </c>
    </row>
    <row r="349" spans="1:6" ht="18.75">
      <c r="A349" s="272" t="s">
        <v>159</v>
      </c>
      <c r="B349" s="261"/>
      <c r="C349" s="261"/>
      <c r="D349" s="270" t="s">
        <v>361</v>
      </c>
      <c r="E349" s="268"/>
      <c r="F349" s="261" t="e">
        <v>#NAME?</v>
      </c>
    </row>
    <row r="350" spans="1:6" ht="18.75">
      <c r="A350" s="272" t="s">
        <v>159</v>
      </c>
      <c r="B350" s="261"/>
      <c r="C350" s="261"/>
      <c r="D350" s="270" t="s">
        <v>361</v>
      </c>
      <c r="E350" s="268"/>
      <c r="F350" s="261" t="e">
        <v>#NAME?</v>
      </c>
    </row>
    <row r="351" spans="1:6" ht="18.75">
      <c r="A351" s="272" t="s">
        <v>159</v>
      </c>
      <c r="B351" s="261"/>
      <c r="C351" s="261"/>
      <c r="D351" s="270" t="s">
        <v>361</v>
      </c>
      <c r="E351" s="268"/>
      <c r="F351" s="261" t="e">
        <v>#NAME?</v>
      </c>
    </row>
    <row r="352" spans="1:6" ht="18.75">
      <c r="A352" s="272" t="s">
        <v>159</v>
      </c>
      <c r="B352" s="261"/>
      <c r="C352" s="261"/>
      <c r="D352" s="270" t="s">
        <v>361</v>
      </c>
      <c r="E352" s="268"/>
      <c r="F352" s="261" t="e">
        <v>#NAME?</v>
      </c>
    </row>
    <row r="353" spans="1:6" ht="18.75">
      <c r="A353" s="272" t="s">
        <v>159</v>
      </c>
      <c r="B353" s="261"/>
      <c r="C353" s="261"/>
      <c r="D353" s="270" t="s">
        <v>361</v>
      </c>
      <c r="E353" s="268"/>
      <c r="F353" s="261" t="e">
        <v>#NAME?</v>
      </c>
    </row>
    <row r="354" spans="1:6" ht="18.75">
      <c r="A354" s="272" t="s">
        <v>159</v>
      </c>
      <c r="B354" s="261"/>
      <c r="C354" s="261"/>
      <c r="D354" s="270" t="s">
        <v>361</v>
      </c>
      <c r="E354" s="268"/>
      <c r="F354" s="261" t="e">
        <v>#NAME?</v>
      </c>
    </row>
    <row r="355" spans="1:6" ht="18.75">
      <c r="A355" s="272" t="s">
        <v>159</v>
      </c>
      <c r="B355" s="261"/>
      <c r="C355" s="261"/>
      <c r="D355" s="270" t="s">
        <v>361</v>
      </c>
      <c r="E355" s="268"/>
      <c r="F355" s="261" t="e">
        <v>#NAME?</v>
      </c>
    </row>
    <row r="356" spans="1:6" ht="18.75">
      <c r="A356" s="272" t="s">
        <v>159</v>
      </c>
      <c r="B356" s="261"/>
      <c r="C356" s="261"/>
      <c r="D356" s="270" t="s">
        <v>361</v>
      </c>
      <c r="E356" s="268"/>
      <c r="F356" s="261" t="e">
        <v>#NAME?</v>
      </c>
    </row>
    <row r="357" spans="1:6" ht="18.75">
      <c r="A357" s="272" t="s">
        <v>159</v>
      </c>
      <c r="B357" s="261"/>
      <c r="C357" s="261"/>
      <c r="D357" s="270" t="s">
        <v>361</v>
      </c>
      <c r="E357" s="268"/>
      <c r="F357" s="261" t="e">
        <v>#NAME?</v>
      </c>
    </row>
    <row r="358" spans="1:6" ht="18.75">
      <c r="A358" s="272" t="s">
        <v>159</v>
      </c>
      <c r="B358" s="261"/>
      <c r="C358" s="261"/>
      <c r="D358" s="270" t="s">
        <v>361</v>
      </c>
      <c r="E358" s="268"/>
      <c r="F358" s="261" t="e">
        <v>#NAME?</v>
      </c>
    </row>
    <row r="359" spans="1:6" ht="18.75">
      <c r="A359" s="272" t="s">
        <v>159</v>
      </c>
      <c r="B359" s="261"/>
      <c r="C359" s="261"/>
      <c r="D359" s="270" t="s">
        <v>361</v>
      </c>
      <c r="E359" s="268"/>
      <c r="F359" s="261" t="e">
        <v>#NAME?</v>
      </c>
    </row>
    <row r="360" spans="1:6" ht="18.75">
      <c r="A360" s="272" t="s">
        <v>159</v>
      </c>
      <c r="B360" s="261"/>
      <c r="C360" s="261"/>
      <c r="D360" s="270" t="s">
        <v>361</v>
      </c>
      <c r="E360" s="268"/>
      <c r="F360" s="261" t="e">
        <v>#NAME?</v>
      </c>
    </row>
    <row r="361" spans="1:6" ht="18.75">
      <c r="A361" s="272" t="s">
        <v>159</v>
      </c>
      <c r="B361" s="261"/>
      <c r="C361" s="261"/>
      <c r="D361" s="270" t="s">
        <v>361</v>
      </c>
      <c r="E361" s="268"/>
      <c r="F361" s="261" t="e">
        <v>#NAME?</v>
      </c>
    </row>
    <row r="362" spans="1:6" ht="18.75">
      <c r="A362" s="272" t="s">
        <v>159</v>
      </c>
      <c r="B362" s="261"/>
      <c r="C362" s="261"/>
      <c r="D362" s="270" t="s">
        <v>361</v>
      </c>
      <c r="E362" s="268"/>
      <c r="F362" s="261" t="e">
        <v>#NAME?</v>
      </c>
    </row>
    <row r="363" spans="1:6" ht="18.75">
      <c r="A363" s="272" t="s">
        <v>159</v>
      </c>
      <c r="B363" s="261"/>
      <c r="C363" s="261"/>
      <c r="D363" s="270" t="s">
        <v>361</v>
      </c>
      <c r="E363" s="268"/>
      <c r="F363" s="261" t="e">
        <v>#NAME?</v>
      </c>
    </row>
    <row r="364" spans="1:6" ht="18.75">
      <c r="A364" s="272" t="s">
        <v>159</v>
      </c>
      <c r="B364" s="261"/>
      <c r="C364" s="261"/>
      <c r="D364" s="270" t="s">
        <v>361</v>
      </c>
      <c r="E364" s="268"/>
      <c r="F364" s="261" t="e">
        <v>#NAME?</v>
      </c>
    </row>
    <row r="365" spans="1:6" ht="18.75">
      <c r="A365" s="272" t="s">
        <v>159</v>
      </c>
      <c r="B365" s="261"/>
      <c r="C365" s="261"/>
      <c r="D365" s="270" t="s">
        <v>361</v>
      </c>
      <c r="E365" s="268"/>
      <c r="F365" s="261" t="e">
        <v>#NAME?</v>
      </c>
    </row>
    <row r="366" spans="1:6" ht="18.75">
      <c r="A366" s="272" t="s">
        <v>159</v>
      </c>
      <c r="B366" s="261"/>
      <c r="C366" s="261"/>
      <c r="D366" s="270" t="s">
        <v>361</v>
      </c>
      <c r="E366" s="268"/>
      <c r="F366" s="261" t="e">
        <v>#NAME?</v>
      </c>
    </row>
    <row r="367" spans="1:6" ht="18.75">
      <c r="A367" s="272" t="s">
        <v>159</v>
      </c>
      <c r="B367" s="261"/>
      <c r="C367" s="261"/>
      <c r="D367" s="270" t="s">
        <v>361</v>
      </c>
      <c r="E367" s="268"/>
      <c r="F367" s="261" t="e">
        <v>#NAME?</v>
      </c>
    </row>
    <row r="368" spans="1:6" ht="18.75">
      <c r="A368" s="272" t="s">
        <v>159</v>
      </c>
      <c r="B368" s="261"/>
      <c r="C368" s="261"/>
      <c r="D368" s="270" t="s">
        <v>361</v>
      </c>
      <c r="E368" s="268"/>
      <c r="F368" s="261" t="e">
        <v>#NAME?</v>
      </c>
    </row>
    <row r="369" spans="1:6" ht="18.75">
      <c r="A369" s="272" t="s">
        <v>159</v>
      </c>
      <c r="B369" s="261"/>
      <c r="C369" s="261"/>
      <c r="D369" s="270" t="s">
        <v>361</v>
      </c>
      <c r="E369" s="268"/>
      <c r="F369" s="261" t="e">
        <v>#NAME?</v>
      </c>
    </row>
    <row r="370" spans="1:6" ht="18.75">
      <c r="A370" s="272" t="s">
        <v>159</v>
      </c>
      <c r="B370" s="261"/>
      <c r="C370" s="261"/>
      <c r="D370" s="270" t="s">
        <v>361</v>
      </c>
      <c r="E370" s="268"/>
      <c r="F370" s="261" t="e">
        <v>#NAME?</v>
      </c>
    </row>
    <row r="371" spans="1:6" ht="18.75">
      <c r="A371" s="272" t="s">
        <v>159</v>
      </c>
      <c r="B371" s="261"/>
      <c r="C371" s="261"/>
      <c r="D371" s="270" t="s">
        <v>361</v>
      </c>
      <c r="E371" s="268"/>
      <c r="F371" s="261" t="e">
        <v>#NAME?</v>
      </c>
    </row>
    <row r="372" spans="1:6" ht="18.75">
      <c r="A372" s="272" t="s">
        <v>159</v>
      </c>
      <c r="B372" s="261"/>
      <c r="C372" s="261"/>
      <c r="D372" s="270" t="s">
        <v>361</v>
      </c>
      <c r="E372" s="268"/>
      <c r="F372" s="261" t="e">
        <v>#NAME?</v>
      </c>
    </row>
    <row r="373" spans="1:6" ht="18.75">
      <c r="A373" s="272" t="s">
        <v>159</v>
      </c>
      <c r="B373" s="261"/>
      <c r="C373" s="261"/>
      <c r="D373" s="270" t="s">
        <v>361</v>
      </c>
      <c r="E373" s="268"/>
      <c r="F373" s="261" t="e">
        <v>#NAME?</v>
      </c>
    </row>
    <row r="374" spans="1:6" ht="18.75">
      <c r="A374" s="272" t="s">
        <v>159</v>
      </c>
      <c r="B374" s="261"/>
      <c r="C374" s="261"/>
      <c r="D374" s="270" t="s">
        <v>361</v>
      </c>
      <c r="E374" s="268"/>
      <c r="F374" s="261" t="e">
        <v>#NAME?</v>
      </c>
    </row>
    <row r="375" spans="1:6" ht="18.75">
      <c r="A375" s="272" t="s">
        <v>159</v>
      </c>
      <c r="B375" s="261"/>
      <c r="C375" s="261"/>
      <c r="D375" s="270" t="s">
        <v>361</v>
      </c>
      <c r="E375" s="268"/>
      <c r="F375" s="261" t="e">
        <v>#NAME?</v>
      </c>
    </row>
    <row r="376" spans="1:6" ht="18.75">
      <c r="A376" s="272" t="s">
        <v>159</v>
      </c>
      <c r="B376" s="261"/>
      <c r="C376" s="261"/>
      <c r="D376" s="270" t="s">
        <v>361</v>
      </c>
      <c r="E376" s="268"/>
      <c r="F376" s="261" t="e">
        <v>#NAME?</v>
      </c>
    </row>
    <row r="377" spans="1:6" ht="18.75">
      <c r="A377" s="272" t="s">
        <v>159</v>
      </c>
      <c r="B377" s="261"/>
      <c r="C377" s="261"/>
      <c r="D377" s="270" t="s">
        <v>361</v>
      </c>
      <c r="E377" s="268"/>
      <c r="F377" s="261" t="e">
        <v>#NAME?</v>
      </c>
    </row>
    <row r="378" spans="1:6" ht="18.75">
      <c r="A378" s="272" t="s">
        <v>159</v>
      </c>
      <c r="B378" s="261"/>
      <c r="C378" s="261"/>
      <c r="D378" s="270" t="s">
        <v>361</v>
      </c>
      <c r="E378" s="268"/>
      <c r="F378" s="261" t="e">
        <v>#NAME?</v>
      </c>
    </row>
    <row r="379" spans="1:6" ht="18.75">
      <c r="A379" s="272" t="s">
        <v>159</v>
      </c>
      <c r="B379" s="261"/>
      <c r="C379" s="261"/>
      <c r="D379" s="270" t="s">
        <v>361</v>
      </c>
      <c r="E379" s="268"/>
      <c r="F379" s="261" t="e">
        <v>#NAME?</v>
      </c>
    </row>
    <row r="380" spans="1:6" ht="18.75">
      <c r="A380" s="272" t="s">
        <v>159</v>
      </c>
      <c r="B380" s="261"/>
      <c r="C380" s="261"/>
      <c r="D380" s="270" t="s">
        <v>361</v>
      </c>
      <c r="E380" s="268"/>
      <c r="F380" s="261" t="e">
        <v>#NAME?</v>
      </c>
    </row>
    <row r="381" spans="1:6" ht="18.75">
      <c r="A381" s="272" t="s">
        <v>159</v>
      </c>
      <c r="B381" s="261"/>
      <c r="C381" s="261"/>
      <c r="D381" s="270" t="s">
        <v>361</v>
      </c>
      <c r="E381" s="268"/>
      <c r="F381" s="261" t="e">
        <v>#NAME?</v>
      </c>
    </row>
    <row r="382" spans="1:6" ht="18.75">
      <c r="A382" s="272" t="s">
        <v>159</v>
      </c>
      <c r="B382" s="261"/>
      <c r="C382" s="261"/>
      <c r="D382" s="270" t="s">
        <v>361</v>
      </c>
      <c r="E382" s="268"/>
      <c r="F382" s="261" t="e">
        <v>#NAME?</v>
      </c>
    </row>
    <row r="383" spans="1:6" ht="18.75">
      <c r="A383" s="272" t="s">
        <v>159</v>
      </c>
      <c r="B383" s="261"/>
      <c r="C383" s="261"/>
      <c r="D383" s="270" t="s">
        <v>361</v>
      </c>
      <c r="E383" s="268"/>
      <c r="F383" s="261" t="e">
        <v>#NAME?</v>
      </c>
    </row>
    <row r="384" spans="1:6" ht="18.75">
      <c r="A384" s="272" t="s">
        <v>159</v>
      </c>
      <c r="B384" s="261"/>
      <c r="C384" s="261"/>
      <c r="D384" s="270" t="s">
        <v>361</v>
      </c>
      <c r="E384" s="268"/>
      <c r="F384" s="261" t="e">
        <v>#NAME?</v>
      </c>
    </row>
    <row r="385" spans="1:6" ht="18.75">
      <c r="A385" s="272" t="s">
        <v>159</v>
      </c>
      <c r="B385" s="261"/>
      <c r="C385" s="261"/>
      <c r="D385" s="270" t="s">
        <v>361</v>
      </c>
      <c r="E385" s="268"/>
      <c r="F385" s="261" t="e">
        <v>#NAME?</v>
      </c>
    </row>
    <row r="386" spans="1:6" ht="18.75">
      <c r="A386" s="272" t="s">
        <v>159</v>
      </c>
      <c r="B386" s="261"/>
      <c r="C386" s="261"/>
      <c r="D386" s="270" t="s">
        <v>361</v>
      </c>
      <c r="E386" s="268"/>
      <c r="F386" s="261" t="e">
        <v>#NAME?</v>
      </c>
    </row>
    <row r="387" spans="1:6" ht="18.75">
      <c r="A387" s="272" t="s">
        <v>159</v>
      </c>
      <c r="B387" s="261"/>
      <c r="C387" s="261"/>
      <c r="D387" s="270" t="s">
        <v>361</v>
      </c>
      <c r="E387" s="268"/>
      <c r="F387" s="261" t="e">
        <v>#NAME?</v>
      </c>
    </row>
    <row r="388" spans="1:6" ht="18.75">
      <c r="A388" s="272" t="s">
        <v>159</v>
      </c>
      <c r="B388" s="261"/>
      <c r="C388" s="261"/>
      <c r="D388" s="270" t="s">
        <v>361</v>
      </c>
      <c r="E388" s="268"/>
      <c r="F388" s="261" t="e">
        <v>#NAME?</v>
      </c>
    </row>
    <row r="389" spans="1:6" ht="18.75">
      <c r="A389" s="272" t="s">
        <v>159</v>
      </c>
      <c r="B389" s="261"/>
      <c r="C389" s="261"/>
      <c r="D389" s="270" t="s">
        <v>361</v>
      </c>
      <c r="E389" s="268"/>
      <c r="F389" s="261" t="e">
        <v>#NAME?</v>
      </c>
    </row>
    <row r="390" spans="1:6" ht="18.75">
      <c r="A390" s="272" t="s">
        <v>159</v>
      </c>
      <c r="B390" s="261"/>
      <c r="C390" s="261"/>
      <c r="D390" s="270" t="s">
        <v>361</v>
      </c>
      <c r="E390" s="268"/>
      <c r="F390" s="261" t="e">
        <v>#NAME?</v>
      </c>
    </row>
    <row r="391" spans="1:6" ht="18.75">
      <c r="A391" s="272" t="s">
        <v>159</v>
      </c>
      <c r="B391" s="261"/>
      <c r="C391" s="261"/>
      <c r="D391" s="270" t="s">
        <v>361</v>
      </c>
      <c r="E391" s="268"/>
      <c r="F391" s="261" t="e">
        <v>#NAME?</v>
      </c>
    </row>
    <row r="392" spans="1:6" ht="18.75">
      <c r="A392" s="272" t="s">
        <v>159</v>
      </c>
      <c r="B392" s="261"/>
      <c r="C392" s="261"/>
      <c r="D392" s="270" t="s">
        <v>361</v>
      </c>
      <c r="E392" s="268"/>
      <c r="F392" s="261" t="e">
        <v>#NAME?</v>
      </c>
    </row>
    <row r="393" spans="1:6" ht="18.75">
      <c r="A393" s="272" t="s">
        <v>159</v>
      </c>
      <c r="B393" s="261"/>
      <c r="C393" s="261"/>
      <c r="D393" s="270" t="s">
        <v>361</v>
      </c>
      <c r="E393" s="268"/>
      <c r="F393" s="261" t="e">
        <v>#NAME?</v>
      </c>
    </row>
    <row r="394" spans="1:6" ht="18.75">
      <c r="A394" s="272" t="s">
        <v>159</v>
      </c>
      <c r="B394" s="261"/>
      <c r="C394" s="261"/>
      <c r="D394" s="270" t="s">
        <v>361</v>
      </c>
      <c r="E394" s="268"/>
      <c r="F394" s="261" t="e">
        <v>#NAME?</v>
      </c>
    </row>
    <row r="395" spans="1:6" ht="18.75">
      <c r="A395" s="272" t="s">
        <v>159</v>
      </c>
      <c r="B395" s="261"/>
      <c r="C395" s="261"/>
      <c r="D395" s="270" t="s">
        <v>361</v>
      </c>
      <c r="E395" s="268"/>
      <c r="F395" s="261" t="e">
        <v>#NAME?</v>
      </c>
    </row>
    <row r="396" spans="1:6" ht="18.75">
      <c r="A396" s="272" t="s">
        <v>159</v>
      </c>
      <c r="B396" s="261"/>
      <c r="C396" s="261"/>
      <c r="D396" s="270" t="s">
        <v>361</v>
      </c>
      <c r="E396" s="268"/>
      <c r="F396" s="261" t="e">
        <v>#NAME?</v>
      </c>
    </row>
    <row r="397" spans="1:6" ht="18.75">
      <c r="A397" s="272" t="s">
        <v>159</v>
      </c>
      <c r="B397" s="261"/>
      <c r="C397" s="261"/>
      <c r="D397" s="270" t="s">
        <v>361</v>
      </c>
      <c r="E397" s="268"/>
      <c r="F397" s="261" t="e">
        <v>#NAME?</v>
      </c>
    </row>
    <row r="398" spans="1:6" ht="18.75">
      <c r="A398" s="272" t="s">
        <v>159</v>
      </c>
      <c r="B398" s="261"/>
      <c r="C398" s="261"/>
      <c r="D398" s="270" t="s">
        <v>361</v>
      </c>
      <c r="E398" s="268"/>
      <c r="F398" s="261" t="e">
        <v>#NAME?</v>
      </c>
    </row>
    <row r="399" spans="1:6" ht="18.75">
      <c r="A399" s="272" t="s">
        <v>159</v>
      </c>
      <c r="B399" s="261"/>
      <c r="C399" s="261"/>
      <c r="D399" s="270" t="s">
        <v>361</v>
      </c>
      <c r="E399" s="268"/>
      <c r="F399" s="261" t="e">
        <v>#NAME?</v>
      </c>
    </row>
    <row r="400" spans="1:6" ht="18.75">
      <c r="A400" s="272" t="s">
        <v>159</v>
      </c>
      <c r="B400" s="261"/>
      <c r="C400" s="261"/>
      <c r="D400" s="270" t="s">
        <v>361</v>
      </c>
      <c r="E400" s="268"/>
      <c r="F400" s="261" t="e">
        <v>#NAME?</v>
      </c>
    </row>
    <row r="401" spans="1:6" ht="18.75">
      <c r="A401" s="272" t="s">
        <v>159</v>
      </c>
      <c r="B401" s="261"/>
      <c r="C401" s="261"/>
      <c r="D401" s="270" t="s">
        <v>361</v>
      </c>
      <c r="E401" s="268"/>
      <c r="F401" s="261" t="e">
        <v>#NAME?</v>
      </c>
    </row>
    <row r="402" spans="1:6" ht="18.75">
      <c r="A402" s="272" t="s">
        <v>159</v>
      </c>
      <c r="B402" s="261"/>
      <c r="C402" s="261"/>
      <c r="D402" s="270" t="s">
        <v>361</v>
      </c>
      <c r="E402" s="268"/>
      <c r="F402" s="261" t="e">
        <v>#NAME?</v>
      </c>
    </row>
    <row r="403" spans="1:6" ht="18.75">
      <c r="A403" s="272" t="s">
        <v>159</v>
      </c>
      <c r="B403" s="261"/>
      <c r="C403" s="261"/>
      <c r="D403" s="270" t="s">
        <v>361</v>
      </c>
      <c r="E403" s="268"/>
      <c r="F403" s="261" t="e">
        <v>#NAME?</v>
      </c>
    </row>
    <row r="404" spans="1:6" ht="18.75">
      <c r="A404" s="272" t="s">
        <v>159</v>
      </c>
      <c r="B404" s="261"/>
      <c r="C404" s="261"/>
      <c r="D404" s="270" t="s">
        <v>361</v>
      </c>
      <c r="E404" s="268"/>
      <c r="F404" s="261" t="e">
        <v>#NAME?</v>
      </c>
    </row>
    <row r="405" spans="1:6" ht="18">
      <c r="A405" s="272" t="s">
        <v>159</v>
      </c>
      <c r="B405" s="261"/>
      <c r="C405" s="261"/>
      <c r="D405" s="261"/>
      <c r="E405" s="268"/>
      <c r="F405" s="261" t="e">
        <v>#NAME?</v>
      </c>
    </row>
    <row r="406" spans="1:6" ht="18">
      <c r="A406" s="272" t="s">
        <v>159</v>
      </c>
      <c r="B406" s="261"/>
      <c r="C406" s="261"/>
      <c r="D406" s="261"/>
      <c r="E406" s="268"/>
      <c r="F406" s="261" t="e">
        <v>#NAME?</v>
      </c>
    </row>
    <row r="407" spans="1:6" ht="18">
      <c r="A407" s="272" t="s">
        <v>159</v>
      </c>
      <c r="B407" s="261"/>
      <c r="C407" s="261"/>
      <c r="D407" s="261"/>
      <c r="E407" s="268"/>
      <c r="F407" s="261" t="e">
        <v>#NAME?</v>
      </c>
    </row>
    <row r="408" spans="1:6" ht="18">
      <c r="A408" s="272" t="s">
        <v>159</v>
      </c>
      <c r="B408" s="261"/>
      <c r="C408" s="261"/>
      <c r="D408" s="261"/>
      <c r="E408" s="268"/>
      <c r="F408" s="261" t="e">
        <v>#NAME?</v>
      </c>
    </row>
    <row r="409" spans="1:6" ht="18">
      <c r="A409" s="272" t="s">
        <v>159</v>
      </c>
      <c r="B409" s="261"/>
      <c r="C409" s="261"/>
      <c r="D409" s="261"/>
      <c r="E409" s="268"/>
      <c r="F409" s="261" t="e">
        <v>#NAME?</v>
      </c>
    </row>
    <row r="410" spans="1:6" ht="18">
      <c r="A410" s="272" t="s">
        <v>159</v>
      </c>
      <c r="B410" s="261"/>
      <c r="C410" s="261"/>
      <c r="D410" s="261"/>
      <c r="E410" s="268"/>
      <c r="F410" s="261" t="e">
        <v>#NAME?</v>
      </c>
    </row>
    <row r="411" spans="1:6" ht="18">
      <c r="A411" s="272" t="s">
        <v>159</v>
      </c>
      <c r="B411" s="261"/>
      <c r="C411" s="261"/>
      <c r="D411" s="261"/>
      <c r="E411" s="268"/>
      <c r="F411" s="261" t="e">
        <v>#NAME?</v>
      </c>
    </row>
    <row r="412" spans="1:6" ht="18">
      <c r="A412" s="272" t="s">
        <v>159</v>
      </c>
      <c r="B412" s="261"/>
      <c r="C412" s="261"/>
      <c r="D412" s="261"/>
      <c r="E412" s="268"/>
      <c r="F412" s="261" t="e">
        <v>#NAME?</v>
      </c>
    </row>
    <row r="413" spans="1:6" ht="18">
      <c r="A413" s="272" t="s">
        <v>159</v>
      </c>
      <c r="B413" s="261"/>
      <c r="C413" s="261"/>
      <c r="D413" s="261"/>
      <c r="E413" s="268"/>
      <c r="F413" s="261" t="e">
        <v>#NAME?</v>
      </c>
    </row>
    <row r="414" spans="1:6" ht="18">
      <c r="A414" s="272" t="s">
        <v>159</v>
      </c>
      <c r="B414" s="261"/>
      <c r="C414" s="261"/>
      <c r="D414" s="261"/>
      <c r="E414" s="268"/>
      <c r="F414" s="261" t="e">
        <v>#NAME?</v>
      </c>
    </row>
    <row r="415" spans="1:6" ht="18">
      <c r="A415" s="272" t="s">
        <v>159</v>
      </c>
      <c r="B415" s="261"/>
      <c r="C415" s="261"/>
      <c r="D415" s="261"/>
      <c r="E415" s="268"/>
      <c r="F415" s="261" t="e">
        <v>#NAME?</v>
      </c>
    </row>
    <row r="416" spans="1:6" ht="18">
      <c r="A416" s="272" t="s">
        <v>159</v>
      </c>
      <c r="B416" s="261"/>
      <c r="C416" s="261"/>
      <c r="D416" s="261"/>
      <c r="E416" s="268"/>
      <c r="F416" s="261" t="e">
        <v>#NAME?</v>
      </c>
    </row>
    <row r="417" spans="1:6" ht="18">
      <c r="A417" s="272" t="s">
        <v>159</v>
      </c>
      <c r="B417" s="261"/>
      <c r="C417" s="261"/>
      <c r="D417" s="261"/>
      <c r="E417" s="268"/>
      <c r="F417" s="261" t="e">
        <v>#NAME?</v>
      </c>
    </row>
    <row r="418" spans="1:6" ht="18">
      <c r="A418" s="272" t="s">
        <v>159</v>
      </c>
      <c r="B418" s="261"/>
      <c r="C418" s="261"/>
      <c r="D418" s="261"/>
      <c r="E418" s="268"/>
      <c r="F418" s="261" t="e">
        <v>#NAME?</v>
      </c>
    </row>
    <row r="419" spans="1:6" ht="18">
      <c r="A419" s="272" t="s">
        <v>159</v>
      </c>
      <c r="B419" s="261"/>
      <c r="C419" s="261"/>
      <c r="D419" s="261"/>
      <c r="E419" s="268"/>
      <c r="F419" s="261" t="e">
        <v>#NAME?</v>
      </c>
    </row>
    <row r="420" spans="1:6" ht="18">
      <c r="A420" s="272" t="s">
        <v>159</v>
      </c>
      <c r="B420" s="261"/>
      <c r="C420" s="261"/>
      <c r="D420" s="261"/>
      <c r="E420" s="268"/>
      <c r="F420" s="261" t="e">
        <v>#NAME?</v>
      </c>
    </row>
    <row r="421" spans="1:6" ht="18">
      <c r="A421" s="272" t="s">
        <v>159</v>
      </c>
      <c r="B421" s="261"/>
      <c r="C421" s="261"/>
      <c r="D421" s="261"/>
      <c r="E421" s="268"/>
      <c r="F421" s="261" t="e">
        <v>#NAME?</v>
      </c>
    </row>
    <row r="422" spans="1:6" ht="18">
      <c r="A422" s="272" t="s">
        <v>159</v>
      </c>
      <c r="B422" s="261"/>
      <c r="C422" s="261"/>
      <c r="D422" s="261"/>
      <c r="E422" s="268"/>
      <c r="F422" s="261" t="e">
        <v>#NAME?</v>
      </c>
    </row>
    <row r="423" spans="1:6" ht="18">
      <c r="A423" s="272" t="s">
        <v>159</v>
      </c>
      <c r="B423" s="261"/>
      <c r="C423" s="261"/>
      <c r="D423" s="261"/>
      <c r="E423" s="268"/>
      <c r="F423" s="261" t="e">
        <v>#NAME?</v>
      </c>
    </row>
    <row r="424" spans="1:6" ht="18">
      <c r="A424" s="272" t="s">
        <v>159</v>
      </c>
      <c r="B424" s="261"/>
      <c r="C424" s="261"/>
      <c r="D424" s="261"/>
      <c r="E424" s="268"/>
      <c r="F424" s="261" t="e">
        <v>#NAME?</v>
      </c>
    </row>
    <row r="425" spans="1:6" ht="18">
      <c r="A425" s="272" t="s">
        <v>159</v>
      </c>
      <c r="B425" s="261"/>
      <c r="C425" s="261"/>
      <c r="D425" s="261"/>
      <c r="E425" s="268"/>
      <c r="F425" s="261" t="e">
        <v>#NAME?</v>
      </c>
    </row>
    <row r="426" spans="1:6" ht="18">
      <c r="A426" s="272" t="s">
        <v>159</v>
      </c>
      <c r="B426" s="261"/>
      <c r="C426" s="261"/>
      <c r="D426" s="261"/>
      <c r="E426" s="268"/>
      <c r="F426" s="261" t="e">
        <v>#NAME?</v>
      </c>
    </row>
    <row r="427" spans="1:6" ht="18">
      <c r="A427" s="272" t="s">
        <v>159</v>
      </c>
      <c r="B427" s="261"/>
      <c r="C427" s="261"/>
      <c r="D427" s="261"/>
      <c r="E427" s="268"/>
      <c r="F427" s="261" t="e">
        <v>#NAME?</v>
      </c>
    </row>
    <row r="428" spans="1:6" ht="18">
      <c r="A428" s="272" t="s">
        <v>159</v>
      </c>
      <c r="B428" s="261"/>
      <c r="C428" s="261"/>
      <c r="D428" s="261"/>
      <c r="E428" s="268"/>
      <c r="F428" s="261" t="e">
        <v>#NAME?</v>
      </c>
    </row>
    <row r="429" spans="1:6" ht="18">
      <c r="A429" s="272" t="s">
        <v>159</v>
      </c>
      <c r="B429" s="261"/>
      <c r="C429" s="261"/>
      <c r="D429" s="261"/>
      <c r="E429" s="268"/>
      <c r="F429" s="261" t="e">
        <v>#NAME?</v>
      </c>
    </row>
    <row r="430" spans="1:6" ht="18">
      <c r="A430" s="272" t="s">
        <v>159</v>
      </c>
      <c r="B430" s="261"/>
      <c r="C430" s="261"/>
      <c r="D430" s="261"/>
      <c r="E430" s="268"/>
      <c r="F430" s="261" t="e">
        <v>#NAME?</v>
      </c>
    </row>
    <row r="431" spans="1:6" ht="18">
      <c r="A431" s="272" t="s">
        <v>159</v>
      </c>
      <c r="B431" s="261"/>
      <c r="C431" s="261"/>
      <c r="D431" s="261"/>
      <c r="E431" s="268"/>
      <c r="F431" s="261" t="e">
        <v>#NAME?</v>
      </c>
    </row>
    <row r="432" spans="1:6" ht="18">
      <c r="A432" s="272" t="s">
        <v>159</v>
      </c>
      <c r="B432" s="261"/>
      <c r="C432" s="261"/>
      <c r="D432" s="261"/>
      <c r="E432" s="268"/>
      <c r="F432" s="261" t="e">
        <v>#NAME?</v>
      </c>
    </row>
    <row r="433" spans="1:6" ht="18">
      <c r="A433" s="272" t="s">
        <v>159</v>
      </c>
      <c r="B433" s="261"/>
      <c r="C433" s="261"/>
      <c r="D433" s="261"/>
      <c r="E433" s="268"/>
      <c r="F433" s="261" t="e">
        <v>#NAME?</v>
      </c>
    </row>
    <row r="434" spans="1:6" ht="18">
      <c r="A434" s="272" t="s">
        <v>159</v>
      </c>
      <c r="B434" s="261"/>
      <c r="C434" s="261"/>
      <c r="D434" s="261"/>
      <c r="E434" s="268"/>
      <c r="F434" s="261" t="e">
        <v>#NAME?</v>
      </c>
    </row>
    <row r="435" spans="1:6" ht="18">
      <c r="A435" s="272" t="s">
        <v>159</v>
      </c>
      <c r="B435" s="261"/>
      <c r="C435" s="261"/>
      <c r="D435" s="261"/>
      <c r="E435" s="268"/>
      <c r="F435" s="261" t="e">
        <v>#NAME?</v>
      </c>
    </row>
    <row r="436" spans="1:6" ht="18">
      <c r="A436" s="272" t="s">
        <v>159</v>
      </c>
      <c r="B436" s="261"/>
      <c r="C436" s="261"/>
      <c r="D436" s="261"/>
      <c r="E436" s="268"/>
      <c r="F436" s="261" t="e">
        <v>#NAME?</v>
      </c>
    </row>
    <row r="437" spans="1:6" ht="18">
      <c r="A437" s="272" t="s">
        <v>159</v>
      </c>
      <c r="B437" s="261"/>
      <c r="C437" s="261"/>
      <c r="D437" s="261"/>
      <c r="E437" s="268"/>
      <c r="F437" s="261" t="e">
        <v>#NAME?</v>
      </c>
    </row>
    <row r="438" spans="1:6" ht="18">
      <c r="A438" s="272" t="s">
        <v>159</v>
      </c>
      <c r="B438" s="261"/>
      <c r="C438" s="261"/>
      <c r="D438" s="261"/>
      <c r="E438" s="268"/>
      <c r="F438" s="261" t="e">
        <v>#NAME?</v>
      </c>
    </row>
    <row r="439" spans="1:6" ht="18">
      <c r="A439" s="272" t="s">
        <v>159</v>
      </c>
      <c r="B439" s="261"/>
      <c r="C439" s="261"/>
      <c r="D439" s="261"/>
      <c r="E439" s="268"/>
      <c r="F439" s="261" t="e">
        <v>#NAME?</v>
      </c>
    </row>
    <row r="440" spans="1:6" ht="18">
      <c r="A440" s="272" t="s">
        <v>159</v>
      </c>
      <c r="B440" s="261"/>
      <c r="C440" s="261"/>
      <c r="D440" s="261"/>
      <c r="E440" s="268"/>
      <c r="F440" s="261" t="e">
        <v>#NAME?</v>
      </c>
    </row>
    <row r="441" spans="1:6" ht="18">
      <c r="A441" s="272" t="s">
        <v>159</v>
      </c>
      <c r="B441" s="261"/>
      <c r="C441" s="261"/>
      <c r="D441" s="261"/>
      <c r="E441" s="268"/>
      <c r="F441" s="261" t="e">
        <v>#NAME?</v>
      </c>
    </row>
    <row r="442" spans="1:6" ht="18">
      <c r="A442" s="272" t="s">
        <v>159</v>
      </c>
      <c r="B442" s="261"/>
      <c r="C442" s="261"/>
      <c r="D442" s="261"/>
      <c r="E442" s="268"/>
      <c r="F442" s="261" t="e">
        <v>#NAME?</v>
      </c>
    </row>
    <row r="443" spans="1:6" ht="18">
      <c r="A443" s="272" t="s">
        <v>159</v>
      </c>
      <c r="B443" s="261"/>
      <c r="C443" s="261"/>
      <c r="D443" s="261"/>
      <c r="E443" s="268"/>
      <c r="F443" s="261" t="e">
        <v>#NAME?</v>
      </c>
    </row>
    <row r="444" spans="1:6" ht="18">
      <c r="A444" s="272" t="s">
        <v>159</v>
      </c>
      <c r="B444" s="261"/>
      <c r="C444" s="261"/>
      <c r="D444" s="261"/>
      <c r="E444" s="268"/>
      <c r="F444" s="261" t="e">
        <v>#NAME?</v>
      </c>
    </row>
    <row r="445" spans="1:6" ht="18">
      <c r="A445" s="272" t="s">
        <v>159</v>
      </c>
      <c r="B445" s="261"/>
      <c r="C445" s="261"/>
      <c r="D445" s="261"/>
      <c r="E445" s="268"/>
      <c r="F445" s="261" t="e">
        <v>#NAME?</v>
      </c>
    </row>
    <row r="446" spans="1:6" ht="18">
      <c r="A446" s="272" t="s">
        <v>159</v>
      </c>
      <c r="B446" s="261"/>
      <c r="C446" s="261"/>
      <c r="D446" s="261"/>
      <c r="E446" s="268"/>
      <c r="F446" s="261" t="e">
        <v>#NAME?</v>
      </c>
    </row>
    <row r="447" spans="1:6" ht="18">
      <c r="A447" s="272" t="s">
        <v>159</v>
      </c>
      <c r="B447" s="261"/>
      <c r="C447" s="261"/>
      <c r="D447" s="261"/>
      <c r="E447" s="268"/>
      <c r="F447" s="261" t="e">
        <v>#NAME?</v>
      </c>
    </row>
    <row r="448" spans="1:6" ht="18">
      <c r="A448" s="272" t="s">
        <v>159</v>
      </c>
      <c r="B448" s="261"/>
      <c r="C448" s="261"/>
      <c r="D448" s="261"/>
      <c r="E448" s="268"/>
      <c r="F448" s="261" t="e">
        <v>#NAME?</v>
      </c>
    </row>
    <row r="449" spans="1:6" ht="18">
      <c r="A449" s="272" t="s">
        <v>159</v>
      </c>
      <c r="B449" s="261"/>
      <c r="C449" s="261"/>
      <c r="D449" s="261"/>
      <c r="E449" s="268"/>
      <c r="F449" s="261" t="e">
        <v>#NAME?</v>
      </c>
    </row>
    <row r="450" spans="1:6" ht="18">
      <c r="A450" s="272" t="s">
        <v>159</v>
      </c>
      <c r="B450" s="261"/>
      <c r="C450" s="261"/>
      <c r="D450" s="261"/>
      <c r="E450" s="268"/>
      <c r="F450" s="261" t="e">
        <v>#NAME?</v>
      </c>
    </row>
    <row r="451" spans="1:6" ht="18">
      <c r="A451" s="272" t="s">
        <v>159</v>
      </c>
      <c r="B451" s="261"/>
      <c r="C451" s="261"/>
      <c r="D451" s="261"/>
      <c r="E451" s="268"/>
      <c r="F451" s="261" t="e">
        <v>#NAME?</v>
      </c>
    </row>
    <row r="452" spans="1:6" ht="18">
      <c r="A452" s="272" t="s">
        <v>159</v>
      </c>
      <c r="B452" s="261"/>
      <c r="C452" s="261"/>
      <c r="D452" s="261"/>
      <c r="E452" s="268"/>
      <c r="F452" s="261" t="e">
        <v>#NAME?</v>
      </c>
    </row>
    <row r="453" spans="1:6" ht="18">
      <c r="A453" s="272" t="s">
        <v>159</v>
      </c>
      <c r="B453" s="261"/>
      <c r="C453" s="261"/>
      <c r="D453" s="261"/>
      <c r="E453" s="268"/>
      <c r="F453" s="261" t="e">
        <v>#NAME?</v>
      </c>
    </row>
    <row r="454" spans="1:6" ht="18">
      <c r="A454" s="272" t="s">
        <v>159</v>
      </c>
      <c r="B454" s="261"/>
      <c r="C454" s="261"/>
      <c r="D454" s="261"/>
      <c r="E454" s="268"/>
      <c r="F454" s="261" t="e">
        <v>#NAME?</v>
      </c>
    </row>
    <row r="455" spans="1:6" ht="18">
      <c r="A455" s="272" t="s">
        <v>159</v>
      </c>
      <c r="B455" s="261"/>
      <c r="C455" s="261"/>
      <c r="D455" s="261"/>
      <c r="E455" s="268"/>
      <c r="F455" s="261" t="e">
        <v>#NAME?</v>
      </c>
    </row>
    <row r="456" spans="1:6" ht="18">
      <c r="A456" s="272" t="s">
        <v>159</v>
      </c>
      <c r="B456" s="261"/>
      <c r="C456" s="261"/>
      <c r="D456" s="261"/>
      <c r="E456" s="268"/>
      <c r="F456" s="261" t="e">
        <v>#NAME?</v>
      </c>
    </row>
    <row r="457" spans="1:6" ht="18">
      <c r="A457" s="272" t="s">
        <v>159</v>
      </c>
      <c r="B457" s="261"/>
      <c r="C457" s="261"/>
      <c r="D457" s="261"/>
      <c r="E457" s="268"/>
      <c r="F457" s="261" t="e">
        <v>#NAME?</v>
      </c>
    </row>
    <row r="458" spans="1:6" ht="18">
      <c r="A458" s="272" t="s">
        <v>159</v>
      </c>
      <c r="B458" s="261"/>
      <c r="C458" s="261"/>
      <c r="D458" s="261"/>
      <c r="E458" s="268"/>
      <c r="F458" s="261" t="e">
        <v>#NAME?</v>
      </c>
    </row>
    <row r="459" spans="1:6" ht="18">
      <c r="A459" s="272" t="s">
        <v>159</v>
      </c>
      <c r="B459" s="261"/>
      <c r="C459" s="261"/>
      <c r="D459" s="261"/>
      <c r="E459" s="268"/>
      <c r="F459" s="261" t="e">
        <v>#NAME?</v>
      </c>
    </row>
    <row r="460" spans="1:6" ht="18">
      <c r="A460" s="272" t="s">
        <v>159</v>
      </c>
      <c r="B460" s="261"/>
      <c r="C460" s="261"/>
      <c r="D460" s="261"/>
      <c r="E460" s="268"/>
      <c r="F460" s="261" t="e">
        <v>#NAME?</v>
      </c>
    </row>
    <row r="461" spans="1:6" ht="18">
      <c r="A461" s="272" t="s">
        <v>159</v>
      </c>
      <c r="B461" s="261"/>
      <c r="C461" s="261"/>
      <c r="D461" s="261"/>
      <c r="E461" s="268"/>
      <c r="F461" s="261" t="e">
        <v>#NAME?</v>
      </c>
    </row>
    <row r="462" spans="1:6" ht="18">
      <c r="A462" s="272" t="s">
        <v>159</v>
      </c>
      <c r="B462" s="261"/>
      <c r="C462" s="261"/>
      <c r="D462" s="261"/>
      <c r="E462" s="268"/>
      <c r="F462" s="261" t="e">
        <v>#NAME?</v>
      </c>
    </row>
    <row r="463" spans="1:6" ht="18">
      <c r="A463" s="272" t="s">
        <v>159</v>
      </c>
      <c r="B463" s="261"/>
      <c r="C463" s="261"/>
      <c r="D463" s="261"/>
      <c r="E463" s="268"/>
      <c r="F463" s="261" t="e">
        <v>#NAME?</v>
      </c>
    </row>
    <row r="464" spans="1:6" ht="18">
      <c r="A464" s="272" t="s">
        <v>159</v>
      </c>
      <c r="B464" s="261"/>
      <c r="C464" s="261"/>
      <c r="D464" s="261"/>
      <c r="E464" s="268"/>
      <c r="F464" s="261" t="e">
        <v>#NAME?</v>
      </c>
    </row>
    <row r="465" spans="1:6" ht="18">
      <c r="A465" s="272" t="s">
        <v>159</v>
      </c>
      <c r="B465" s="261"/>
      <c r="C465" s="261"/>
      <c r="D465" s="261"/>
      <c r="E465" s="268"/>
      <c r="F465" s="261" t="e">
        <v>#NAME?</v>
      </c>
    </row>
    <row r="466" spans="1:6" ht="18">
      <c r="A466" s="272" t="s">
        <v>159</v>
      </c>
      <c r="B466" s="261"/>
      <c r="C466" s="261"/>
      <c r="D466" s="261"/>
      <c r="E466" s="268"/>
      <c r="F466" s="261" t="e">
        <v>#NAME?</v>
      </c>
    </row>
    <row r="467" spans="1:6" ht="18">
      <c r="A467" s="272" t="s">
        <v>159</v>
      </c>
      <c r="B467" s="261"/>
      <c r="C467" s="261"/>
      <c r="D467" s="261"/>
      <c r="E467" s="268"/>
      <c r="F467" s="261" t="e">
        <v>#NAME?</v>
      </c>
    </row>
    <row r="468" spans="1:6" ht="18">
      <c r="A468" s="272" t="s">
        <v>159</v>
      </c>
      <c r="B468" s="261"/>
      <c r="C468" s="261"/>
      <c r="D468" s="261"/>
      <c r="E468" s="268"/>
      <c r="F468" s="261" t="e">
        <v>#NAME?</v>
      </c>
    </row>
    <row r="469" spans="1:6" ht="18">
      <c r="A469" s="272" t="s">
        <v>159</v>
      </c>
      <c r="B469" s="261"/>
      <c r="C469" s="261"/>
      <c r="D469" s="261"/>
      <c r="E469" s="268"/>
      <c r="F469" s="261" t="e">
        <v>#NAME?</v>
      </c>
    </row>
    <row r="470" spans="1:6" ht="18">
      <c r="A470" s="272" t="s">
        <v>159</v>
      </c>
      <c r="B470" s="261"/>
      <c r="C470" s="261"/>
      <c r="D470" s="261"/>
      <c r="E470" s="268"/>
      <c r="F470" s="261" t="e">
        <v>#NAME?</v>
      </c>
    </row>
    <row r="471" spans="1:6" ht="18">
      <c r="A471" s="272" t="s">
        <v>159</v>
      </c>
      <c r="B471" s="261"/>
      <c r="C471" s="261"/>
      <c r="D471" s="261"/>
      <c r="E471" s="268"/>
      <c r="F471" s="261" t="e">
        <v>#NAME?</v>
      </c>
    </row>
    <row r="472" spans="1:6" ht="18">
      <c r="A472" s="272" t="s">
        <v>159</v>
      </c>
      <c r="B472" s="261"/>
      <c r="C472" s="261"/>
      <c r="D472" s="261"/>
      <c r="E472" s="268"/>
      <c r="F472" s="261" t="e">
        <v>#NAME?</v>
      </c>
    </row>
    <row r="473" spans="1:6" ht="18">
      <c r="A473" s="272" t="s">
        <v>159</v>
      </c>
      <c r="B473" s="261"/>
      <c r="C473" s="261"/>
      <c r="D473" s="261"/>
      <c r="E473" s="268"/>
      <c r="F473" s="261" t="e">
        <v>#NAME?</v>
      </c>
    </row>
    <row r="474" spans="1:6" ht="18">
      <c r="A474" s="272" t="s">
        <v>159</v>
      </c>
      <c r="B474" s="261"/>
      <c r="C474" s="261"/>
      <c r="D474" s="261"/>
      <c r="E474" s="268"/>
      <c r="F474" s="261" t="e">
        <v>#NAME?</v>
      </c>
    </row>
    <row r="475" spans="1:6" ht="18">
      <c r="A475" s="272" t="s">
        <v>159</v>
      </c>
      <c r="B475" s="261"/>
      <c r="C475" s="261"/>
      <c r="D475" s="261"/>
      <c r="E475" s="268"/>
      <c r="F475" s="261" t="e">
        <v>#NAME?</v>
      </c>
    </row>
    <row r="476" spans="1:6" ht="18">
      <c r="A476" s="272" t="s">
        <v>159</v>
      </c>
      <c r="B476" s="261"/>
      <c r="C476" s="261"/>
      <c r="D476" s="261"/>
      <c r="E476" s="268"/>
      <c r="F476" s="261" t="e">
        <v>#NAME?</v>
      </c>
    </row>
    <row r="477" spans="1:6" ht="18">
      <c r="A477" s="272" t="s">
        <v>159</v>
      </c>
      <c r="B477" s="261"/>
      <c r="C477" s="261"/>
      <c r="D477" s="261"/>
      <c r="E477" s="268"/>
      <c r="F477" s="261" t="e">
        <v>#NAME?</v>
      </c>
    </row>
    <row r="478" spans="1:6" ht="18">
      <c r="A478" s="272" t="s">
        <v>159</v>
      </c>
      <c r="B478" s="261"/>
      <c r="C478" s="261"/>
      <c r="D478" s="261"/>
      <c r="E478" s="268"/>
      <c r="F478" s="261" t="e">
        <v>#NAME?</v>
      </c>
    </row>
    <row r="479" spans="1:6" ht="18">
      <c r="A479" s="272" t="s">
        <v>159</v>
      </c>
      <c r="B479" s="261"/>
      <c r="C479" s="261"/>
      <c r="D479" s="261"/>
      <c r="E479" s="268"/>
      <c r="F479" s="261" t="e">
        <v>#NAME?</v>
      </c>
    </row>
    <row r="480" spans="1:6" ht="18">
      <c r="A480" s="272" t="s">
        <v>159</v>
      </c>
      <c r="B480" s="261"/>
      <c r="C480" s="261"/>
      <c r="D480" s="261"/>
      <c r="E480" s="268"/>
      <c r="F480" s="261" t="e">
        <v>#NAME?</v>
      </c>
    </row>
    <row r="481" spans="1:6" ht="18">
      <c r="A481" s="272" t="s">
        <v>159</v>
      </c>
      <c r="B481" s="261"/>
      <c r="C481" s="261"/>
      <c r="D481" s="261"/>
      <c r="E481" s="268"/>
      <c r="F481" s="261" t="e">
        <v>#NAME?</v>
      </c>
    </row>
    <row r="482" spans="1:6" ht="18">
      <c r="A482" s="272" t="s">
        <v>159</v>
      </c>
      <c r="B482" s="261"/>
      <c r="C482" s="261"/>
      <c r="D482" s="261"/>
      <c r="E482" s="268"/>
      <c r="F482" s="261" t="e">
        <v>#NAME?</v>
      </c>
    </row>
    <row r="483" spans="1:6" ht="18">
      <c r="A483" s="272" t="s">
        <v>159</v>
      </c>
      <c r="B483" s="261"/>
      <c r="C483" s="261"/>
      <c r="D483" s="261"/>
      <c r="E483" s="268"/>
      <c r="F483" s="261" t="e">
        <v>#NAME?</v>
      </c>
    </row>
    <row r="484" spans="1:6" ht="18">
      <c r="A484" s="272" t="s">
        <v>159</v>
      </c>
      <c r="B484" s="261"/>
      <c r="C484" s="261"/>
      <c r="D484" s="261"/>
      <c r="E484" s="268"/>
      <c r="F484" s="261" t="e">
        <v>#NAME?</v>
      </c>
    </row>
    <row r="485" spans="1:6" ht="18">
      <c r="A485" s="272" t="s">
        <v>159</v>
      </c>
      <c r="B485" s="261"/>
      <c r="C485" s="261"/>
      <c r="D485" s="261"/>
      <c r="E485" s="268"/>
      <c r="F485" s="261" t="e">
        <v>#NAME?</v>
      </c>
    </row>
    <row r="486" spans="1:6" ht="18">
      <c r="A486" s="272" t="s">
        <v>159</v>
      </c>
      <c r="B486" s="261"/>
      <c r="C486" s="261"/>
      <c r="D486" s="261"/>
      <c r="E486" s="268"/>
      <c r="F486" s="261" t="e">
        <v>#NAME?</v>
      </c>
    </row>
    <row r="487" spans="1:6" ht="18">
      <c r="A487" s="272" t="s">
        <v>159</v>
      </c>
      <c r="B487" s="261"/>
      <c r="C487" s="261"/>
      <c r="D487" s="261"/>
      <c r="E487" s="268"/>
      <c r="F487" s="261" t="e">
        <v>#NAME?</v>
      </c>
    </row>
    <row r="488" spans="1:6" ht="18">
      <c r="A488" s="272" t="s">
        <v>159</v>
      </c>
      <c r="B488" s="261"/>
      <c r="C488" s="261"/>
      <c r="D488" s="261"/>
      <c r="E488" s="268"/>
      <c r="F488" s="261" t="e">
        <v>#NAME?</v>
      </c>
    </row>
    <row r="489" spans="1:6" ht="18">
      <c r="A489" s="272" t="s">
        <v>159</v>
      </c>
      <c r="B489" s="261"/>
      <c r="C489" s="261"/>
      <c r="D489" s="261"/>
      <c r="E489" s="268"/>
      <c r="F489" s="261" t="e">
        <v>#NAME?</v>
      </c>
    </row>
    <row r="490" spans="1:6" ht="18">
      <c r="A490" s="272" t="s">
        <v>159</v>
      </c>
      <c r="B490" s="261"/>
      <c r="C490" s="261"/>
      <c r="D490" s="261"/>
      <c r="E490" s="268"/>
      <c r="F490" s="261" t="e">
        <v>#NAME?</v>
      </c>
    </row>
    <row r="491" spans="1:6" ht="18">
      <c r="A491" s="272" t="s">
        <v>159</v>
      </c>
      <c r="B491" s="261"/>
      <c r="C491" s="261"/>
      <c r="D491" s="261"/>
      <c r="E491" s="268"/>
      <c r="F491" s="261" t="e">
        <v>#NAME?</v>
      </c>
    </row>
    <row r="492" spans="1:6" ht="18">
      <c r="A492" s="272" t="s">
        <v>159</v>
      </c>
      <c r="B492" s="261"/>
      <c r="C492" s="261"/>
      <c r="D492" s="261"/>
      <c r="E492" s="268"/>
      <c r="F492" s="261" t="e">
        <v>#NAME?</v>
      </c>
    </row>
    <row r="493" spans="1:6" ht="18">
      <c r="A493" s="272" t="s">
        <v>159</v>
      </c>
      <c r="B493" s="261"/>
      <c r="C493" s="261"/>
      <c r="D493" s="261"/>
      <c r="E493" s="268"/>
      <c r="F493" s="261" t="e">
        <v>#NAME?</v>
      </c>
    </row>
    <row r="494" spans="1:6" ht="18">
      <c r="A494" s="272" t="s">
        <v>159</v>
      </c>
      <c r="B494" s="261"/>
      <c r="C494" s="261"/>
      <c r="D494" s="261"/>
      <c r="E494" s="268"/>
      <c r="F494" s="261" t="e">
        <v>#NAME?</v>
      </c>
    </row>
    <row r="495" spans="1:6" ht="18">
      <c r="A495" s="272" t="s">
        <v>159</v>
      </c>
      <c r="B495" s="261"/>
      <c r="C495" s="261"/>
      <c r="D495" s="261"/>
      <c r="E495" s="268"/>
      <c r="F495" s="261" t="e">
        <v>#NAME?</v>
      </c>
    </row>
    <row r="496" spans="1:6" ht="18">
      <c r="A496" s="272" t="s">
        <v>159</v>
      </c>
      <c r="B496" s="261"/>
      <c r="C496" s="261"/>
      <c r="D496" s="261"/>
      <c r="E496" s="268"/>
      <c r="F496" s="261" t="e">
        <v>#NAME?</v>
      </c>
    </row>
    <row r="497" spans="1:7" ht="18.75">
      <c r="A497" s="272" t="s">
        <v>159</v>
      </c>
      <c r="B497" s="261"/>
      <c r="C497" s="261"/>
      <c r="D497" s="261"/>
      <c r="E497" s="268"/>
      <c r="F497" s="261" t="e">
        <v>#NAME?</v>
      </c>
      <c r="G497" s="313"/>
    </row>
    <row r="498" spans="1:7" ht="18.75">
      <c r="A498" s="272" t="s">
        <v>159</v>
      </c>
      <c r="B498" s="261"/>
      <c r="C498" s="261"/>
      <c r="D498" s="261"/>
      <c r="E498" s="268"/>
      <c r="F498" s="261" t="e">
        <v>#NAME?</v>
      </c>
      <c r="G498" s="313"/>
    </row>
    <row r="499" spans="1:7" ht="18.75">
      <c r="A499" s="272" t="s">
        <v>159</v>
      </c>
      <c r="B499" s="261"/>
      <c r="C499" s="261"/>
      <c r="D499" s="261"/>
      <c r="E499" s="268"/>
      <c r="F499" s="261" t="e">
        <v>#NAME?</v>
      </c>
      <c r="G499" s="313"/>
    </row>
    <row r="500" spans="1:7" ht="18.75">
      <c r="A500" s="272" t="s">
        <v>159</v>
      </c>
      <c r="B500" s="261"/>
      <c r="C500" s="261"/>
      <c r="D500" s="261"/>
      <c r="E500" s="268"/>
      <c r="F500" s="261" t="e">
        <v>#NAME?</v>
      </c>
      <c r="G500" s="313"/>
    </row>
    <row r="501" spans="1:7" ht="18.75">
      <c r="A501" s="272" t="s">
        <v>159</v>
      </c>
      <c r="B501" s="261"/>
      <c r="C501" s="261"/>
      <c r="D501" s="261"/>
      <c r="E501" s="268"/>
      <c r="F501" s="261" t="e">
        <v>#NAME?</v>
      </c>
      <c r="G501" s="313"/>
    </row>
    <row r="502" spans="1:7" ht="18.75">
      <c r="A502" s="272" t="s">
        <v>159</v>
      </c>
      <c r="B502" s="261"/>
      <c r="C502" s="261"/>
      <c r="D502" s="261"/>
      <c r="E502" s="268"/>
      <c r="F502" s="261" t="e">
        <v>#NAME?</v>
      </c>
      <c r="G502" s="313"/>
    </row>
    <row r="503" spans="1:7" ht="18.75">
      <c r="A503" s="272" t="s">
        <v>159</v>
      </c>
      <c r="B503" s="261"/>
      <c r="C503" s="261"/>
      <c r="D503" s="261"/>
      <c r="E503" s="268"/>
      <c r="F503" s="261" t="e">
        <v>#NAME?</v>
      </c>
      <c r="G503" s="313"/>
    </row>
    <row r="504" spans="1:7" ht="18.75">
      <c r="A504" s="272" t="s">
        <v>159</v>
      </c>
      <c r="B504" s="261"/>
      <c r="C504" s="261"/>
      <c r="D504" s="261"/>
      <c r="E504" s="268"/>
      <c r="F504" s="261" t="e">
        <v>#NAME?</v>
      </c>
      <c r="G504" s="313"/>
    </row>
    <row r="505" spans="1:7" ht="18.75">
      <c r="A505" s="272" t="s">
        <v>159</v>
      </c>
      <c r="B505" s="261"/>
      <c r="C505" s="261"/>
      <c r="D505" s="261"/>
      <c r="E505" s="268"/>
      <c r="F505" s="261"/>
      <c r="G505" s="313"/>
    </row>
    <row r="506" spans="1:7" ht="18.75">
      <c r="A506" s="272" t="s">
        <v>159</v>
      </c>
      <c r="B506" s="261"/>
      <c r="C506" s="261"/>
      <c r="D506" s="261"/>
      <c r="E506" s="268"/>
      <c r="F506" s="261"/>
      <c r="G506" s="313"/>
    </row>
    <row r="507" spans="1:7" ht="18.75">
      <c r="A507" s="272" t="s">
        <v>159</v>
      </c>
      <c r="B507" s="261"/>
      <c r="C507" s="261"/>
      <c r="D507" s="261"/>
      <c r="E507" s="268"/>
      <c r="F507" s="261"/>
      <c r="G507" s="313"/>
    </row>
    <row r="508" spans="1:7" ht="18.75">
      <c r="A508" s="272" t="s">
        <v>159</v>
      </c>
      <c r="B508" s="261"/>
      <c r="C508" s="261"/>
      <c r="D508" s="261"/>
      <c r="E508" s="268"/>
      <c r="F508" s="261"/>
      <c r="G508" s="313"/>
    </row>
    <row r="509" spans="1:7" ht="18.75">
      <c r="A509" s="272" t="s">
        <v>159</v>
      </c>
      <c r="B509" s="261"/>
      <c r="C509" s="261"/>
      <c r="D509" s="261"/>
      <c r="E509" s="268"/>
      <c r="F509" s="261"/>
      <c r="G509" s="313"/>
    </row>
    <row r="510" spans="1:7" ht="18.75">
      <c r="A510" s="272" t="s">
        <v>159</v>
      </c>
      <c r="B510" s="261"/>
      <c r="C510" s="261"/>
      <c r="D510" s="261"/>
      <c r="E510" s="268"/>
      <c r="F510" s="261"/>
      <c r="G510" s="313"/>
    </row>
    <row r="511" spans="1:7" ht="18.75">
      <c r="A511" s="272" t="s">
        <v>159</v>
      </c>
      <c r="B511" s="261"/>
      <c r="C511" s="261"/>
      <c r="D511" s="261"/>
      <c r="E511" s="268"/>
      <c r="F511" s="261"/>
      <c r="G511" s="313"/>
    </row>
    <row r="512" spans="1:7" ht="18.75">
      <c r="A512" s="272" t="s">
        <v>159</v>
      </c>
      <c r="B512" s="261"/>
      <c r="C512" s="261"/>
      <c r="D512" s="261"/>
      <c r="E512" s="268"/>
      <c r="F512" s="261"/>
      <c r="G512" s="313"/>
    </row>
    <row r="513" spans="1:7" ht="18.75">
      <c r="A513" s="272" t="s">
        <v>159</v>
      </c>
      <c r="B513" s="261"/>
      <c r="C513" s="261"/>
      <c r="D513" s="261"/>
      <c r="E513" s="268"/>
      <c r="F513" s="261"/>
      <c r="G513" s="313"/>
    </row>
    <row r="514" spans="1:7" ht="18.75">
      <c r="A514" s="272" t="s">
        <v>159</v>
      </c>
      <c r="B514" s="261"/>
      <c r="C514" s="261"/>
      <c r="D514" s="261"/>
      <c r="E514" s="268"/>
      <c r="F514" s="261"/>
      <c r="G514" s="313"/>
    </row>
    <row r="515" spans="1:7" ht="18.75">
      <c r="A515" s="272" t="s">
        <v>159</v>
      </c>
      <c r="B515" s="261"/>
      <c r="C515" s="261"/>
      <c r="D515" s="261"/>
      <c r="E515" s="268"/>
      <c r="F515" s="261"/>
      <c r="G515" s="313"/>
    </row>
    <row r="516" spans="1:7" ht="18.75">
      <c r="A516" s="272" t="s">
        <v>159</v>
      </c>
      <c r="B516" s="261"/>
      <c r="C516" s="261"/>
      <c r="D516" s="261"/>
      <c r="E516" s="268"/>
      <c r="F516" s="261"/>
      <c r="G516" s="313"/>
    </row>
    <row r="517" spans="1:7" ht="18.75">
      <c r="A517" s="272" t="s">
        <v>159</v>
      </c>
      <c r="B517" s="261"/>
      <c r="C517" s="261"/>
      <c r="D517" s="261"/>
      <c r="E517" s="268"/>
      <c r="F517" s="261"/>
      <c r="G517" s="313"/>
    </row>
    <row r="518" spans="1:7" ht="18.75">
      <c r="A518" s="272" t="s">
        <v>159</v>
      </c>
      <c r="B518" s="261"/>
      <c r="C518" s="261"/>
      <c r="D518" s="261"/>
      <c r="E518" s="268"/>
      <c r="F518" s="261"/>
      <c r="G518" s="313"/>
    </row>
    <row r="519" spans="1:7" ht="18.75">
      <c r="A519" s="272" t="s">
        <v>159</v>
      </c>
      <c r="B519" s="261"/>
      <c r="C519" s="261"/>
      <c r="D519" s="261"/>
      <c r="E519" s="268"/>
      <c r="F519" s="261"/>
      <c r="G519" s="313"/>
    </row>
    <row r="520" spans="1:7" ht="18.75">
      <c r="A520" s="272" t="s">
        <v>159</v>
      </c>
      <c r="B520" s="261"/>
      <c r="C520" s="261"/>
      <c r="D520" s="261"/>
      <c r="E520" s="268"/>
      <c r="F520" s="261"/>
      <c r="G520" s="313"/>
    </row>
    <row r="521" spans="1:7" ht="18.75">
      <c r="A521" s="272" t="s">
        <v>159</v>
      </c>
      <c r="B521" s="261"/>
      <c r="C521" s="261"/>
      <c r="D521" s="261"/>
      <c r="E521" s="268"/>
      <c r="F521" s="261"/>
      <c r="G521" s="313"/>
    </row>
    <row r="522" spans="1:7" ht="18.75">
      <c r="A522" s="272" t="s">
        <v>159</v>
      </c>
      <c r="B522" s="261"/>
      <c r="C522" s="261"/>
      <c r="D522" s="261"/>
      <c r="E522" s="268"/>
      <c r="F522" s="261"/>
      <c r="G522" s="313"/>
    </row>
    <row r="523" spans="1:7" ht="18.75">
      <c r="A523" s="272" t="s">
        <v>159</v>
      </c>
      <c r="B523" s="261"/>
      <c r="C523" s="261"/>
      <c r="D523" s="261"/>
      <c r="E523" s="268"/>
      <c r="F523" s="261"/>
      <c r="G523" s="313"/>
    </row>
    <row r="524" spans="1:7" ht="18.75">
      <c r="A524" s="272" t="s">
        <v>159</v>
      </c>
      <c r="B524" s="261"/>
      <c r="C524" s="261"/>
      <c r="D524" s="261"/>
      <c r="E524" s="268"/>
      <c r="F524" s="261"/>
      <c r="G524" s="313"/>
    </row>
    <row r="525" spans="1:7" ht="18.75">
      <c r="A525" s="272" t="s">
        <v>159</v>
      </c>
      <c r="B525" s="261"/>
      <c r="C525" s="261"/>
      <c r="D525" s="261"/>
      <c r="E525" s="268"/>
      <c r="F525" s="261"/>
      <c r="G525" s="313"/>
    </row>
    <row r="526" spans="1:7" ht="18.75">
      <c r="A526" s="272" t="s">
        <v>159</v>
      </c>
      <c r="B526" s="261"/>
      <c r="C526" s="261"/>
      <c r="D526" s="261"/>
      <c r="E526" s="268"/>
      <c r="F526" s="261"/>
      <c r="G526" s="313"/>
    </row>
    <row r="527" spans="1:7" ht="18.75">
      <c r="A527" s="272" t="s">
        <v>159</v>
      </c>
      <c r="B527" s="261"/>
      <c r="C527" s="261"/>
      <c r="D527" s="261"/>
      <c r="E527" s="268"/>
      <c r="F527" s="261"/>
      <c r="G527" s="313"/>
    </row>
    <row r="528" spans="1:7" ht="18.75">
      <c r="A528" s="272" t="s">
        <v>159</v>
      </c>
      <c r="B528" s="261"/>
      <c r="C528" s="261"/>
      <c r="D528" s="261"/>
      <c r="E528" s="268"/>
      <c r="F528" s="261"/>
      <c r="G528" s="313"/>
    </row>
    <row r="529" spans="1:7" ht="18.75">
      <c r="A529" s="272" t="s">
        <v>159</v>
      </c>
      <c r="B529" s="261"/>
      <c r="C529" s="261"/>
      <c r="D529" s="261"/>
      <c r="E529" s="268"/>
      <c r="F529" s="261"/>
      <c r="G529" s="313"/>
    </row>
    <row r="530" spans="1:7" ht="18.75">
      <c r="A530" s="272" t="s">
        <v>159</v>
      </c>
      <c r="B530" s="261"/>
      <c r="C530" s="261"/>
      <c r="D530" s="261"/>
      <c r="E530" s="268"/>
      <c r="F530" s="261"/>
      <c r="G530" s="313"/>
    </row>
    <row r="531" spans="1:7" ht="18.75">
      <c r="A531" s="272" t="s">
        <v>159</v>
      </c>
      <c r="B531" s="261"/>
      <c r="C531" s="261"/>
      <c r="D531" s="261"/>
      <c r="E531" s="268"/>
      <c r="F531" s="261"/>
      <c r="G531" s="313"/>
    </row>
    <row r="532" spans="1:7" ht="18.75">
      <c r="A532" s="272" t="s">
        <v>159</v>
      </c>
      <c r="B532" s="261"/>
      <c r="C532" s="261"/>
      <c r="D532" s="261"/>
      <c r="E532" s="268"/>
      <c r="F532" s="261"/>
      <c r="G532" s="313"/>
    </row>
    <row r="533" spans="1:7" ht="18.75">
      <c r="A533" s="272" t="s">
        <v>159</v>
      </c>
      <c r="B533" s="261"/>
      <c r="C533" s="261"/>
      <c r="D533" s="261"/>
      <c r="E533" s="268"/>
      <c r="F533" s="261"/>
      <c r="G533" s="313"/>
    </row>
    <row r="534" spans="1:7" ht="18.75">
      <c r="A534" s="272" t="s">
        <v>159</v>
      </c>
      <c r="B534" s="261"/>
      <c r="C534" s="261"/>
      <c r="D534" s="261"/>
      <c r="E534" s="268"/>
      <c r="F534" s="261"/>
      <c r="G534" s="313"/>
    </row>
    <row r="535" spans="1:7" ht="18.75">
      <c r="A535" s="272" t="s">
        <v>159</v>
      </c>
      <c r="B535" s="261"/>
      <c r="C535" s="261"/>
      <c r="D535" s="261"/>
      <c r="E535" s="268"/>
      <c r="F535" s="261"/>
      <c r="G535" s="313"/>
    </row>
    <row r="536" spans="1:7" ht="18.75">
      <c r="A536" s="272" t="s">
        <v>159</v>
      </c>
      <c r="B536" s="261"/>
      <c r="C536" s="261"/>
      <c r="D536" s="261"/>
      <c r="E536" s="268"/>
      <c r="F536" s="261"/>
      <c r="G536" s="313"/>
    </row>
    <row r="537" spans="1:7" ht="18.75">
      <c r="A537" s="272" t="s">
        <v>159</v>
      </c>
      <c r="B537" s="261"/>
      <c r="C537" s="261"/>
      <c r="D537" s="261"/>
      <c r="E537" s="268"/>
      <c r="F537" s="261"/>
      <c r="G537" s="313"/>
    </row>
    <row r="538" spans="1:7" ht="18.75">
      <c r="A538" s="272" t="s">
        <v>159</v>
      </c>
      <c r="B538" s="261"/>
      <c r="C538" s="261"/>
      <c r="D538" s="261"/>
      <c r="E538" s="268"/>
      <c r="F538" s="261"/>
      <c r="G538" s="313"/>
    </row>
    <row r="539" spans="1:7" ht="18.75">
      <c r="A539" s="272" t="s">
        <v>159</v>
      </c>
      <c r="B539" s="261"/>
      <c r="C539" s="261"/>
      <c r="D539" s="261"/>
      <c r="E539" s="268"/>
      <c r="F539" s="261"/>
      <c r="G539" s="313"/>
    </row>
    <row r="540" spans="1:7" ht="18.75">
      <c r="A540" s="272" t="s">
        <v>159</v>
      </c>
      <c r="B540" s="261"/>
      <c r="C540" s="261"/>
      <c r="D540" s="261"/>
      <c r="E540" s="268"/>
      <c r="F540" s="261"/>
      <c r="G540" s="313"/>
    </row>
    <row r="541" spans="1:7" ht="18.75">
      <c r="A541" s="272" t="s">
        <v>159</v>
      </c>
      <c r="B541" s="261"/>
      <c r="C541" s="261"/>
      <c r="D541" s="261"/>
      <c r="E541" s="268"/>
      <c r="F541" s="261"/>
      <c r="G541" s="313"/>
    </row>
    <row r="542" spans="1:7" ht="18.75">
      <c r="A542" s="272" t="s">
        <v>159</v>
      </c>
      <c r="B542" s="261"/>
      <c r="C542" s="261"/>
      <c r="D542" s="261"/>
      <c r="E542" s="268"/>
      <c r="F542" s="261"/>
      <c r="G542" s="313"/>
    </row>
    <row r="543" spans="1:7" ht="18.75">
      <c r="A543" s="272" t="s">
        <v>159</v>
      </c>
      <c r="B543" s="261"/>
      <c r="C543" s="261"/>
      <c r="D543" s="261"/>
      <c r="E543" s="268"/>
      <c r="F543" s="261"/>
      <c r="G543" s="313"/>
    </row>
    <row r="544" spans="1:7" ht="18.75">
      <c r="A544" s="272" t="s">
        <v>159</v>
      </c>
      <c r="B544" s="261"/>
      <c r="C544" s="261"/>
      <c r="D544" s="261"/>
      <c r="E544" s="268"/>
      <c r="F544" s="261"/>
      <c r="G544" s="313"/>
    </row>
    <row r="545" spans="1:7" ht="18.75">
      <c r="A545" s="272" t="s">
        <v>159</v>
      </c>
      <c r="B545" s="261"/>
      <c r="C545" s="261"/>
      <c r="D545" s="261"/>
      <c r="E545" s="268"/>
      <c r="F545" s="261"/>
      <c r="G545" s="313"/>
    </row>
    <row r="546" spans="1:7" ht="18.75">
      <c r="A546" s="272" t="s">
        <v>159</v>
      </c>
      <c r="B546" s="261"/>
      <c r="C546" s="261"/>
      <c r="D546" s="261"/>
      <c r="E546" s="268"/>
      <c r="F546" s="261"/>
      <c r="G546" s="313"/>
    </row>
    <row r="547" spans="1:7" ht="18.75">
      <c r="A547" s="272" t="s">
        <v>159</v>
      </c>
      <c r="B547" s="261"/>
      <c r="C547" s="261"/>
      <c r="D547" s="261"/>
      <c r="E547" s="268"/>
      <c r="F547" s="261"/>
      <c r="G547" s="313"/>
    </row>
    <row r="548" spans="1:7" ht="18.75">
      <c r="A548" s="272" t="s">
        <v>159</v>
      </c>
      <c r="B548" s="261"/>
      <c r="C548" s="261"/>
      <c r="D548" s="261"/>
      <c r="E548" s="268"/>
      <c r="F548" s="261"/>
      <c r="G548" s="313"/>
    </row>
    <row r="549" spans="1:7" ht="18.75">
      <c r="A549" s="272" t="s">
        <v>159</v>
      </c>
      <c r="B549" s="261"/>
      <c r="C549" s="261"/>
      <c r="D549" s="261"/>
      <c r="E549" s="268"/>
      <c r="F549" s="261"/>
      <c r="G549" s="313"/>
    </row>
    <row r="550" spans="1:7" ht="18.75">
      <c r="A550" s="272" t="s">
        <v>159</v>
      </c>
      <c r="B550" s="261"/>
      <c r="C550" s="261"/>
      <c r="D550" s="261"/>
      <c r="E550" s="268"/>
      <c r="F550" s="261"/>
      <c r="G550" s="313"/>
    </row>
    <row r="551" spans="1:7" ht="18.75">
      <c r="A551" s="272" t="s">
        <v>159</v>
      </c>
      <c r="B551" s="261"/>
      <c r="C551" s="261"/>
      <c r="D551" s="261"/>
      <c r="E551" s="268"/>
      <c r="F551" s="261"/>
      <c r="G551" s="313"/>
    </row>
    <row r="552" spans="1:7" ht="18.75">
      <c r="A552" s="272" t="s">
        <v>159</v>
      </c>
      <c r="B552" s="261"/>
      <c r="C552" s="261"/>
      <c r="D552" s="261"/>
      <c r="E552" s="268"/>
      <c r="F552" s="261"/>
      <c r="G552" s="313"/>
    </row>
    <row r="553" spans="1:7" ht="18.75">
      <c r="A553" s="272" t="s">
        <v>159</v>
      </c>
      <c r="B553" s="261"/>
      <c r="C553" s="261"/>
      <c r="D553" s="261"/>
      <c r="E553" s="268"/>
      <c r="F553" s="261"/>
      <c r="G553" s="313"/>
    </row>
    <row r="554" spans="1:7" ht="18.75">
      <c r="A554" s="272" t="s">
        <v>159</v>
      </c>
      <c r="B554" s="261"/>
      <c r="C554" s="261"/>
      <c r="D554" s="261"/>
      <c r="E554" s="268"/>
      <c r="F554" s="261"/>
      <c r="G554" s="313"/>
    </row>
    <row r="555" spans="1:7" ht="18.75">
      <c r="A555" s="272" t="s">
        <v>159</v>
      </c>
      <c r="B555" s="261"/>
      <c r="C555" s="261"/>
      <c r="D555" s="261"/>
      <c r="E555" s="268"/>
      <c r="F555" s="261"/>
      <c r="G555" s="313"/>
    </row>
    <row r="556" spans="1:7" ht="18.75">
      <c r="A556" s="272" t="s">
        <v>159</v>
      </c>
      <c r="B556" s="261"/>
      <c r="C556" s="261"/>
      <c r="D556" s="261"/>
      <c r="E556" s="268"/>
      <c r="F556" s="261"/>
      <c r="G556" s="313"/>
    </row>
    <row r="557" spans="1:7" ht="18.75">
      <c r="A557" s="272" t="s">
        <v>159</v>
      </c>
      <c r="B557" s="261"/>
      <c r="C557" s="261"/>
      <c r="D557" s="261"/>
      <c r="E557" s="268"/>
      <c r="F557" s="261"/>
      <c r="G557" s="313"/>
    </row>
    <row r="558" spans="1:7" ht="18.75">
      <c r="A558" s="272" t="s">
        <v>159</v>
      </c>
      <c r="B558" s="261"/>
      <c r="C558" s="261"/>
      <c r="D558" s="261"/>
      <c r="E558" s="268"/>
      <c r="F558" s="261"/>
      <c r="G558" s="313"/>
    </row>
    <row r="559" spans="1:7" ht="18.75">
      <c r="A559" s="272" t="s">
        <v>159</v>
      </c>
      <c r="B559" s="261"/>
      <c r="C559" s="261"/>
      <c r="D559" s="261"/>
      <c r="E559" s="268"/>
      <c r="F559" s="261"/>
      <c r="G559" s="313"/>
    </row>
    <row r="560" spans="1:7" ht="18.75">
      <c r="A560" s="272" t="s">
        <v>159</v>
      </c>
      <c r="B560" s="261"/>
      <c r="C560" s="261"/>
      <c r="D560" s="261"/>
      <c r="E560" s="268"/>
      <c r="F560" s="261"/>
      <c r="G560" s="313"/>
    </row>
    <row r="561" spans="1:7" ht="18.75">
      <c r="A561" s="272" t="s">
        <v>159</v>
      </c>
      <c r="B561" s="261"/>
      <c r="C561" s="261"/>
      <c r="D561" s="261"/>
      <c r="E561" s="268"/>
      <c r="F561" s="261"/>
      <c r="G561" s="313"/>
    </row>
    <row r="562" spans="1:7" ht="18.75">
      <c r="A562" s="272" t="s">
        <v>159</v>
      </c>
      <c r="B562" s="261"/>
      <c r="C562" s="261"/>
      <c r="D562" s="261"/>
      <c r="E562" s="268"/>
      <c r="F562" s="261"/>
      <c r="G562" s="313"/>
    </row>
    <row r="563" spans="1:7" ht="18.75">
      <c r="A563" s="272" t="s">
        <v>159</v>
      </c>
      <c r="B563" s="261"/>
      <c r="C563" s="261"/>
      <c r="D563" s="261"/>
      <c r="E563" s="268"/>
      <c r="F563" s="261"/>
      <c r="G563" s="313"/>
    </row>
    <row r="564" spans="1:7" ht="18.75">
      <c r="A564" s="272" t="s">
        <v>159</v>
      </c>
      <c r="B564" s="261"/>
      <c r="C564" s="261"/>
      <c r="D564" s="261"/>
      <c r="E564" s="268"/>
      <c r="F564" s="261"/>
      <c r="G564" s="313"/>
    </row>
    <row r="565" spans="1:7" ht="18.75">
      <c r="A565" s="272" t="s">
        <v>159</v>
      </c>
      <c r="B565" s="261"/>
      <c r="C565" s="261"/>
      <c r="D565" s="261"/>
      <c r="E565" s="268"/>
      <c r="F565" s="261"/>
      <c r="G565" s="313"/>
    </row>
    <row r="566" spans="1:7" ht="18.75">
      <c r="A566" s="272" t="s">
        <v>159</v>
      </c>
      <c r="B566" s="261"/>
      <c r="C566" s="261"/>
      <c r="D566" s="261"/>
      <c r="E566" s="268"/>
      <c r="F566" s="261"/>
      <c r="G566" s="313"/>
    </row>
    <row r="567" spans="1:7" ht="18.75">
      <c r="A567" s="272" t="s">
        <v>159</v>
      </c>
      <c r="B567" s="261"/>
      <c r="C567" s="261"/>
      <c r="D567" s="261"/>
      <c r="E567" s="268"/>
      <c r="F567" s="261"/>
      <c r="G567" s="313"/>
    </row>
    <row r="568" spans="1:7" ht="18.75">
      <c r="A568" s="272" t="s">
        <v>159</v>
      </c>
      <c r="B568" s="261"/>
      <c r="C568" s="261"/>
      <c r="D568" s="261"/>
      <c r="E568" s="268"/>
      <c r="F568" s="261"/>
      <c r="G568" s="313"/>
    </row>
    <row r="569" spans="1:7" ht="18.75">
      <c r="A569" s="272" t="s">
        <v>159</v>
      </c>
      <c r="B569" s="261"/>
      <c r="C569" s="261"/>
      <c r="D569" s="261"/>
      <c r="E569" s="268"/>
      <c r="F569" s="261"/>
      <c r="G569" s="313"/>
    </row>
    <row r="570" spans="1:7" ht="18.75">
      <c r="A570" s="272" t="s">
        <v>159</v>
      </c>
      <c r="B570" s="261"/>
      <c r="C570" s="261"/>
      <c r="D570" s="261"/>
      <c r="E570" s="268"/>
      <c r="F570" s="261"/>
      <c r="G570" s="313"/>
    </row>
    <row r="571" spans="1:7" ht="18.75">
      <c r="A571" s="272" t="s">
        <v>159</v>
      </c>
      <c r="B571" s="261"/>
      <c r="C571" s="261"/>
      <c r="D571" s="261"/>
      <c r="E571" s="268"/>
      <c r="F571" s="261"/>
      <c r="G571" s="313"/>
    </row>
    <row r="572" spans="1:7" ht="18.75">
      <c r="A572" s="272" t="s">
        <v>159</v>
      </c>
      <c r="B572" s="261"/>
      <c r="C572" s="261"/>
      <c r="D572" s="261"/>
      <c r="E572" s="268"/>
      <c r="F572" s="261"/>
      <c r="G572" s="313"/>
    </row>
    <row r="573" spans="1:7" ht="18.75">
      <c r="A573" s="272" t="s">
        <v>159</v>
      </c>
      <c r="B573" s="261"/>
      <c r="C573" s="261"/>
      <c r="D573" s="261"/>
      <c r="E573" s="268"/>
      <c r="F573" s="261"/>
      <c r="G573" s="313"/>
    </row>
    <row r="574" spans="1:7" ht="18.75">
      <c r="A574" s="272" t="s">
        <v>159</v>
      </c>
      <c r="B574" s="261"/>
      <c r="C574" s="261"/>
      <c r="D574" s="261"/>
      <c r="E574" s="268"/>
      <c r="F574" s="261"/>
      <c r="G574" s="313"/>
    </row>
    <row r="575" spans="1:7" ht="18.75">
      <c r="A575" s="265" t="str">
        <f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13"/>
    </row>
    <row r="576" spans="1:7" ht="18.75">
      <c r="A576" s="265" t="str">
        <f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13"/>
    </row>
    <row r="577" spans="1:7" ht="18.75">
      <c r="A577" s="265" t="str">
        <f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13"/>
    </row>
    <row r="578" spans="1:7" ht="18.75">
      <c r="A578" s="265" t="str">
        <f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13"/>
    </row>
    <row r="579" spans="1:7" ht="18.75">
      <c r="A579" s="265" t="str">
        <f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13"/>
    </row>
    <row r="580" spans="1:7" ht="18.75">
      <c r="A580" s="265" t="str">
        <f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13"/>
    </row>
    <row r="581" spans="1:7" ht="18.75">
      <c r="A581" s="265" t="str">
        <f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13"/>
    </row>
    <row r="582" spans="1:7" ht="18.75">
      <c r="A582" s="265" t="str">
        <f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13"/>
    </row>
    <row r="583" spans="1:7" ht="18.75">
      <c r="A583" s="265" t="str">
        <f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13"/>
    </row>
    <row r="584" spans="1:7" ht="18.75">
      <c r="A584" s="265" t="str">
        <f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13"/>
    </row>
    <row r="585" spans="1:7" ht="18.75">
      <c r="A585" s="265" t="str">
        <f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13"/>
    </row>
    <row r="586" spans="1:7" ht="18.75">
      <c r="A586" s="265" t="str">
        <f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13"/>
    </row>
    <row r="587" spans="1:7" ht="18.75">
      <c r="A587" s="265" t="str">
        <f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13"/>
    </row>
    <row r="588" spans="1:7" ht="18.75">
      <c r="A588" s="265" t="str">
        <f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13"/>
    </row>
    <row r="589" spans="1:7" ht="18.75">
      <c r="A589" s="265" t="str">
        <f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13"/>
    </row>
    <row r="590" spans="1:7" ht="18.75">
      <c r="A590" s="265" t="str">
        <f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13"/>
    </row>
    <row r="591" spans="1:7" ht="18.75">
      <c r="A591" s="265" t="str">
        <f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13"/>
    </row>
    <row r="592" spans="1:7" ht="18.75">
      <c r="A592" s="265" t="str">
        <f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13"/>
    </row>
    <row r="593" spans="1:7" ht="18.75">
      <c r="A593" s="265" t="str">
        <f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13"/>
    </row>
    <row r="594" spans="1:7" ht="18.75">
      <c r="A594" s="265" t="str">
        <f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13"/>
    </row>
    <row r="595" spans="1:7" ht="18.75">
      <c r="A595" s="265" t="str">
        <f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13"/>
    </row>
    <row r="596" spans="1:7" ht="18.75">
      <c r="A596" s="265" t="str">
        <f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13"/>
    </row>
    <row r="597" spans="1:7" ht="18.75">
      <c r="A597" s="265" t="str">
        <f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13"/>
    </row>
    <row r="598" spans="1:7" ht="18.75">
      <c r="A598" s="265" t="str">
        <f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13"/>
    </row>
    <row r="599" spans="1:7" ht="18.75">
      <c r="A599" s="265" t="str">
        <f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13"/>
    </row>
    <row r="600" spans="1:7" ht="18.75">
      <c r="A600" s="265" t="str">
        <f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13"/>
    </row>
    <row r="601" spans="1:7" ht="18.75">
      <c r="A601" s="265" t="str">
        <f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13"/>
    </row>
    <row r="602" spans="1:7" ht="18.75">
      <c r="A602" s="265" t="str">
        <f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13"/>
    </row>
    <row r="603" spans="1:7" ht="18.75">
      <c r="A603" s="265" t="str">
        <f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13"/>
    </row>
    <row r="604" spans="1:7" ht="18.75">
      <c r="A604" s="265" t="str">
        <f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13"/>
    </row>
    <row r="605" spans="1:7" ht="18.75">
      <c r="A605" s="265" t="str">
        <f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13"/>
    </row>
    <row r="606" spans="1:7" ht="18.75">
      <c r="A606" s="265" t="str">
        <f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13"/>
    </row>
    <row r="607" spans="1:7" ht="18.75">
      <c r="A607" s="265" t="str">
        <f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13"/>
    </row>
    <row r="608" spans="1:7" ht="18.75">
      <c r="A608" s="265" t="str">
        <f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13"/>
    </row>
    <row r="609" spans="1:7" ht="18.75">
      <c r="A609" s="265" t="str">
        <f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13"/>
    </row>
    <row r="610" spans="1:7" ht="18.75">
      <c r="A610" s="265" t="str">
        <f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13"/>
    </row>
    <row r="611" spans="1:7" ht="18.75">
      <c r="A611" s="265" t="str">
        <f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13"/>
    </row>
    <row r="612" spans="1:7" ht="18.75">
      <c r="A612" s="265" t="str">
        <f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13"/>
    </row>
    <row r="613" spans="1:7" ht="18.75">
      <c r="A613" s="265" t="str">
        <f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13"/>
    </row>
    <row r="614" spans="1:7" ht="18.75">
      <c r="A614" s="265" t="str">
        <f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13"/>
    </row>
    <row r="615" spans="1:7" ht="18.75">
      <c r="A615" s="265" t="str">
        <f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13"/>
    </row>
    <row r="616" spans="1:7" ht="18.75">
      <c r="A616" s="265" t="str">
        <f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13"/>
    </row>
    <row r="617" spans="1:7" ht="18.75">
      <c r="A617" s="265" t="str">
        <f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13"/>
    </row>
    <row r="618" spans="1:7" ht="18.75">
      <c r="A618" s="265" t="str">
        <f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13"/>
    </row>
    <row r="619" spans="1:7" ht="18.75">
      <c r="A619" s="265" t="str">
        <f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13"/>
    </row>
    <row r="620" spans="1:7" ht="18.75">
      <c r="A620" s="265" t="str">
        <f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13"/>
    </row>
    <row r="621" spans="1:7" ht="18.75">
      <c r="A621" s="265" t="str">
        <f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13"/>
    </row>
    <row r="622" spans="1:7" ht="18.75">
      <c r="A622" s="265" t="str">
        <f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13"/>
    </row>
    <row r="623" spans="1:7" ht="18.75">
      <c r="A623" s="265" t="str">
        <f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13"/>
    </row>
    <row r="624" spans="1:7" ht="18.75">
      <c r="A624" s="265" t="str">
        <f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13"/>
    </row>
    <row r="625" spans="1:7" ht="18.75">
      <c r="A625" s="265" t="str">
        <f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13"/>
    </row>
    <row r="626" spans="1:7" ht="18.75">
      <c r="A626" s="265" t="str">
        <f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13"/>
    </row>
    <row r="627" spans="1:7" ht="18.75">
      <c r="A627" s="265" t="str">
        <f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13"/>
    </row>
    <row r="628" spans="1:7" ht="18.75">
      <c r="A628" s="265" t="str">
        <f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13"/>
    </row>
    <row r="629" spans="1:7" ht="18.75">
      <c r="A629" s="265" t="str">
        <f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13"/>
    </row>
    <row r="630" spans="1:7" ht="18.75">
      <c r="A630" s="265" t="str">
        <f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13"/>
    </row>
    <row r="631" spans="1:7" ht="18.75">
      <c r="A631" s="265" t="str">
        <f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13"/>
    </row>
    <row r="632" spans="1:7" ht="18.75">
      <c r="A632" s="265" t="str">
        <f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13"/>
    </row>
    <row r="633" spans="1:7" ht="18.75">
      <c r="A633" s="265" t="str">
        <f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13"/>
    </row>
    <row r="634" spans="1:7" ht="18.75">
      <c r="A634" s="265" t="str">
        <f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13"/>
    </row>
    <row r="635" spans="1:7" ht="18.75">
      <c r="A635" s="265" t="str">
        <f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13"/>
    </row>
    <row r="636" spans="1:7" ht="18.75">
      <c r="A636" s="265" t="str">
        <f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13"/>
    </row>
    <row r="637" spans="1:7" ht="18.75">
      <c r="A637" s="265" t="str">
        <f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13"/>
    </row>
    <row r="638" spans="1:7" ht="18.75">
      <c r="A638" s="265" t="str">
        <f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13"/>
    </row>
    <row r="639" spans="1:7" ht="18.75">
      <c r="A639" s="265" t="str">
        <f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13"/>
    </row>
    <row r="640" spans="1:7" ht="18.75">
      <c r="A640" s="265" t="str">
        <f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13"/>
    </row>
    <row r="641" spans="1:7" ht="18.75">
      <c r="A641" s="265" t="str">
        <f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13"/>
    </row>
    <row r="642" spans="1:7" ht="18.75">
      <c r="A642" s="265" t="str">
        <f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13"/>
    </row>
    <row r="643" spans="1:7" ht="18.75">
      <c r="A643" s="265" t="str">
        <f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13"/>
    </row>
    <row r="644" spans="1:7" ht="18.75">
      <c r="A644" s="265" t="str">
        <f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13"/>
    </row>
    <row r="645" spans="1:7" ht="18.75">
      <c r="A645" s="265" t="str">
        <f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13"/>
    </row>
    <row r="646" spans="1:7" ht="18.75">
      <c r="A646" s="265" t="str">
        <f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13"/>
    </row>
    <row r="647" spans="1:7" ht="18.75">
      <c r="A647" s="265" t="str">
        <f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13"/>
    </row>
    <row r="648" spans="1:7" ht="18.75">
      <c r="A648" s="265" t="str">
        <f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13"/>
    </row>
    <row r="649" spans="1:7" ht="18.75">
      <c r="A649" s="265" t="str">
        <f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13"/>
    </row>
    <row r="650" spans="1:7" ht="18.75">
      <c r="A650" s="265" t="str">
        <f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13"/>
    </row>
    <row r="651" spans="1:7" ht="18.75">
      <c r="A651" s="265" t="str">
        <f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13"/>
    </row>
    <row r="652" spans="1:7" ht="18.75">
      <c r="A652" s="265" t="str">
        <f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13"/>
    </row>
    <row r="653" spans="1:7" ht="18.75">
      <c r="A653" s="265" t="str">
        <f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13"/>
    </row>
    <row r="654" spans="1:7" ht="18.75">
      <c r="A654" s="265" t="str">
        <f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13"/>
    </row>
    <row r="655" spans="1:7" ht="18">
      <c r="A655" s="265" t="str">
        <f>IFERROR(TRIM(VLOOKUP(UPPER(D653),table_lookups,2,FALSE())),IF(ROW()&gt;2,A654,""))</f>
        <v>EXPENSES</v>
      </c>
      <c r="B655" s="261"/>
      <c r="C655" s="261"/>
      <c r="D655" s="261"/>
      <c r="E655" s="268"/>
    </row>
    <row r="656" spans="1:7" ht="18.75">
      <c r="A656" s="265" t="str">
        <f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13"/>
    </row>
    <row r="657" spans="1:5" ht="18">
      <c r="A657" s="265" t="str">
        <f>IFERROR(TRIM(VLOOKUP(UPPER(D655),table_lookups,2,FALSE())),IF(ROW()&gt;2,A656,""))</f>
        <v>EXPENSES</v>
      </c>
      <c r="B657" s="261"/>
      <c r="C657" s="261"/>
      <c r="D657" s="261"/>
      <c r="E657" s="268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112</vt:i4>
      </vt:variant>
    </vt:vector>
  </HeadingPairs>
  <TitlesOfParts>
    <vt:vector size="121" baseType="lpstr">
      <vt:lpstr>Inputs</vt:lpstr>
      <vt:lpstr>Detailed Model</vt:lpstr>
      <vt:lpstr>Sheet3</vt:lpstr>
      <vt:lpstr>Asset Codes</vt:lpstr>
      <vt:lpstr>Trend Analysis</vt:lpstr>
      <vt:lpstr>KPI's &amp; Charts</vt:lpstr>
      <vt:lpstr>Master Request LIst</vt:lpstr>
      <vt:lpstr>Sheet1</vt:lpstr>
      <vt:lpstr>Sheet2</vt:lpstr>
      <vt:lpstr>'Asset Codes'!ashish</vt:lpstr>
      <vt:lpstr>'Detailed Model'!ashish</vt:lpstr>
      <vt:lpstr>Inputs!ashish</vt:lpstr>
      <vt:lpstr>'KPI''s &amp; Charts'!ashish</vt:lpstr>
      <vt:lpstr>'Master Request LIst'!ashish</vt:lpstr>
      <vt:lpstr>Sheet1!ashish</vt:lpstr>
      <vt:lpstr>Sheet2!ashish</vt:lpstr>
      <vt:lpstr>'Trend Analysis'!ashish</vt:lpstr>
      <vt:lpstr>'Asset Codes'!DRes</vt:lpstr>
      <vt:lpstr>'Detailed Model'!DRes</vt:lpstr>
      <vt:lpstr>Inputs!DRes</vt:lpstr>
      <vt:lpstr>'KPI''s &amp; Charts'!DRes</vt:lpstr>
      <vt:lpstr>'Master Request LIst'!DRes</vt:lpstr>
      <vt:lpstr>Sheet1!DRes</vt:lpstr>
      <vt:lpstr>Sheet2!DRes</vt:lpstr>
      <vt:lpstr>'Trend Analysis'!DRes</vt:lpstr>
      <vt:lpstr>'Asset Codes'!html</vt:lpstr>
      <vt:lpstr>'Detailed Model'!html</vt:lpstr>
      <vt:lpstr>Inputs!html</vt:lpstr>
      <vt:lpstr>'KPI''s &amp; Charts'!html</vt:lpstr>
      <vt:lpstr>'Master Request LIst'!html</vt:lpstr>
      <vt:lpstr>Sheet1!html</vt:lpstr>
      <vt:lpstr>Sheet2!html</vt:lpstr>
      <vt:lpstr>'Trend Analysis'!html</vt:lpstr>
      <vt:lpstr>'Asset Codes'!HTML_Control</vt:lpstr>
      <vt:lpstr>'Detailed Model'!HTML_Control</vt:lpstr>
      <vt:lpstr>Inputs!HTML_Control</vt:lpstr>
      <vt:lpstr>'KPI''s &amp; Charts'!HTML_Control</vt:lpstr>
      <vt:lpstr>'Master Request LIst'!HTML_Control</vt:lpstr>
      <vt:lpstr>Sheet1!HTML_Control</vt:lpstr>
      <vt:lpstr>Sheet2!HTML_Control</vt:lpstr>
      <vt:lpstr>'Trend Analysis'!HTML_Control</vt:lpstr>
      <vt:lpstr>'Asset Codes'!htmlnew</vt:lpstr>
      <vt:lpstr>'Detailed Model'!htmlnew</vt:lpstr>
      <vt:lpstr>Inputs!htmlnew</vt:lpstr>
      <vt:lpstr>'KPI''s &amp; Charts'!htmlnew</vt:lpstr>
      <vt:lpstr>'Master Request LIst'!htmlnew</vt:lpstr>
      <vt:lpstr>Sheet1!htmlnew</vt:lpstr>
      <vt:lpstr>Sheet2!htmlnew</vt:lpstr>
      <vt:lpstr>'Trend Analysis'!htmlnew</vt:lpstr>
      <vt:lpstr>'Asset Codes'!IQRX6</vt:lpstr>
      <vt:lpstr>'Detailed Model'!IQRX6</vt:lpstr>
      <vt:lpstr>Inputs!IQRX6</vt:lpstr>
      <vt:lpstr>'KPI''s &amp; Charts'!IQRX6</vt:lpstr>
      <vt:lpstr>'Master Request LIst'!IQRX6</vt:lpstr>
      <vt:lpstr>Sheet1!IQRX6</vt:lpstr>
      <vt:lpstr>Sheet2!IQRX6</vt:lpstr>
      <vt:lpstr>'Trend Analysis'!IQRX6</vt:lpstr>
      <vt:lpstr>'Asset Codes'!IQRY6</vt:lpstr>
      <vt:lpstr>'Detailed Model'!IQRY6</vt:lpstr>
      <vt:lpstr>Inputs!IQRY6</vt:lpstr>
      <vt:lpstr>'KPI''s &amp; Charts'!IQRY6</vt:lpstr>
      <vt:lpstr>'Master Request LIst'!IQRY6</vt:lpstr>
      <vt:lpstr>Sheet1!IQRY6</vt:lpstr>
      <vt:lpstr>Sheet2!IQRY6</vt:lpstr>
      <vt:lpstr>'Trend Analysis'!IQRY6</vt:lpstr>
      <vt:lpstr>'Asset Codes'!IQRZ6</vt:lpstr>
      <vt:lpstr>'Detailed Model'!IQRZ6</vt:lpstr>
      <vt:lpstr>Inputs!IQRZ6</vt:lpstr>
      <vt:lpstr>'KPI''s &amp; Charts'!IQRZ6</vt:lpstr>
      <vt:lpstr>'Master Request LIst'!IQRZ6</vt:lpstr>
      <vt:lpstr>Sheet1!IQRZ6</vt:lpstr>
      <vt:lpstr>Sheet2!IQRZ6</vt:lpstr>
      <vt:lpstr>'Trend Analysis'!IQRZ6</vt:lpstr>
      <vt:lpstr>'Asset Codes'!JUNK</vt:lpstr>
      <vt:lpstr>'Detailed Model'!JUNK</vt:lpstr>
      <vt:lpstr>Inputs!JUNK</vt:lpstr>
      <vt:lpstr>'KPI''s &amp; Charts'!JUNK</vt:lpstr>
      <vt:lpstr>'Master Request LIst'!JUNK</vt:lpstr>
      <vt:lpstr>Sheet1!JUNK</vt:lpstr>
      <vt:lpstr>Sheet2!JUNK</vt:lpstr>
      <vt:lpstr>'Trend Analysis'!JUNK</vt:lpstr>
      <vt:lpstr>'Asset Codes'!newhtml</vt:lpstr>
      <vt:lpstr>'Detailed Model'!newhtml</vt:lpstr>
      <vt:lpstr>Inputs!newhtml</vt:lpstr>
      <vt:lpstr>'KPI''s &amp; Charts'!newhtml</vt:lpstr>
      <vt:lpstr>'Master Request LIst'!newhtml</vt:lpstr>
      <vt:lpstr>Sheet1!newhtml</vt:lpstr>
      <vt:lpstr>Sheet2!newhtml</vt:lpstr>
      <vt:lpstr>'Trend Analysis'!newhtml</vt:lpstr>
      <vt:lpstr>'Asset Codes'!oldhtl</vt:lpstr>
      <vt:lpstr>'Detailed Model'!oldhtl</vt:lpstr>
      <vt:lpstr>Inputs!oldhtl</vt:lpstr>
      <vt:lpstr>'KPI''s &amp; Charts'!oldhtl</vt:lpstr>
      <vt:lpstr>'Master Request LIst'!oldhtl</vt:lpstr>
      <vt:lpstr>Sheet1!oldhtl</vt:lpstr>
      <vt:lpstr>Sheet2!oldhtl</vt:lpstr>
      <vt:lpstr>'Trend Analysis'!oldhtl</vt:lpstr>
      <vt:lpstr>'Asset Codes'!sadsadsa</vt:lpstr>
      <vt:lpstr>'Detailed Model'!sadsadsa</vt:lpstr>
      <vt:lpstr>Inputs!sadsadsa</vt:lpstr>
      <vt:lpstr>'KPI''s &amp; Charts'!sadsadsa</vt:lpstr>
      <vt:lpstr>'Master Request LIst'!sadsadsa</vt:lpstr>
      <vt:lpstr>Sheet1!sadsadsa</vt:lpstr>
      <vt:lpstr>Sheet2!sadsadsa</vt:lpstr>
      <vt:lpstr>'Trend Analysis'!sadsadsa</vt:lpstr>
      <vt:lpstr>'Asset Codes'!sdcds</vt:lpstr>
      <vt:lpstr>'Detailed Model'!sdcds</vt:lpstr>
      <vt:lpstr>Inputs!sdcds</vt:lpstr>
      <vt:lpstr>'KPI''s &amp; Charts'!sdcds</vt:lpstr>
      <vt:lpstr>'Master Request LIst'!sdcds</vt:lpstr>
      <vt:lpstr>Sheet1!sdcds</vt:lpstr>
      <vt:lpstr>Sheet2!sdcds</vt:lpstr>
      <vt:lpstr>'Trend Analysis'!sdcds</vt:lpstr>
      <vt:lpstr>'Asset Codes'!tdc</vt:lpstr>
      <vt:lpstr>'Detailed Model'!tdc</vt:lpstr>
      <vt:lpstr>Inputs!tdc</vt:lpstr>
      <vt:lpstr>'KPI''s &amp; Charts'!tdc</vt:lpstr>
      <vt:lpstr>'Master Request LIst'!tdc</vt:lpstr>
      <vt:lpstr>Sheet1!tdc</vt:lpstr>
      <vt:lpstr>Sheet2!tdc</vt:lpstr>
      <vt:lpstr>'Trend Analysis'!tdc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Jeegar</cp:lastModifiedBy>
  <cp:revision>0</cp:revision>
  <dcterms:created xsi:type="dcterms:W3CDTF">2018-10-01T20:25:50Z</dcterms:created>
  <dcterms:modified xsi:type="dcterms:W3CDTF">2025-07-17T14:37:12Z</dcterms:modified>
  <dc:language>en-US</dc:language>
</cp:coreProperties>
</file>