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ltstudents.sharepoint.com/sites/StatsTeam10/Shared Documents/General/"/>
    </mc:Choice>
  </mc:AlternateContent>
  <xr:revisionPtr revIDLastSave="0" documentId="8_{3E7884DF-F75B-4A9F-9DD7-B0A4E5E1947E}" xr6:coauthVersionLast="47" xr6:coauthVersionMax="47" xr10:uidLastSave="{00000000-0000-0000-0000-000000000000}"/>
  <bookViews>
    <workbookView xWindow="680" yWindow="740" windowWidth="28040" windowHeight="16820" firstSheet="1" xr2:uid="{A2D809EA-D96F-BB4D-B742-C7831242D1D9}"/>
  </bookViews>
  <sheets>
    <sheet name="Sample Size" sheetId="1" r:id="rId1"/>
    <sheet name="Sample Data" sheetId="2" r:id="rId2"/>
    <sheet name="Hypothesis" sheetId="3" r:id="rId3"/>
  </sheets>
  <definedNames>
    <definedName name="n_sample_size">'Sample Data'!$G$17</definedName>
    <definedName name="plant_limit">'Sample Data'!$U$5</definedName>
    <definedName name="population_mean">'Sample Data'!$G$20</definedName>
    <definedName name="population_standard_deviation">'Sample Data'!$G$19</definedName>
    <definedName name="RiskMultipleCPUSupportEnabled" hidden="1">TRUE</definedName>
    <definedName name="sample_mean">'Sample Data'!$G$5</definedName>
    <definedName name="sample_standard_deviation">'Sample Data'!$G$9</definedName>
    <definedName name="sample_standard_error">'Sample Data'!$G$6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4" i="2" l="1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C10" i="3"/>
  <c r="C7" i="3"/>
  <c r="C11" i="3"/>
  <c r="AB5" i="2" l="1"/>
  <c r="AC5" i="2"/>
  <c r="AD5" i="2"/>
  <c r="AE5" i="2"/>
  <c r="AF5" i="2"/>
  <c r="AG5" i="2"/>
  <c r="AB6" i="2"/>
  <c r="AC6" i="2"/>
  <c r="AD6" i="2"/>
  <c r="AE6" i="2"/>
  <c r="AF6" i="2"/>
  <c r="AG6" i="2"/>
  <c r="AB7" i="2"/>
  <c r="AC7" i="2"/>
  <c r="AD7" i="2"/>
  <c r="AE7" i="2"/>
  <c r="AF7" i="2"/>
  <c r="AG7" i="2"/>
  <c r="AB8" i="2"/>
  <c r="AC8" i="2"/>
  <c r="AD8" i="2"/>
  <c r="AE8" i="2"/>
  <c r="AF8" i="2"/>
  <c r="AG8" i="2"/>
  <c r="AB9" i="2"/>
  <c r="AC9" i="2"/>
  <c r="AD9" i="2"/>
  <c r="AE9" i="2"/>
  <c r="AF9" i="2"/>
  <c r="AG9" i="2"/>
  <c r="AB10" i="2"/>
  <c r="AC10" i="2"/>
  <c r="AD10" i="2"/>
  <c r="AE10" i="2"/>
  <c r="AF10" i="2"/>
  <c r="AG10" i="2"/>
  <c r="AB11" i="2"/>
  <c r="AC11" i="2"/>
  <c r="AD11" i="2"/>
  <c r="AE11" i="2"/>
  <c r="AF11" i="2"/>
  <c r="AG11" i="2"/>
  <c r="AB12" i="2"/>
  <c r="AC12" i="2"/>
  <c r="AD12" i="2"/>
  <c r="AE12" i="2"/>
  <c r="AF12" i="2"/>
  <c r="AG12" i="2"/>
  <c r="AB13" i="2"/>
  <c r="AC13" i="2"/>
  <c r="AD13" i="2"/>
  <c r="AE13" i="2"/>
  <c r="AF13" i="2"/>
  <c r="AG13" i="2"/>
  <c r="AB14" i="2"/>
  <c r="AC14" i="2"/>
  <c r="AD14" i="2"/>
  <c r="AE14" i="2"/>
  <c r="AF14" i="2"/>
  <c r="AG14" i="2"/>
  <c r="AB15" i="2"/>
  <c r="AC15" i="2"/>
  <c r="AD15" i="2"/>
  <c r="AE15" i="2"/>
  <c r="AF15" i="2"/>
  <c r="AG15" i="2"/>
  <c r="AB16" i="2"/>
  <c r="AC16" i="2"/>
  <c r="AD16" i="2"/>
  <c r="AE16" i="2"/>
  <c r="AF16" i="2"/>
  <c r="AG16" i="2"/>
  <c r="AB17" i="2"/>
  <c r="AC17" i="2"/>
  <c r="AD17" i="2"/>
  <c r="AE17" i="2"/>
  <c r="AF17" i="2"/>
  <c r="AG17" i="2"/>
  <c r="AB18" i="2"/>
  <c r="AC18" i="2"/>
  <c r="AD18" i="2"/>
  <c r="AE18" i="2"/>
  <c r="AF18" i="2"/>
  <c r="AG18" i="2"/>
  <c r="AB19" i="2"/>
  <c r="AC19" i="2"/>
  <c r="AD19" i="2"/>
  <c r="AE19" i="2"/>
  <c r="AF19" i="2"/>
  <c r="AG19" i="2"/>
  <c r="AB20" i="2"/>
  <c r="AC20" i="2"/>
  <c r="AD20" i="2"/>
  <c r="AE20" i="2"/>
  <c r="AF20" i="2"/>
  <c r="AG20" i="2"/>
  <c r="AB21" i="2"/>
  <c r="AC21" i="2"/>
  <c r="AD21" i="2"/>
  <c r="AE21" i="2"/>
  <c r="AF21" i="2"/>
  <c r="AG21" i="2"/>
  <c r="AB22" i="2"/>
  <c r="AC22" i="2"/>
  <c r="AD22" i="2"/>
  <c r="AE22" i="2"/>
  <c r="AF22" i="2"/>
  <c r="AG22" i="2"/>
  <c r="AB23" i="2"/>
  <c r="AC23" i="2"/>
  <c r="AD23" i="2"/>
  <c r="AE23" i="2"/>
  <c r="AF23" i="2"/>
  <c r="AG23" i="2"/>
  <c r="AB24" i="2"/>
  <c r="AC24" i="2"/>
  <c r="AD24" i="2"/>
  <c r="AE24" i="2"/>
  <c r="AF24" i="2"/>
  <c r="AG24" i="2"/>
  <c r="AB25" i="2"/>
  <c r="AC25" i="2"/>
  <c r="AD25" i="2"/>
  <c r="AE25" i="2"/>
  <c r="AF25" i="2"/>
  <c r="AG25" i="2"/>
  <c r="AB26" i="2"/>
  <c r="AC26" i="2"/>
  <c r="AD26" i="2"/>
  <c r="AE26" i="2"/>
  <c r="AF26" i="2"/>
  <c r="AG26" i="2"/>
  <c r="AB27" i="2"/>
  <c r="AC27" i="2"/>
  <c r="AD27" i="2"/>
  <c r="AE27" i="2"/>
  <c r="AF27" i="2"/>
  <c r="AG27" i="2"/>
  <c r="AB28" i="2"/>
  <c r="AC28" i="2"/>
  <c r="AD28" i="2"/>
  <c r="AE28" i="2"/>
  <c r="AF28" i="2"/>
  <c r="AG28" i="2"/>
  <c r="AB29" i="2"/>
  <c r="AC29" i="2"/>
  <c r="AD29" i="2"/>
  <c r="AE29" i="2"/>
  <c r="AF29" i="2"/>
  <c r="AG29" i="2"/>
  <c r="AB30" i="2"/>
  <c r="AC30" i="2"/>
  <c r="AD30" i="2"/>
  <c r="AE30" i="2"/>
  <c r="AF30" i="2"/>
  <c r="AG30" i="2"/>
  <c r="AB31" i="2"/>
  <c r="AC31" i="2"/>
  <c r="AD31" i="2"/>
  <c r="AE31" i="2"/>
  <c r="AF31" i="2"/>
  <c r="AG31" i="2"/>
  <c r="AB32" i="2"/>
  <c r="AC32" i="2"/>
  <c r="AD32" i="2"/>
  <c r="AE32" i="2"/>
  <c r="AF32" i="2"/>
  <c r="AG32" i="2"/>
  <c r="AB33" i="2"/>
  <c r="AC33" i="2"/>
  <c r="AD33" i="2"/>
  <c r="AE33" i="2"/>
  <c r="AF33" i="2"/>
  <c r="AG33" i="2"/>
  <c r="AB34" i="2"/>
  <c r="AC34" i="2"/>
  <c r="AD34" i="2"/>
  <c r="AE34" i="2"/>
  <c r="AF34" i="2"/>
  <c r="AG34" i="2"/>
  <c r="AB35" i="2"/>
  <c r="AC35" i="2"/>
  <c r="AD35" i="2"/>
  <c r="AE35" i="2"/>
  <c r="AF35" i="2"/>
  <c r="AG35" i="2"/>
  <c r="AB36" i="2"/>
  <c r="AC36" i="2"/>
  <c r="AD36" i="2"/>
  <c r="AE36" i="2"/>
  <c r="AF36" i="2"/>
  <c r="AG36" i="2"/>
  <c r="AB37" i="2"/>
  <c r="AC37" i="2"/>
  <c r="AD37" i="2"/>
  <c r="AE37" i="2"/>
  <c r="AF37" i="2"/>
  <c r="AG37" i="2"/>
  <c r="AB38" i="2"/>
  <c r="AC38" i="2"/>
  <c r="AD38" i="2"/>
  <c r="AE38" i="2"/>
  <c r="AF38" i="2"/>
  <c r="AG38" i="2"/>
  <c r="AB39" i="2"/>
  <c r="AC39" i="2"/>
  <c r="AD39" i="2"/>
  <c r="AE39" i="2"/>
  <c r="AF39" i="2"/>
  <c r="AG39" i="2"/>
  <c r="AB40" i="2"/>
  <c r="AC40" i="2"/>
  <c r="AD40" i="2"/>
  <c r="AE40" i="2"/>
  <c r="AF40" i="2"/>
  <c r="AG40" i="2"/>
  <c r="AB41" i="2"/>
  <c r="AC41" i="2"/>
  <c r="AD41" i="2"/>
  <c r="AE41" i="2"/>
  <c r="AF41" i="2"/>
  <c r="AG41" i="2"/>
  <c r="AB42" i="2"/>
  <c r="AC42" i="2"/>
  <c r="AD42" i="2"/>
  <c r="AE42" i="2"/>
  <c r="AF42" i="2"/>
  <c r="AG42" i="2"/>
  <c r="AB43" i="2"/>
  <c r="AC43" i="2"/>
  <c r="AD43" i="2"/>
  <c r="AE43" i="2"/>
  <c r="AF43" i="2"/>
  <c r="AG43" i="2"/>
  <c r="AB44" i="2"/>
  <c r="AC44" i="2"/>
  <c r="AD44" i="2"/>
  <c r="AE44" i="2"/>
  <c r="AF44" i="2"/>
  <c r="AG44" i="2"/>
  <c r="AA44" i="2"/>
  <c r="Z44" i="2"/>
  <c r="Y44" i="2"/>
  <c r="X44" i="2"/>
  <c r="W44" i="2"/>
  <c r="V44" i="2"/>
  <c r="AA43" i="2"/>
  <c r="Z43" i="2"/>
  <c r="Y43" i="2"/>
  <c r="X43" i="2"/>
  <c r="W43" i="2"/>
  <c r="V43" i="2"/>
  <c r="AA42" i="2"/>
  <c r="Z42" i="2"/>
  <c r="Y42" i="2"/>
  <c r="X42" i="2"/>
  <c r="W42" i="2"/>
  <c r="V42" i="2"/>
  <c r="AA41" i="2"/>
  <c r="Z41" i="2"/>
  <c r="Y41" i="2"/>
  <c r="X41" i="2"/>
  <c r="W41" i="2"/>
  <c r="V41" i="2"/>
  <c r="AA40" i="2"/>
  <c r="Z40" i="2"/>
  <c r="Y40" i="2"/>
  <c r="X40" i="2"/>
  <c r="W40" i="2"/>
  <c r="V40" i="2"/>
  <c r="AA39" i="2"/>
  <c r="Z39" i="2"/>
  <c r="Y39" i="2"/>
  <c r="X39" i="2"/>
  <c r="W39" i="2"/>
  <c r="V39" i="2"/>
  <c r="AA38" i="2"/>
  <c r="Z38" i="2"/>
  <c r="Y38" i="2"/>
  <c r="X38" i="2"/>
  <c r="W38" i="2"/>
  <c r="V38" i="2"/>
  <c r="AA37" i="2"/>
  <c r="Z37" i="2"/>
  <c r="Y37" i="2"/>
  <c r="X37" i="2"/>
  <c r="W37" i="2"/>
  <c r="V37" i="2"/>
  <c r="AA36" i="2"/>
  <c r="Z36" i="2"/>
  <c r="Y36" i="2"/>
  <c r="X36" i="2"/>
  <c r="W36" i="2"/>
  <c r="V36" i="2"/>
  <c r="AA35" i="2"/>
  <c r="Z35" i="2"/>
  <c r="Y35" i="2"/>
  <c r="X35" i="2"/>
  <c r="W35" i="2"/>
  <c r="V35" i="2"/>
  <c r="AA34" i="2"/>
  <c r="Z34" i="2"/>
  <c r="Y34" i="2"/>
  <c r="X34" i="2"/>
  <c r="W34" i="2"/>
  <c r="V34" i="2"/>
  <c r="AA33" i="2"/>
  <c r="Z33" i="2"/>
  <c r="Y33" i="2"/>
  <c r="X33" i="2"/>
  <c r="W33" i="2"/>
  <c r="V33" i="2"/>
  <c r="AA32" i="2"/>
  <c r="Z32" i="2"/>
  <c r="Y32" i="2"/>
  <c r="X32" i="2"/>
  <c r="W32" i="2"/>
  <c r="V32" i="2"/>
  <c r="AA31" i="2"/>
  <c r="Z31" i="2"/>
  <c r="Y31" i="2"/>
  <c r="X31" i="2"/>
  <c r="W31" i="2"/>
  <c r="V31" i="2"/>
  <c r="AA30" i="2"/>
  <c r="Z30" i="2"/>
  <c r="Y30" i="2"/>
  <c r="X30" i="2"/>
  <c r="W30" i="2"/>
  <c r="V30" i="2"/>
  <c r="AA29" i="2"/>
  <c r="Z29" i="2"/>
  <c r="Y29" i="2"/>
  <c r="X29" i="2"/>
  <c r="W29" i="2"/>
  <c r="V29" i="2"/>
  <c r="AA28" i="2"/>
  <c r="Z28" i="2"/>
  <c r="Y28" i="2"/>
  <c r="X28" i="2"/>
  <c r="W28" i="2"/>
  <c r="V28" i="2"/>
  <c r="AA27" i="2"/>
  <c r="Z27" i="2"/>
  <c r="Y27" i="2"/>
  <c r="X27" i="2"/>
  <c r="W27" i="2"/>
  <c r="V27" i="2"/>
  <c r="AA26" i="2"/>
  <c r="Z26" i="2"/>
  <c r="Y26" i="2"/>
  <c r="X26" i="2"/>
  <c r="W26" i="2"/>
  <c r="V26" i="2"/>
  <c r="AA25" i="2"/>
  <c r="Z25" i="2"/>
  <c r="Y25" i="2"/>
  <c r="X25" i="2"/>
  <c r="W25" i="2"/>
  <c r="V25" i="2"/>
  <c r="AA24" i="2"/>
  <c r="Z24" i="2"/>
  <c r="Y24" i="2"/>
  <c r="X24" i="2"/>
  <c r="W24" i="2"/>
  <c r="V24" i="2"/>
  <c r="AA23" i="2"/>
  <c r="Z23" i="2"/>
  <c r="Y23" i="2"/>
  <c r="X23" i="2"/>
  <c r="W23" i="2"/>
  <c r="V23" i="2"/>
  <c r="AA22" i="2"/>
  <c r="Z22" i="2"/>
  <c r="Y22" i="2"/>
  <c r="X22" i="2"/>
  <c r="W22" i="2"/>
  <c r="V22" i="2"/>
  <c r="AA21" i="2"/>
  <c r="Z21" i="2"/>
  <c r="Y21" i="2"/>
  <c r="X21" i="2"/>
  <c r="W21" i="2"/>
  <c r="V21" i="2"/>
  <c r="AA20" i="2"/>
  <c r="Z20" i="2"/>
  <c r="Y20" i="2"/>
  <c r="X20" i="2"/>
  <c r="W20" i="2"/>
  <c r="V20" i="2"/>
  <c r="AA19" i="2"/>
  <c r="Z19" i="2"/>
  <c r="Y19" i="2"/>
  <c r="X19" i="2"/>
  <c r="W19" i="2"/>
  <c r="V19" i="2"/>
  <c r="AA18" i="2"/>
  <c r="Z18" i="2"/>
  <c r="Y18" i="2"/>
  <c r="X18" i="2"/>
  <c r="W18" i="2"/>
  <c r="V18" i="2"/>
  <c r="AA17" i="2"/>
  <c r="Z17" i="2"/>
  <c r="Y17" i="2"/>
  <c r="X17" i="2"/>
  <c r="W17" i="2"/>
  <c r="V17" i="2"/>
  <c r="AA16" i="2"/>
  <c r="Z16" i="2"/>
  <c r="Y16" i="2"/>
  <c r="X16" i="2"/>
  <c r="W16" i="2"/>
  <c r="V16" i="2"/>
  <c r="AA15" i="2"/>
  <c r="Z15" i="2"/>
  <c r="Y15" i="2"/>
  <c r="X15" i="2"/>
  <c r="W15" i="2"/>
  <c r="V15" i="2"/>
  <c r="AA14" i="2"/>
  <c r="Z14" i="2"/>
  <c r="Y14" i="2"/>
  <c r="X14" i="2"/>
  <c r="W14" i="2"/>
  <c r="V14" i="2"/>
  <c r="AA13" i="2"/>
  <c r="Z13" i="2"/>
  <c r="Y13" i="2"/>
  <c r="X13" i="2"/>
  <c r="W13" i="2"/>
  <c r="V13" i="2"/>
  <c r="AA12" i="2"/>
  <c r="Z12" i="2"/>
  <c r="Y12" i="2"/>
  <c r="X12" i="2"/>
  <c r="W12" i="2"/>
  <c r="V12" i="2"/>
  <c r="AA11" i="2"/>
  <c r="Z11" i="2"/>
  <c r="Y11" i="2"/>
  <c r="X11" i="2"/>
  <c r="W11" i="2"/>
  <c r="V11" i="2"/>
  <c r="AA10" i="2"/>
  <c r="Z10" i="2"/>
  <c r="Y10" i="2"/>
  <c r="X10" i="2"/>
  <c r="W10" i="2"/>
  <c r="V10" i="2"/>
  <c r="AA9" i="2"/>
  <c r="Z9" i="2"/>
  <c r="Y9" i="2"/>
  <c r="X9" i="2"/>
  <c r="W9" i="2"/>
  <c r="V9" i="2"/>
  <c r="AA8" i="2"/>
  <c r="Z8" i="2"/>
  <c r="Y8" i="2"/>
  <c r="X8" i="2"/>
  <c r="W8" i="2"/>
  <c r="V8" i="2"/>
  <c r="AA7" i="2"/>
  <c r="Z7" i="2"/>
  <c r="Y7" i="2"/>
  <c r="X7" i="2"/>
  <c r="W7" i="2"/>
  <c r="V7" i="2"/>
  <c r="AA6" i="2"/>
  <c r="Z6" i="2"/>
  <c r="Y6" i="2"/>
  <c r="X6" i="2"/>
  <c r="W6" i="2"/>
  <c r="V6" i="2"/>
  <c r="AA5" i="2"/>
  <c r="Z5" i="2"/>
  <c r="Y5" i="2"/>
  <c r="X5" i="2"/>
  <c r="W5" i="2"/>
  <c r="V5" i="2"/>
  <c r="C9" i="3" l="1"/>
  <c r="C12" i="3" s="1"/>
  <c r="F8" i="3"/>
  <c r="F7" i="3"/>
  <c r="F6" i="3"/>
  <c r="F9" i="3"/>
  <c r="C18" i="1"/>
  <c r="D17" i="1" s="1"/>
  <c r="C13" i="3" l="1"/>
  <c r="C14" i="3"/>
  <c r="F12" i="3"/>
  <c r="F14" i="3"/>
  <c r="D14" i="1"/>
  <c r="D7" i="1"/>
  <c r="D8" i="1"/>
  <c r="D16" i="1"/>
  <c r="D10" i="1"/>
  <c r="D11" i="1"/>
  <c r="D12" i="1"/>
  <c r="D13" i="1"/>
  <c r="D6" i="1"/>
  <c r="D15" i="1"/>
  <c r="D9" i="1"/>
  <c r="C15" i="3" l="1"/>
  <c r="D18" i="1"/>
</calcChain>
</file>

<file path=xl/sharedStrings.xml><?xml version="1.0" encoding="utf-8"?>
<sst xmlns="http://schemas.openxmlformats.org/spreadsheetml/2006/main" count="110" uniqueCount="65">
  <si>
    <t>Sample size for the dye me red or not recommendation analysis</t>
  </si>
  <si>
    <t>n</t>
  </si>
  <si>
    <t>BATCH NUMBER</t>
  </si>
  <si>
    <t>QUARANTINE ROOM BOXES</t>
  </si>
  <si>
    <t>SAMPLE</t>
  </si>
  <si>
    <t>22P812</t>
  </si>
  <si>
    <t>22U541</t>
  </si>
  <si>
    <t>23J771 </t>
  </si>
  <si>
    <t>27Y920 </t>
  </si>
  <si>
    <t>36H401 </t>
  </si>
  <si>
    <t>36P119 </t>
  </si>
  <si>
    <t>37A124 </t>
  </si>
  <si>
    <t>38M618 </t>
  </si>
  <si>
    <t>40D096 </t>
  </si>
  <si>
    <t>41L739 </t>
  </si>
  <si>
    <t>42V425 </t>
  </si>
  <si>
    <t>44T787</t>
  </si>
  <si>
    <t>TOTAL</t>
  </si>
  <si>
    <t>POPULATION</t>
  </si>
  <si>
    <t>BATCH</t>
  </si>
  <si>
    <t>CODE</t>
  </si>
  <si>
    <t>ML</t>
  </si>
  <si>
    <t>Average</t>
  </si>
  <si>
    <t>Plant Limit</t>
  </si>
  <si>
    <t>One Sigma Limit</t>
  </si>
  <si>
    <t>Two Sigma Limit</t>
  </si>
  <si>
    <t>Three Sigma Limit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</si>
  <si>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</si>
  <si>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</si>
  <si>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</si>
  <si>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</si>
  <si>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</si>
  <si>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</si>
  <si>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</si>
  <si>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</si>
  <si>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</si>
  <si>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</si>
  <si>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</si>
  <si>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</si>
  <si>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</si>
  <si>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Population Sigma</t>
  </si>
  <si>
    <t>Population Mean</t>
  </si>
  <si>
    <t>Null Hypothesis</t>
  </si>
  <si>
    <t>𝜇 &lt; 55.7</t>
  </si>
  <si>
    <t>Alternate Hypothesis</t>
  </si>
  <si>
    <t>𝜇 &gt; 55.7</t>
  </si>
  <si>
    <t>Hypothesis test for population mean</t>
  </si>
  <si>
    <t>C.I.</t>
  </si>
  <si>
    <t>Type of alternative hypothesis</t>
  </si>
  <si>
    <t>One-tailed - greater than</t>
  </si>
  <si>
    <t>Hypothesized mean</t>
  </si>
  <si>
    <t>mean</t>
  </si>
  <si>
    <t>sigma</t>
  </si>
  <si>
    <t>Sample size</t>
  </si>
  <si>
    <t>alpha</t>
  </si>
  <si>
    <t>Sample mean</t>
  </si>
  <si>
    <t>Confidence level</t>
  </si>
  <si>
    <t>Sample standard deviation</t>
  </si>
  <si>
    <t>Standard error of mean</t>
  </si>
  <si>
    <t>Upper Bound</t>
  </si>
  <si>
    <t>Test statistic (t distribution)</t>
  </si>
  <si>
    <t>Degrees of freedom</t>
  </si>
  <si>
    <t>Lower Bound</t>
  </si>
  <si>
    <t>p-value</t>
  </si>
  <si>
    <t>p - value is grater than alpha (0.01) therefore we don't reject the null hypothesis, meaning the average is below 55.7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</si>
</sst>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_(* #,##0.000_);_(* \(#,##0.000\);_(* &quot;-&quot;??_);_(@_)"/>
    <numFmt numFmtId="166" formatCode="0.00000000"/>
    <numFmt numFmtId="167" formatCode="0.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B0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CC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4">
    <xf numFmtId="0" fontId="0" fillId="0" borderId="0"/>
    <xf numFmtId="0" fontId="4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3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6" fillId="0" borderId="10" xfId="0" applyFont="1" applyBorder="1" applyAlignment="1">
      <alignment horizontal="center" vertical="center"/>
    </xf>
    <xf numFmtId="0" fontId="7" fillId="0" borderId="0" xfId="0" applyFont="1"/>
    <xf numFmtId="0" fontId="7" fillId="0" borderId="9" xfId="0" applyFont="1" applyBorder="1" applyAlignment="1">
      <alignment horizontal="center" vertical="center"/>
    </xf>
    <xf numFmtId="0" fontId="7" fillId="0" borderId="11" xfId="0" applyFont="1" applyBorder="1"/>
    <xf numFmtId="0" fontId="6" fillId="2" borderId="12" xfId="0" applyFont="1" applyFill="1" applyBorder="1" applyAlignment="1">
      <alignment horizontal="right"/>
    </xf>
    <xf numFmtId="0" fontId="7" fillId="3" borderId="12" xfId="0" applyFont="1" applyFill="1" applyBorder="1"/>
    <xf numFmtId="0" fontId="7" fillId="0" borderId="12" xfId="0" applyFont="1" applyBorder="1"/>
    <xf numFmtId="0" fontId="6" fillId="2" borderId="12" xfId="0" applyFont="1" applyFill="1" applyBorder="1"/>
    <xf numFmtId="9" fontId="7" fillId="0" borderId="12" xfId="0" applyNumberFormat="1" applyFont="1" applyBorder="1"/>
    <xf numFmtId="9" fontId="7" fillId="3" borderId="12" xfId="3" applyFont="1" applyFill="1" applyBorder="1"/>
    <xf numFmtId="0" fontId="8" fillId="0" borderId="12" xfId="0" applyFont="1" applyBorder="1"/>
    <xf numFmtId="164" fontId="7" fillId="0" borderId="12" xfId="0" applyNumberFormat="1" applyFont="1" applyBorder="1"/>
    <xf numFmtId="0" fontId="7" fillId="0" borderId="13" xfId="0" applyFont="1" applyBorder="1"/>
    <xf numFmtId="0" fontId="7" fillId="0" borderId="14" xfId="0" applyFont="1" applyBorder="1"/>
    <xf numFmtId="0" fontId="3" fillId="0" borderId="15" xfId="0" applyFont="1" applyBorder="1"/>
    <xf numFmtId="165" fontId="7" fillId="0" borderId="12" xfId="2" applyNumberFormat="1" applyFont="1" applyBorder="1"/>
    <xf numFmtId="166" fontId="6" fillId="4" borderId="14" xfId="0" applyNumberFormat="1" applyFont="1" applyFill="1" applyBorder="1" applyAlignment="1">
      <alignment horizontal="right"/>
    </xf>
    <xf numFmtId="167" fontId="6" fillId="2" borderId="12" xfId="0" applyNumberFormat="1" applyFont="1" applyFill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2" xfId="0" applyFont="1" applyBorder="1"/>
    <xf numFmtId="43" fontId="0" fillId="0" borderId="0" xfId="2" applyFont="1" applyBorder="1"/>
    <xf numFmtId="43" fontId="0" fillId="0" borderId="2" xfId="2" applyFont="1" applyBorder="1"/>
    <xf numFmtId="43" fontId="0" fillId="0" borderId="4" xfId="2" applyFont="1" applyBorder="1"/>
    <xf numFmtId="43" fontId="0" fillId="0" borderId="5" xfId="2" applyFont="1" applyBorder="1"/>
    <xf numFmtId="43" fontId="0" fillId="0" borderId="1" xfId="2" applyFont="1" applyBorder="1"/>
    <xf numFmtId="43" fontId="0" fillId="0" borderId="3" xfId="2" applyFont="1" applyBorder="1"/>
    <xf numFmtId="2" fontId="6" fillId="2" borderId="12" xfId="0" applyNumberFormat="1" applyFont="1" applyFill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9" fillId="0" borderId="19" xfId="0" applyFont="1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0" borderId="29" xfId="0" applyFont="1" applyBorder="1"/>
    <xf numFmtId="0" fontId="0" fillId="0" borderId="30" xfId="0" applyBorder="1"/>
    <xf numFmtId="0" fontId="0" fillId="0" borderId="31" xfId="0" applyBorder="1"/>
  </cellXfs>
  <cellStyles count="4">
    <cellStyle name="Comma" xfId="2" builtinId="3"/>
    <cellStyle name="Normal" xfId="0" builtinId="0"/>
    <cellStyle name="Normal 2" xfId="1" xr:uid="{1AF9D437-3F85-174B-A321-420DF7180879}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825828901173031E-2"/>
          <c:y val="8.9721875141089355E-2"/>
          <c:w val="0.75625752762261811"/>
          <c:h val="0.86141564751214594"/>
        </c:manualLayout>
      </c:layout>
      <c:lineChart>
        <c:grouping val="standard"/>
        <c:varyColors val="0"/>
        <c:ser>
          <c:idx val="0"/>
          <c:order val="0"/>
          <c:tx>
            <c:v>Sample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"/>
            <c:marker>
              <c:symbol val="circle"/>
              <c:size val="6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273-5649-AB8D-F62E0EFBCDAD}"/>
              </c:ext>
            </c:extLst>
          </c:dPt>
          <c:val>
            <c:numRef>
              <c:f>'Sample Data'!$D$5:$D$44</c:f>
              <c:numCache>
                <c:formatCode>General</c:formatCode>
                <c:ptCount val="40"/>
                <c:pt idx="0">
                  <c:v>53.009300000000003</c:v>
                </c:pt>
                <c:pt idx="1">
                  <c:v>52.851979999999998</c:v>
                </c:pt>
                <c:pt idx="2">
                  <c:v>53.21593</c:v>
                </c:pt>
                <c:pt idx="3">
                  <c:v>53.064830000000001</c:v>
                </c:pt>
                <c:pt idx="4">
                  <c:v>52.85183</c:v>
                </c:pt>
                <c:pt idx="5">
                  <c:v>53.1096</c:v>
                </c:pt>
                <c:pt idx="6">
                  <c:v>53.360100000000003</c:v>
                </c:pt>
                <c:pt idx="7">
                  <c:v>53.15916</c:v>
                </c:pt>
                <c:pt idx="8">
                  <c:v>52.672899999999998</c:v>
                </c:pt>
                <c:pt idx="9">
                  <c:v>53.167960000000001</c:v>
                </c:pt>
                <c:pt idx="10">
                  <c:v>52.7562</c:v>
                </c:pt>
                <c:pt idx="11">
                  <c:v>52.981119999999997</c:v>
                </c:pt>
                <c:pt idx="12">
                  <c:v>52.881329999999998</c:v>
                </c:pt>
                <c:pt idx="13">
                  <c:v>53.127099999999999</c:v>
                </c:pt>
                <c:pt idx="14">
                  <c:v>52.839080000000003</c:v>
                </c:pt>
                <c:pt idx="15">
                  <c:v>55.080689999999997</c:v>
                </c:pt>
                <c:pt idx="16">
                  <c:v>52.960790000000003</c:v>
                </c:pt>
                <c:pt idx="17">
                  <c:v>52.820720000000001</c:v>
                </c:pt>
                <c:pt idx="18">
                  <c:v>53.017749999999999</c:v>
                </c:pt>
                <c:pt idx="19">
                  <c:v>52.998480000000001</c:v>
                </c:pt>
                <c:pt idx="20">
                  <c:v>53.130119999999998</c:v>
                </c:pt>
                <c:pt idx="21">
                  <c:v>53.215769999999999</c:v>
                </c:pt>
                <c:pt idx="22">
                  <c:v>53.229059999999997</c:v>
                </c:pt>
                <c:pt idx="23">
                  <c:v>52.900199999999998</c:v>
                </c:pt>
                <c:pt idx="24">
                  <c:v>52.7791</c:v>
                </c:pt>
                <c:pt idx="25">
                  <c:v>53.092149999999997</c:v>
                </c:pt>
                <c:pt idx="26">
                  <c:v>53.243699999999997</c:v>
                </c:pt>
                <c:pt idx="27">
                  <c:v>52.888150000000003</c:v>
                </c:pt>
                <c:pt idx="28">
                  <c:v>54.253</c:v>
                </c:pt>
                <c:pt idx="29">
                  <c:v>53.313330000000001</c:v>
                </c:pt>
                <c:pt idx="30">
                  <c:v>53.299210000000002</c:v>
                </c:pt>
                <c:pt idx="31">
                  <c:v>53.230710000000002</c:v>
                </c:pt>
                <c:pt idx="32">
                  <c:v>52.854379999999999</c:v>
                </c:pt>
                <c:pt idx="33">
                  <c:v>52.80612</c:v>
                </c:pt>
                <c:pt idx="34">
                  <c:v>53.176549999999999</c:v>
                </c:pt>
                <c:pt idx="35">
                  <c:v>52.734450000000002</c:v>
                </c:pt>
                <c:pt idx="36">
                  <c:v>53.351329999999997</c:v>
                </c:pt>
                <c:pt idx="37">
                  <c:v>53.365369999999999</c:v>
                </c:pt>
                <c:pt idx="38">
                  <c:v>52.89819</c:v>
                </c:pt>
                <c:pt idx="39">
                  <c:v>52.806199999999997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73-5649-AB8D-F62E0EFBCDAD}"/>
            </c:ext>
          </c:extLst>
        </c:ser>
        <c:ser>
          <c:idx val="1"/>
          <c:order val="1"/>
          <c:tx>
            <c:strRef>
              <c:f>'Sample Data'!$V$4</c:f>
              <c:strCache>
                <c:ptCount val="1"/>
                <c:pt idx="0">
                  <c:v>One Sigma Limit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'Sample Data'!$V$5:$V$44</c:f>
              <c:numCache>
                <c:formatCode>_(* #,##0.00_);_(* \(#,##0.00\);_(* "-"??_);_(@_)</c:formatCode>
                <c:ptCount val="40"/>
                <c:pt idx="0">
                  <c:v>53.533052539000003</c:v>
                </c:pt>
                <c:pt idx="1">
                  <c:v>53.533052539000003</c:v>
                </c:pt>
                <c:pt idx="2">
                  <c:v>53.533052539000003</c:v>
                </c:pt>
                <c:pt idx="3">
                  <c:v>53.533052539000003</c:v>
                </c:pt>
                <c:pt idx="4">
                  <c:v>53.533052539000003</c:v>
                </c:pt>
                <c:pt idx="5">
                  <c:v>53.533052539000003</c:v>
                </c:pt>
                <c:pt idx="6">
                  <c:v>53.533052539000003</c:v>
                </c:pt>
                <c:pt idx="7">
                  <c:v>53.533052539000003</c:v>
                </c:pt>
                <c:pt idx="8">
                  <c:v>53.533052539000003</c:v>
                </c:pt>
                <c:pt idx="9">
                  <c:v>53.533052539000003</c:v>
                </c:pt>
                <c:pt idx="10">
                  <c:v>53.533052539000003</c:v>
                </c:pt>
                <c:pt idx="11">
                  <c:v>53.533052539000003</c:v>
                </c:pt>
                <c:pt idx="12">
                  <c:v>53.533052539000003</c:v>
                </c:pt>
                <c:pt idx="13">
                  <c:v>53.533052539000003</c:v>
                </c:pt>
                <c:pt idx="14">
                  <c:v>53.533052539000003</c:v>
                </c:pt>
                <c:pt idx="15">
                  <c:v>53.533052539000003</c:v>
                </c:pt>
                <c:pt idx="16">
                  <c:v>53.533052539000003</c:v>
                </c:pt>
                <c:pt idx="17">
                  <c:v>53.533052539000003</c:v>
                </c:pt>
                <c:pt idx="18">
                  <c:v>53.533052539000003</c:v>
                </c:pt>
                <c:pt idx="19">
                  <c:v>53.533052539000003</c:v>
                </c:pt>
                <c:pt idx="20">
                  <c:v>53.533052539000003</c:v>
                </c:pt>
                <c:pt idx="21">
                  <c:v>53.533052539000003</c:v>
                </c:pt>
                <c:pt idx="22">
                  <c:v>53.533052539000003</c:v>
                </c:pt>
                <c:pt idx="23">
                  <c:v>53.533052539000003</c:v>
                </c:pt>
                <c:pt idx="24">
                  <c:v>53.533052539000003</c:v>
                </c:pt>
                <c:pt idx="25">
                  <c:v>53.533052539000003</c:v>
                </c:pt>
                <c:pt idx="26">
                  <c:v>53.533052539000003</c:v>
                </c:pt>
                <c:pt idx="27">
                  <c:v>53.533052539000003</c:v>
                </c:pt>
                <c:pt idx="28">
                  <c:v>53.533052539000003</c:v>
                </c:pt>
                <c:pt idx="29">
                  <c:v>53.533052539000003</c:v>
                </c:pt>
                <c:pt idx="30">
                  <c:v>53.533052539000003</c:v>
                </c:pt>
                <c:pt idx="31">
                  <c:v>53.533052539000003</c:v>
                </c:pt>
                <c:pt idx="32">
                  <c:v>53.533052539000003</c:v>
                </c:pt>
                <c:pt idx="33">
                  <c:v>53.533052539000003</c:v>
                </c:pt>
                <c:pt idx="34">
                  <c:v>53.533052539000003</c:v>
                </c:pt>
                <c:pt idx="35">
                  <c:v>53.533052539000003</c:v>
                </c:pt>
                <c:pt idx="36">
                  <c:v>53.533052539000003</c:v>
                </c:pt>
                <c:pt idx="37">
                  <c:v>53.533052539000003</c:v>
                </c:pt>
                <c:pt idx="38">
                  <c:v>53.533052539000003</c:v>
                </c:pt>
                <c:pt idx="39">
                  <c:v>53.533052539000003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3-5649-AB8D-F62E0EFBCDAD}"/>
            </c:ext>
          </c:extLst>
        </c:ser>
        <c:ser>
          <c:idx val="2"/>
          <c:order val="2"/>
          <c:tx>
            <c:strRef>
              <c:f>'Sample Data'!$V$4</c:f>
              <c:strCache>
                <c:ptCount val="1"/>
                <c:pt idx="0">
                  <c:v>One Sigma Limit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'Sample Data'!$W$5:$W$44</c:f>
              <c:numCache>
                <c:formatCode>_(* #,##0.00_);_(* \(#,##0.00\);_(* "-"??_);_(@_)</c:formatCode>
                <c:ptCount val="40"/>
                <c:pt idx="0">
                  <c:v>52.691644461000003</c:v>
                </c:pt>
                <c:pt idx="1">
                  <c:v>52.691644461000003</c:v>
                </c:pt>
                <c:pt idx="2">
                  <c:v>52.691644461000003</c:v>
                </c:pt>
                <c:pt idx="3">
                  <c:v>52.691644461000003</c:v>
                </c:pt>
                <c:pt idx="4">
                  <c:v>52.691644461000003</c:v>
                </c:pt>
                <c:pt idx="5">
                  <c:v>52.691644461000003</c:v>
                </c:pt>
                <c:pt idx="6">
                  <c:v>52.691644461000003</c:v>
                </c:pt>
                <c:pt idx="7">
                  <c:v>52.691644461000003</c:v>
                </c:pt>
                <c:pt idx="8">
                  <c:v>52.691644461000003</c:v>
                </c:pt>
                <c:pt idx="9">
                  <c:v>52.691644461000003</c:v>
                </c:pt>
                <c:pt idx="10">
                  <c:v>52.691644461000003</c:v>
                </c:pt>
                <c:pt idx="11">
                  <c:v>52.691644461000003</c:v>
                </c:pt>
                <c:pt idx="12">
                  <c:v>52.691644461000003</c:v>
                </c:pt>
                <c:pt idx="13">
                  <c:v>52.691644461000003</c:v>
                </c:pt>
                <c:pt idx="14">
                  <c:v>52.691644461000003</c:v>
                </c:pt>
                <c:pt idx="15">
                  <c:v>52.691644461000003</c:v>
                </c:pt>
                <c:pt idx="16">
                  <c:v>52.691644461000003</c:v>
                </c:pt>
                <c:pt idx="17">
                  <c:v>52.691644461000003</c:v>
                </c:pt>
                <c:pt idx="18">
                  <c:v>52.691644461000003</c:v>
                </c:pt>
                <c:pt idx="19">
                  <c:v>52.691644461000003</c:v>
                </c:pt>
                <c:pt idx="20">
                  <c:v>52.691644461000003</c:v>
                </c:pt>
                <c:pt idx="21">
                  <c:v>52.691644461000003</c:v>
                </c:pt>
                <c:pt idx="22">
                  <c:v>52.691644461000003</c:v>
                </c:pt>
                <c:pt idx="23">
                  <c:v>52.691644461000003</c:v>
                </c:pt>
                <c:pt idx="24">
                  <c:v>52.691644461000003</c:v>
                </c:pt>
                <c:pt idx="25">
                  <c:v>52.691644461000003</c:v>
                </c:pt>
                <c:pt idx="26">
                  <c:v>52.691644461000003</c:v>
                </c:pt>
                <c:pt idx="27">
                  <c:v>52.691644461000003</c:v>
                </c:pt>
                <c:pt idx="28">
                  <c:v>52.691644461000003</c:v>
                </c:pt>
                <c:pt idx="29">
                  <c:v>52.691644461000003</c:v>
                </c:pt>
                <c:pt idx="30">
                  <c:v>52.691644461000003</c:v>
                </c:pt>
                <c:pt idx="31">
                  <c:v>52.691644461000003</c:v>
                </c:pt>
                <c:pt idx="32">
                  <c:v>52.691644461000003</c:v>
                </c:pt>
                <c:pt idx="33">
                  <c:v>52.691644461000003</c:v>
                </c:pt>
                <c:pt idx="34">
                  <c:v>52.691644461000003</c:v>
                </c:pt>
                <c:pt idx="35">
                  <c:v>52.691644461000003</c:v>
                </c:pt>
                <c:pt idx="36">
                  <c:v>52.691644461000003</c:v>
                </c:pt>
                <c:pt idx="37">
                  <c:v>52.691644461000003</c:v>
                </c:pt>
                <c:pt idx="38">
                  <c:v>52.691644461000003</c:v>
                </c:pt>
                <c:pt idx="39">
                  <c:v>52.691644461000003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3-5649-AB8D-F62E0EFBCDAD}"/>
            </c:ext>
          </c:extLst>
        </c:ser>
        <c:ser>
          <c:idx val="3"/>
          <c:order val="3"/>
          <c:tx>
            <c:strRef>
              <c:f>'Sample Data'!$X$4:$Y$4</c:f>
              <c:strCache>
                <c:ptCount val="2"/>
                <c:pt idx="0">
                  <c:v>Two Sigma Limit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'Sample Data'!$X$5:$X$44</c:f>
              <c:numCache>
                <c:formatCode>_(* #,##0.00_);_(* \(#,##0.00\);_(* "-"??_);_(@_)</c:formatCode>
                <c:ptCount val="40"/>
                <c:pt idx="0">
                  <c:v>53.953756578000004</c:v>
                </c:pt>
                <c:pt idx="1">
                  <c:v>53.953756578000004</c:v>
                </c:pt>
                <c:pt idx="2">
                  <c:v>53.953756578000004</c:v>
                </c:pt>
                <c:pt idx="3">
                  <c:v>53.953756578000004</c:v>
                </c:pt>
                <c:pt idx="4">
                  <c:v>53.953756578000004</c:v>
                </c:pt>
                <c:pt idx="5">
                  <c:v>53.953756578000004</c:v>
                </c:pt>
                <c:pt idx="6">
                  <c:v>53.953756578000004</c:v>
                </c:pt>
                <c:pt idx="7">
                  <c:v>53.953756578000004</c:v>
                </c:pt>
                <c:pt idx="8">
                  <c:v>53.953756578000004</c:v>
                </c:pt>
                <c:pt idx="9">
                  <c:v>53.953756578000004</c:v>
                </c:pt>
                <c:pt idx="10">
                  <c:v>53.953756578000004</c:v>
                </c:pt>
                <c:pt idx="11">
                  <c:v>53.953756578000004</c:v>
                </c:pt>
                <c:pt idx="12">
                  <c:v>53.953756578000004</c:v>
                </c:pt>
                <c:pt idx="13">
                  <c:v>53.953756578000004</c:v>
                </c:pt>
                <c:pt idx="14">
                  <c:v>53.953756578000004</c:v>
                </c:pt>
                <c:pt idx="15">
                  <c:v>53.953756578000004</c:v>
                </c:pt>
                <c:pt idx="16">
                  <c:v>53.953756578000004</c:v>
                </c:pt>
                <c:pt idx="17">
                  <c:v>53.953756578000004</c:v>
                </c:pt>
                <c:pt idx="18">
                  <c:v>53.953756578000004</c:v>
                </c:pt>
                <c:pt idx="19">
                  <c:v>53.953756578000004</c:v>
                </c:pt>
                <c:pt idx="20">
                  <c:v>53.953756578000004</c:v>
                </c:pt>
                <c:pt idx="21">
                  <c:v>53.953756578000004</c:v>
                </c:pt>
                <c:pt idx="22">
                  <c:v>53.953756578000004</c:v>
                </c:pt>
                <c:pt idx="23">
                  <c:v>53.953756578000004</c:v>
                </c:pt>
                <c:pt idx="24">
                  <c:v>53.953756578000004</c:v>
                </c:pt>
                <c:pt idx="25">
                  <c:v>53.953756578000004</c:v>
                </c:pt>
                <c:pt idx="26">
                  <c:v>53.953756578000004</c:v>
                </c:pt>
                <c:pt idx="27">
                  <c:v>53.953756578000004</c:v>
                </c:pt>
                <c:pt idx="28">
                  <c:v>53.953756578000004</c:v>
                </c:pt>
                <c:pt idx="29">
                  <c:v>53.953756578000004</c:v>
                </c:pt>
                <c:pt idx="30">
                  <c:v>53.953756578000004</c:v>
                </c:pt>
                <c:pt idx="31">
                  <c:v>53.953756578000004</c:v>
                </c:pt>
                <c:pt idx="32">
                  <c:v>53.953756578000004</c:v>
                </c:pt>
                <c:pt idx="33">
                  <c:v>53.953756578000004</c:v>
                </c:pt>
                <c:pt idx="34">
                  <c:v>53.953756578000004</c:v>
                </c:pt>
                <c:pt idx="35">
                  <c:v>53.953756578000004</c:v>
                </c:pt>
                <c:pt idx="36">
                  <c:v>53.953756578000004</c:v>
                </c:pt>
                <c:pt idx="37">
                  <c:v>53.953756578000004</c:v>
                </c:pt>
                <c:pt idx="38">
                  <c:v>53.953756578000004</c:v>
                </c:pt>
                <c:pt idx="39">
                  <c:v>53.953756578000004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73-5649-AB8D-F62E0EFBCDAD}"/>
            </c:ext>
          </c:extLst>
        </c:ser>
        <c:ser>
          <c:idx val="4"/>
          <c:order val="4"/>
          <c:tx>
            <c:strRef>
              <c:f>'Sample Data'!$X$4:$Y$4</c:f>
              <c:strCache>
                <c:ptCount val="2"/>
                <c:pt idx="0">
                  <c:v>Two Sigma Limit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'Sample Data'!$Y$5:$Y$44</c:f>
              <c:numCache>
                <c:formatCode>_(* #,##0.00_);_(* \(#,##0.00\);_(* "-"??_);_(@_)</c:formatCode>
                <c:ptCount val="40"/>
                <c:pt idx="0">
                  <c:v>52.270940422000002</c:v>
                </c:pt>
                <c:pt idx="1">
                  <c:v>52.270940422000002</c:v>
                </c:pt>
                <c:pt idx="2">
                  <c:v>52.270940422000002</c:v>
                </c:pt>
                <c:pt idx="3">
                  <c:v>52.270940422000002</c:v>
                </c:pt>
                <c:pt idx="4">
                  <c:v>52.270940422000002</c:v>
                </c:pt>
                <c:pt idx="5">
                  <c:v>52.270940422000002</c:v>
                </c:pt>
                <c:pt idx="6">
                  <c:v>52.270940422000002</c:v>
                </c:pt>
                <c:pt idx="7">
                  <c:v>52.270940422000002</c:v>
                </c:pt>
                <c:pt idx="8">
                  <c:v>52.270940422000002</c:v>
                </c:pt>
                <c:pt idx="9">
                  <c:v>52.270940422000002</c:v>
                </c:pt>
                <c:pt idx="10">
                  <c:v>52.270940422000002</c:v>
                </c:pt>
                <c:pt idx="11">
                  <c:v>52.270940422000002</c:v>
                </c:pt>
                <c:pt idx="12">
                  <c:v>52.270940422000002</c:v>
                </c:pt>
                <c:pt idx="13">
                  <c:v>52.270940422000002</c:v>
                </c:pt>
                <c:pt idx="14">
                  <c:v>52.270940422000002</c:v>
                </c:pt>
                <c:pt idx="15">
                  <c:v>52.270940422000002</c:v>
                </c:pt>
                <c:pt idx="16">
                  <c:v>52.270940422000002</c:v>
                </c:pt>
                <c:pt idx="17">
                  <c:v>52.270940422000002</c:v>
                </c:pt>
                <c:pt idx="18">
                  <c:v>52.270940422000002</c:v>
                </c:pt>
                <c:pt idx="19">
                  <c:v>52.270940422000002</c:v>
                </c:pt>
                <c:pt idx="20">
                  <c:v>52.270940422000002</c:v>
                </c:pt>
                <c:pt idx="21">
                  <c:v>52.270940422000002</c:v>
                </c:pt>
                <c:pt idx="22">
                  <c:v>52.270940422000002</c:v>
                </c:pt>
                <c:pt idx="23">
                  <c:v>52.270940422000002</c:v>
                </c:pt>
                <c:pt idx="24">
                  <c:v>52.270940422000002</c:v>
                </c:pt>
                <c:pt idx="25">
                  <c:v>52.270940422000002</c:v>
                </c:pt>
                <c:pt idx="26">
                  <c:v>52.270940422000002</c:v>
                </c:pt>
                <c:pt idx="27">
                  <c:v>52.270940422000002</c:v>
                </c:pt>
                <c:pt idx="28">
                  <c:v>52.270940422000002</c:v>
                </c:pt>
                <c:pt idx="29">
                  <c:v>52.270940422000002</c:v>
                </c:pt>
                <c:pt idx="30">
                  <c:v>52.270940422000002</c:v>
                </c:pt>
                <c:pt idx="31">
                  <c:v>52.270940422000002</c:v>
                </c:pt>
                <c:pt idx="32">
                  <c:v>52.270940422000002</c:v>
                </c:pt>
                <c:pt idx="33">
                  <c:v>52.270940422000002</c:v>
                </c:pt>
                <c:pt idx="34">
                  <c:v>52.270940422000002</c:v>
                </c:pt>
                <c:pt idx="35">
                  <c:v>52.270940422000002</c:v>
                </c:pt>
                <c:pt idx="36">
                  <c:v>52.270940422000002</c:v>
                </c:pt>
                <c:pt idx="37">
                  <c:v>52.270940422000002</c:v>
                </c:pt>
                <c:pt idx="38">
                  <c:v>52.270940422000002</c:v>
                </c:pt>
                <c:pt idx="39">
                  <c:v>52.270940422000002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73-5649-AB8D-F62E0EFBCDAD}"/>
            </c:ext>
          </c:extLst>
        </c:ser>
        <c:ser>
          <c:idx val="5"/>
          <c:order val="5"/>
          <c:tx>
            <c:strRef>
              <c:f>'Sample Data'!$Z$4:$AA$4</c:f>
              <c:strCache>
                <c:ptCount val="2"/>
                <c:pt idx="0">
                  <c:v>Three Sigma Limit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'Sample Data'!$Z$5:$Z$44</c:f>
              <c:numCache>
                <c:formatCode>_(* #,##0.00_);_(* \(#,##0.00\);_(* "-"??_);_(@_)</c:formatCode>
                <c:ptCount val="40"/>
                <c:pt idx="0">
                  <c:v>54.374460617000004</c:v>
                </c:pt>
                <c:pt idx="1">
                  <c:v>54.374460617000004</c:v>
                </c:pt>
                <c:pt idx="2">
                  <c:v>54.374460617000004</c:v>
                </c:pt>
                <c:pt idx="3">
                  <c:v>54.374460617000004</c:v>
                </c:pt>
                <c:pt idx="4">
                  <c:v>54.374460617000004</c:v>
                </c:pt>
                <c:pt idx="5">
                  <c:v>54.374460617000004</c:v>
                </c:pt>
                <c:pt idx="6">
                  <c:v>54.374460617000004</c:v>
                </c:pt>
                <c:pt idx="7">
                  <c:v>54.374460617000004</c:v>
                </c:pt>
                <c:pt idx="8">
                  <c:v>54.374460617000004</c:v>
                </c:pt>
                <c:pt idx="9">
                  <c:v>54.374460617000004</c:v>
                </c:pt>
                <c:pt idx="10">
                  <c:v>54.374460617000004</c:v>
                </c:pt>
                <c:pt idx="11">
                  <c:v>54.374460617000004</c:v>
                </c:pt>
                <c:pt idx="12">
                  <c:v>54.374460617000004</c:v>
                </c:pt>
                <c:pt idx="13">
                  <c:v>54.374460617000004</c:v>
                </c:pt>
                <c:pt idx="14">
                  <c:v>54.374460617000004</c:v>
                </c:pt>
                <c:pt idx="15">
                  <c:v>54.374460617000004</c:v>
                </c:pt>
                <c:pt idx="16">
                  <c:v>54.374460617000004</c:v>
                </c:pt>
                <c:pt idx="17">
                  <c:v>54.374460617000004</c:v>
                </c:pt>
                <c:pt idx="18">
                  <c:v>54.374460617000004</c:v>
                </c:pt>
                <c:pt idx="19">
                  <c:v>54.374460617000004</c:v>
                </c:pt>
                <c:pt idx="20">
                  <c:v>54.374460617000004</c:v>
                </c:pt>
                <c:pt idx="21">
                  <c:v>54.374460617000004</c:v>
                </c:pt>
                <c:pt idx="22">
                  <c:v>54.374460617000004</c:v>
                </c:pt>
                <c:pt idx="23">
                  <c:v>54.374460617000004</c:v>
                </c:pt>
                <c:pt idx="24">
                  <c:v>54.374460617000004</c:v>
                </c:pt>
                <c:pt idx="25">
                  <c:v>54.374460617000004</c:v>
                </c:pt>
                <c:pt idx="26">
                  <c:v>54.374460617000004</c:v>
                </c:pt>
                <c:pt idx="27">
                  <c:v>54.374460617000004</c:v>
                </c:pt>
                <c:pt idx="28">
                  <c:v>54.374460617000004</c:v>
                </c:pt>
                <c:pt idx="29">
                  <c:v>54.374460617000004</c:v>
                </c:pt>
                <c:pt idx="30">
                  <c:v>54.374460617000004</c:v>
                </c:pt>
                <c:pt idx="31">
                  <c:v>54.374460617000004</c:v>
                </c:pt>
                <c:pt idx="32">
                  <c:v>54.374460617000004</c:v>
                </c:pt>
                <c:pt idx="33">
                  <c:v>54.374460617000004</c:v>
                </c:pt>
                <c:pt idx="34">
                  <c:v>54.374460617000004</c:v>
                </c:pt>
                <c:pt idx="35">
                  <c:v>54.374460617000004</c:v>
                </c:pt>
                <c:pt idx="36">
                  <c:v>54.374460617000004</c:v>
                </c:pt>
                <c:pt idx="37">
                  <c:v>54.374460617000004</c:v>
                </c:pt>
                <c:pt idx="38">
                  <c:v>54.374460617000004</c:v>
                </c:pt>
                <c:pt idx="39">
                  <c:v>54.374460617000004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73-5649-AB8D-F62E0EFBCDAD}"/>
            </c:ext>
          </c:extLst>
        </c:ser>
        <c:ser>
          <c:idx val="6"/>
          <c:order val="6"/>
          <c:tx>
            <c:strRef>
              <c:f>'Sample Data'!$Z$4:$AA$4</c:f>
              <c:strCache>
                <c:ptCount val="2"/>
                <c:pt idx="0">
                  <c:v>Three Sigma Limit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'Sample Data'!$AA$5:$AA$44</c:f>
              <c:numCache>
                <c:formatCode>_(* #,##0.00_);_(* \(#,##0.00\);_(* "-"??_);_(@_)</c:formatCode>
                <c:ptCount val="40"/>
                <c:pt idx="0">
                  <c:v>51.850236383000002</c:v>
                </c:pt>
                <c:pt idx="1">
                  <c:v>51.850236383000002</c:v>
                </c:pt>
                <c:pt idx="2">
                  <c:v>51.850236383000002</c:v>
                </c:pt>
                <c:pt idx="3">
                  <c:v>51.850236383000002</c:v>
                </c:pt>
                <c:pt idx="4">
                  <c:v>51.850236383000002</c:v>
                </c:pt>
                <c:pt idx="5">
                  <c:v>51.850236383000002</c:v>
                </c:pt>
                <c:pt idx="6">
                  <c:v>51.850236383000002</c:v>
                </c:pt>
                <c:pt idx="7">
                  <c:v>51.850236383000002</c:v>
                </c:pt>
                <c:pt idx="8">
                  <c:v>51.850236383000002</c:v>
                </c:pt>
                <c:pt idx="9">
                  <c:v>51.850236383000002</c:v>
                </c:pt>
                <c:pt idx="10">
                  <c:v>51.850236383000002</c:v>
                </c:pt>
                <c:pt idx="11">
                  <c:v>51.850236383000002</c:v>
                </c:pt>
                <c:pt idx="12">
                  <c:v>51.850236383000002</c:v>
                </c:pt>
                <c:pt idx="13">
                  <c:v>51.850236383000002</c:v>
                </c:pt>
                <c:pt idx="14">
                  <c:v>51.850236383000002</c:v>
                </c:pt>
                <c:pt idx="15">
                  <c:v>51.850236383000002</c:v>
                </c:pt>
                <c:pt idx="16">
                  <c:v>51.850236383000002</c:v>
                </c:pt>
                <c:pt idx="17">
                  <c:v>51.850236383000002</c:v>
                </c:pt>
                <c:pt idx="18">
                  <c:v>51.850236383000002</c:v>
                </c:pt>
                <c:pt idx="19">
                  <c:v>51.850236383000002</c:v>
                </c:pt>
                <c:pt idx="20">
                  <c:v>51.850236383000002</c:v>
                </c:pt>
                <c:pt idx="21">
                  <c:v>51.850236383000002</c:v>
                </c:pt>
                <c:pt idx="22">
                  <c:v>51.850236383000002</c:v>
                </c:pt>
                <c:pt idx="23">
                  <c:v>51.850236383000002</c:v>
                </c:pt>
                <c:pt idx="24">
                  <c:v>51.850236383000002</c:v>
                </c:pt>
                <c:pt idx="25">
                  <c:v>51.850236383000002</c:v>
                </c:pt>
                <c:pt idx="26">
                  <c:v>51.850236383000002</c:v>
                </c:pt>
                <c:pt idx="27">
                  <c:v>51.850236383000002</c:v>
                </c:pt>
                <c:pt idx="28">
                  <c:v>51.850236383000002</c:v>
                </c:pt>
                <c:pt idx="29">
                  <c:v>51.850236383000002</c:v>
                </c:pt>
                <c:pt idx="30">
                  <c:v>51.850236383000002</c:v>
                </c:pt>
                <c:pt idx="31">
                  <c:v>51.850236383000002</c:v>
                </c:pt>
                <c:pt idx="32">
                  <c:v>51.850236383000002</c:v>
                </c:pt>
                <c:pt idx="33">
                  <c:v>51.850236383000002</c:v>
                </c:pt>
                <c:pt idx="34">
                  <c:v>51.850236383000002</c:v>
                </c:pt>
                <c:pt idx="35">
                  <c:v>51.850236383000002</c:v>
                </c:pt>
                <c:pt idx="36">
                  <c:v>51.850236383000002</c:v>
                </c:pt>
                <c:pt idx="37">
                  <c:v>51.850236383000002</c:v>
                </c:pt>
                <c:pt idx="38">
                  <c:v>51.850236383000002</c:v>
                </c:pt>
                <c:pt idx="39">
                  <c:v>51.850236383000002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73-5649-AB8D-F62E0EFBCDAD}"/>
            </c:ext>
          </c:extLst>
        </c:ser>
        <c:ser>
          <c:idx val="8"/>
          <c:order val="7"/>
          <c:tx>
            <c:strRef>
              <c:f>'Sample Data'!$T$4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'Sample Data'!$T$5:$T$44</c:f>
              <c:numCache>
                <c:formatCode>General</c:formatCode>
                <c:ptCount val="40"/>
                <c:pt idx="0">
                  <c:v>53.112348500000003</c:v>
                </c:pt>
                <c:pt idx="1">
                  <c:v>53.112348500000003</c:v>
                </c:pt>
                <c:pt idx="2">
                  <c:v>53.112348500000003</c:v>
                </c:pt>
                <c:pt idx="3">
                  <c:v>53.112348500000003</c:v>
                </c:pt>
                <c:pt idx="4">
                  <c:v>53.112348500000003</c:v>
                </c:pt>
                <c:pt idx="5">
                  <c:v>53.112348500000003</c:v>
                </c:pt>
                <c:pt idx="6">
                  <c:v>53.112348500000003</c:v>
                </c:pt>
                <c:pt idx="7">
                  <c:v>53.112348500000003</c:v>
                </c:pt>
                <c:pt idx="8">
                  <c:v>53.112348500000003</c:v>
                </c:pt>
                <c:pt idx="9">
                  <c:v>53.112348500000003</c:v>
                </c:pt>
                <c:pt idx="10">
                  <c:v>53.112348500000003</c:v>
                </c:pt>
                <c:pt idx="11">
                  <c:v>53.112348500000003</c:v>
                </c:pt>
                <c:pt idx="12">
                  <c:v>53.112348500000003</c:v>
                </c:pt>
                <c:pt idx="13">
                  <c:v>53.112348500000003</c:v>
                </c:pt>
                <c:pt idx="14">
                  <c:v>53.112348500000003</c:v>
                </c:pt>
                <c:pt idx="15">
                  <c:v>53.112348500000003</c:v>
                </c:pt>
                <c:pt idx="16">
                  <c:v>53.112348500000003</c:v>
                </c:pt>
                <c:pt idx="17">
                  <c:v>53.112348500000003</c:v>
                </c:pt>
                <c:pt idx="18">
                  <c:v>53.112348500000003</c:v>
                </c:pt>
                <c:pt idx="19">
                  <c:v>53.112348500000003</c:v>
                </c:pt>
                <c:pt idx="20">
                  <c:v>53.112348500000003</c:v>
                </c:pt>
                <c:pt idx="21">
                  <c:v>53.112348500000003</c:v>
                </c:pt>
                <c:pt idx="22">
                  <c:v>53.112348500000003</c:v>
                </c:pt>
                <c:pt idx="23">
                  <c:v>53.112348500000003</c:v>
                </c:pt>
                <c:pt idx="24">
                  <c:v>53.112348500000003</c:v>
                </c:pt>
                <c:pt idx="25">
                  <c:v>53.112348500000003</c:v>
                </c:pt>
                <c:pt idx="26">
                  <c:v>53.112348500000003</c:v>
                </c:pt>
                <c:pt idx="27">
                  <c:v>53.112348500000003</c:v>
                </c:pt>
                <c:pt idx="28">
                  <c:v>53.112348500000003</c:v>
                </c:pt>
                <c:pt idx="29">
                  <c:v>53.112348500000003</c:v>
                </c:pt>
                <c:pt idx="30">
                  <c:v>53.112348500000003</c:v>
                </c:pt>
                <c:pt idx="31">
                  <c:v>53.112348500000003</c:v>
                </c:pt>
                <c:pt idx="32">
                  <c:v>53.112348500000003</c:v>
                </c:pt>
                <c:pt idx="33">
                  <c:v>53.112348500000003</c:v>
                </c:pt>
                <c:pt idx="34">
                  <c:v>53.112348500000003</c:v>
                </c:pt>
                <c:pt idx="35">
                  <c:v>53.112348500000003</c:v>
                </c:pt>
                <c:pt idx="36">
                  <c:v>53.112348500000003</c:v>
                </c:pt>
                <c:pt idx="37">
                  <c:v>53.112348500000003</c:v>
                </c:pt>
                <c:pt idx="38">
                  <c:v>53.112348500000003</c:v>
                </c:pt>
                <c:pt idx="39">
                  <c:v>53.112348500000003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A-DE4F-9702-399143388002}"/>
            </c:ext>
          </c:extLst>
        </c:ser>
        <c:ser>
          <c:idx val="7"/>
          <c:order val="8"/>
          <c:tx>
            <c:strRef>
              <c:f>'Sample Data'!$U$4</c:f>
              <c:strCache>
                <c:ptCount val="1"/>
                <c:pt idx="0">
                  <c:v>Plant Limit</c:v>
                </c:pt>
              </c:strCache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'Sample Data'!$U$5:$U$44</c:f>
              <c:numCache>
                <c:formatCode>General</c:formatCode>
                <c:ptCount val="40"/>
                <c:pt idx="0">
                  <c:v>55.7</c:v>
                </c:pt>
                <c:pt idx="1">
                  <c:v>55.7</c:v>
                </c:pt>
                <c:pt idx="2">
                  <c:v>55.7</c:v>
                </c:pt>
                <c:pt idx="3">
                  <c:v>55.7</c:v>
                </c:pt>
                <c:pt idx="4">
                  <c:v>55.7</c:v>
                </c:pt>
                <c:pt idx="5">
                  <c:v>55.7</c:v>
                </c:pt>
                <c:pt idx="6">
                  <c:v>55.7</c:v>
                </c:pt>
                <c:pt idx="7">
                  <c:v>55.7</c:v>
                </c:pt>
                <c:pt idx="8">
                  <c:v>55.7</c:v>
                </c:pt>
                <c:pt idx="9">
                  <c:v>55.7</c:v>
                </c:pt>
                <c:pt idx="10">
                  <c:v>55.7</c:v>
                </c:pt>
                <c:pt idx="11">
                  <c:v>55.7</c:v>
                </c:pt>
                <c:pt idx="12">
                  <c:v>55.7</c:v>
                </c:pt>
                <c:pt idx="13">
                  <c:v>55.7</c:v>
                </c:pt>
                <c:pt idx="14">
                  <c:v>55.7</c:v>
                </c:pt>
                <c:pt idx="15">
                  <c:v>55.7</c:v>
                </c:pt>
                <c:pt idx="16">
                  <c:v>55.7</c:v>
                </c:pt>
                <c:pt idx="17">
                  <c:v>55.7</c:v>
                </c:pt>
                <c:pt idx="18">
                  <c:v>55.7</c:v>
                </c:pt>
                <c:pt idx="19">
                  <c:v>55.7</c:v>
                </c:pt>
                <c:pt idx="20">
                  <c:v>55.7</c:v>
                </c:pt>
                <c:pt idx="21">
                  <c:v>55.7</c:v>
                </c:pt>
                <c:pt idx="22">
                  <c:v>55.7</c:v>
                </c:pt>
                <c:pt idx="23">
                  <c:v>55.7</c:v>
                </c:pt>
                <c:pt idx="24">
                  <c:v>55.7</c:v>
                </c:pt>
                <c:pt idx="25">
                  <c:v>55.7</c:v>
                </c:pt>
                <c:pt idx="26">
                  <c:v>55.7</c:v>
                </c:pt>
                <c:pt idx="27">
                  <c:v>55.7</c:v>
                </c:pt>
                <c:pt idx="28">
                  <c:v>55.7</c:v>
                </c:pt>
                <c:pt idx="29">
                  <c:v>55.7</c:v>
                </c:pt>
                <c:pt idx="30">
                  <c:v>55.7</c:v>
                </c:pt>
                <c:pt idx="31">
                  <c:v>55.7</c:v>
                </c:pt>
                <c:pt idx="32">
                  <c:v>55.7</c:v>
                </c:pt>
                <c:pt idx="33">
                  <c:v>55.7</c:v>
                </c:pt>
                <c:pt idx="34">
                  <c:v>55.7</c:v>
                </c:pt>
                <c:pt idx="35">
                  <c:v>55.7</c:v>
                </c:pt>
                <c:pt idx="36">
                  <c:v>55.7</c:v>
                </c:pt>
                <c:pt idx="37">
                  <c:v>55.7</c:v>
                </c:pt>
                <c:pt idx="38">
                  <c:v>55.7</c:v>
                </c:pt>
                <c:pt idx="39">
                  <c:v>55.7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73-5649-AB8D-F62E0EFBC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919088"/>
        <c:axId val="327031616"/>
      </c:lineChart>
      <c:catAx>
        <c:axId val="3269190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31616"/>
        <c:crosses val="autoZero"/>
        <c:auto val="1"/>
        <c:lblAlgn val="ctr"/>
        <c:lblOffset val="100"/>
        <c:tickLblSkip val="3"/>
        <c:noMultiLvlLbl val="0"/>
      </c:catAx>
      <c:valAx>
        <c:axId val="327031616"/>
        <c:scaling>
          <c:orientation val="minMax"/>
          <c:min val="51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19088"/>
        <c:crossesAt val="1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220133</xdr:colOff>
      <xdr:row>3</xdr:row>
      <xdr:rowOff>501650</xdr:rowOff>
    </xdr:from>
    <xdr:to>
      <xdr:col>17</xdr:col>
      <xdr:colOff>762000</xdr:colOff>
      <xdr:row>34</xdr:row>
      <xdr:rowOff>33867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E75A717-E2EE-0D4B-87C6-B7BD25A99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DFDE-803C-D744-80F6-2B3C6C5CE494}">
  <dimension ref="B1:E19"/>
  <sheetViews>
    <sheetView showGridLines="0" tabSelected="1" zoomScale="180" zoomScaleNormal="180" workbookViewId="0">
      <selection activeCell="B5" sqref="B5:D18"/>
    </sheetView>
  </sheetViews>
  <sheetFormatPr defaultColWidth="11" defaultRowHeight="15.95"/>
  <cols>
    <col min="1" max="1" width="2.875" customWidth="1"/>
    <col min="3" max="3" width="12.875" bestFit="1" customWidth="1"/>
  </cols>
  <sheetData>
    <row r="1" spans="2:5">
      <c r="B1" t="s">
        <v>0</v>
      </c>
    </row>
    <row r="2" spans="2:5" ht="15.75"/>
    <row r="3" spans="2:5" ht="15.75">
      <c r="B3" s="51" t="s">
        <v>1</v>
      </c>
      <c r="C3" s="52">
        <v>35</v>
      </c>
    </row>
    <row r="4" spans="2:5" ht="15.75">
      <c r="D4" s="46"/>
      <c r="E4" s="46"/>
    </row>
    <row r="5" spans="2:5" ht="36" customHeight="1">
      <c r="B5" s="53" t="s">
        <v>2</v>
      </c>
      <c r="C5" s="54" t="s">
        <v>3</v>
      </c>
      <c r="D5" s="55" t="s">
        <v>4</v>
      </c>
    </row>
    <row r="6" spans="2:5" ht="15.75">
      <c r="B6" s="56" t="s">
        <v>5</v>
      </c>
      <c r="C6" s="46">
        <v>322</v>
      </c>
      <c r="D6" s="57">
        <f>ROUNDUP(C6/$C$18*$C$3,0)</f>
        <v>5</v>
      </c>
    </row>
    <row r="7" spans="2:5" ht="15.75">
      <c r="B7" s="56" t="s">
        <v>6</v>
      </c>
      <c r="C7" s="46">
        <v>188</v>
      </c>
      <c r="D7" s="57">
        <f>ROUNDUP(C7/$C$18*$C$3,0)</f>
        <v>3</v>
      </c>
    </row>
    <row r="8" spans="2:5" ht="15.75">
      <c r="B8" s="56" t="s">
        <v>7</v>
      </c>
      <c r="C8" s="46">
        <v>136</v>
      </c>
      <c r="D8" s="57">
        <f>ROUNDUP(C8/$C$18*$C$3,0)</f>
        <v>2</v>
      </c>
    </row>
    <row r="9" spans="2:5" ht="15.75">
      <c r="B9" s="56" t="s">
        <v>8</v>
      </c>
      <c r="C9" s="46">
        <v>259</v>
      </c>
      <c r="D9" s="57">
        <f>ROUNDUP(C9/$C$18*$C$3,0)</f>
        <v>4</v>
      </c>
    </row>
    <row r="10" spans="2:5" ht="15.75">
      <c r="B10" s="56" t="s">
        <v>9</v>
      </c>
      <c r="C10" s="46">
        <v>281</v>
      </c>
      <c r="D10" s="57">
        <f>ROUNDUP(C10/$C$18*$C$3,0)</f>
        <v>4</v>
      </c>
    </row>
    <row r="11" spans="2:5" ht="15.75">
      <c r="B11" s="56" t="s">
        <v>10</v>
      </c>
      <c r="C11" s="46">
        <v>201</v>
      </c>
      <c r="D11" s="57">
        <f>ROUNDUP(C11/$C$18*$C$3,0)</f>
        <v>3</v>
      </c>
    </row>
    <row r="12" spans="2:5" ht="15.75">
      <c r="B12" s="56" t="s">
        <v>11</v>
      </c>
      <c r="C12" s="46">
        <v>136</v>
      </c>
      <c r="D12" s="57">
        <f>ROUNDUP(C12/$C$18*$C$3,0)</f>
        <v>2</v>
      </c>
    </row>
    <row r="13" spans="2:5" ht="15.75">
      <c r="B13" s="56" t="s">
        <v>12</v>
      </c>
      <c r="C13" s="46">
        <v>297</v>
      </c>
      <c r="D13" s="57">
        <f>ROUNDUP(C13/$C$18*$C$3,0)</f>
        <v>5</v>
      </c>
    </row>
    <row r="14" spans="2:5" ht="15.75">
      <c r="B14" s="56" t="s">
        <v>13</v>
      </c>
      <c r="C14" s="46">
        <v>215</v>
      </c>
      <c r="D14" s="57">
        <f>ROUNDUP(C14/$C$18*$C$3,0)</f>
        <v>4</v>
      </c>
    </row>
    <row r="15" spans="2:5" ht="15.75">
      <c r="B15" s="56" t="s">
        <v>14</v>
      </c>
      <c r="C15" s="46">
        <v>170</v>
      </c>
      <c r="D15" s="57">
        <f>ROUNDUP(C15/$C$18*$C$3,0)</f>
        <v>3</v>
      </c>
    </row>
    <row r="16" spans="2:5" ht="15.75">
      <c r="B16" s="56" t="s">
        <v>15</v>
      </c>
      <c r="C16" s="46">
        <v>162</v>
      </c>
      <c r="D16" s="57">
        <f>ROUNDUP(C16/$C$18*$C$3,0)</f>
        <v>3</v>
      </c>
    </row>
    <row r="17" spans="2:4" ht="15.75">
      <c r="B17" s="58" t="s">
        <v>16</v>
      </c>
      <c r="C17" s="5">
        <v>133</v>
      </c>
      <c r="D17" s="59">
        <f>ROUNDUP(C17/$C$18*$C$3,0)</f>
        <v>2</v>
      </c>
    </row>
    <row r="18" spans="2:4" ht="15.75">
      <c r="B18" s="60" t="s">
        <v>17</v>
      </c>
      <c r="C18" s="61">
        <f>SUM(C6:C17)</f>
        <v>2500</v>
      </c>
      <c r="D18" s="62">
        <f>SUM(D6:D17)</f>
        <v>40</v>
      </c>
    </row>
    <row r="19" spans="2:4" ht="15.7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EFBDA-EC58-4C4F-A1AD-B75D92B4C9DC}">
  <dimension ref="B3:AG44"/>
  <sheetViews>
    <sheetView showGridLines="0" zoomScale="75" workbookViewId="0">
      <selection activeCell="D2" sqref="D2"/>
    </sheetView>
  </sheetViews>
  <sheetFormatPr defaultColWidth="11" defaultRowHeight="15.75" customHeight="1"/>
  <cols>
    <col min="2" max="2" width="10.875"/>
    <col min="6" max="6" width="23.625" bestFit="1" customWidth="1"/>
    <col min="7" max="7" width="12.125" bestFit="1" customWidth="1"/>
    <col min="19" max="19" width="4.5" customWidth="1"/>
    <col min="22" max="33" width="8.875" customWidth="1"/>
  </cols>
  <sheetData>
    <row r="3" spans="2:33" ht="15.75" customHeight="1">
      <c r="V3" s="40" t="s">
        <v>4</v>
      </c>
      <c r="W3" s="41"/>
      <c r="X3" s="41"/>
      <c r="Y3" s="41"/>
      <c r="Z3" s="41"/>
      <c r="AA3" s="42"/>
      <c r="AB3" s="40" t="s">
        <v>18</v>
      </c>
      <c r="AC3" s="41"/>
      <c r="AD3" s="41"/>
      <c r="AE3" s="41"/>
      <c r="AF3" s="41"/>
      <c r="AG3" s="42"/>
    </row>
    <row r="4" spans="2:33" ht="44.1" customHeight="1">
      <c r="B4" s="26" t="s">
        <v>19</v>
      </c>
      <c r="C4" s="27" t="s">
        <v>20</v>
      </c>
      <c r="D4" s="28" t="s">
        <v>21</v>
      </c>
      <c r="T4" s="1" t="s">
        <v>22</v>
      </c>
      <c r="U4" s="1" t="s">
        <v>23</v>
      </c>
      <c r="V4" s="37" t="s">
        <v>24</v>
      </c>
      <c r="W4" s="38"/>
      <c r="X4" s="38" t="s">
        <v>25</v>
      </c>
      <c r="Y4" s="38"/>
      <c r="Z4" s="38" t="s">
        <v>26</v>
      </c>
      <c r="AA4" s="39"/>
      <c r="AB4" s="37" t="s">
        <v>24</v>
      </c>
      <c r="AC4" s="38"/>
      <c r="AD4" s="38" t="s">
        <v>25</v>
      </c>
      <c r="AE4" s="38"/>
      <c r="AF4" s="38" t="s">
        <v>26</v>
      </c>
      <c r="AG4" s="39"/>
    </row>
    <row r="5" spans="2:33" ht="15.95">
      <c r="B5" s="2" t="s">
        <v>5</v>
      </c>
      <c r="C5">
        <v>376</v>
      </c>
      <c r="D5" s="3">
        <v>53.009300000000003</v>
      </c>
      <c r="F5" s="22" t="s">
        <v>27</v>
      </c>
      <c r="G5" s="22">
        <v>53.112348500000003</v>
      </c>
      <c r="T5" s="2">
        <f>sample_mean</f>
        <v>53.112348500000003</v>
      </c>
      <c r="U5" s="2">
        <v>55.7</v>
      </c>
      <c r="V5" s="34">
        <f t="shared" ref="V5:V44" si="0">sample_mean+sample_standard_deviation</f>
        <v>53.533052539000003</v>
      </c>
      <c r="W5" s="30">
        <f t="shared" ref="W5:W44" si="1">sample_mean-sample_standard_deviation</f>
        <v>52.691644461000003</v>
      </c>
      <c r="X5" s="30">
        <f t="shared" ref="X5:X44" si="2">sample_mean+2*sample_standard_deviation</f>
        <v>53.953756578000004</v>
      </c>
      <c r="Y5" s="30">
        <f t="shared" ref="Y5:Y44" si="3">sample_mean-2*sample_standard_deviation</f>
        <v>52.270940422000002</v>
      </c>
      <c r="Z5" s="30">
        <f t="shared" ref="Z5:Z44" si="4">sample_mean+3*sample_standard_deviation</f>
        <v>54.374460617000004</v>
      </c>
      <c r="AA5" s="31">
        <f t="shared" ref="AA5:AA44" si="5">sample_mean-3*sample_standard_deviation</f>
        <v>51.850236383000002</v>
      </c>
      <c r="AB5" s="34">
        <f t="shared" ref="AB5:AB44" si="6">population_mean+population_standard_deviation</f>
        <v>53.1</v>
      </c>
      <c r="AC5" s="30">
        <f t="shared" ref="AC5:AC44" si="7">population_mean-population_standard_deviation</f>
        <v>52.9</v>
      </c>
      <c r="AD5" s="30">
        <f t="shared" ref="AD5:AD44" si="8">population_mean+2*population_standard_deviation</f>
        <v>53.2</v>
      </c>
      <c r="AE5" s="30">
        <f t="shared" ref="AE5:AE44" si="9">population_mean-2*population_standard_deviation</f>
        <v>52.8</v>
      </c>
      <c r="AF5" s="30">
        <f t="shared" ref="AF5:AF44" si="10">population_mean+3*population_standard_deviation</f>
        <v>53.3</v>
      </c>
      <c r="AG5" s="31">
        <f t="shared" ref="AG5:AG44" si="11">population_mean-3*population_standard_deviation</f>
        <v>52.7</v>
      </c>
    </row>
    <row r="6" spans="2:33" ht="15.95">
      <c r="B6" s="2" t="s">
        <v>5</v>
      </c>
      <c r="C6">
        <v>472</v>
      </c>
      <c r="D6" s="3">
        <v>52.851979999999998</v>
      </c>
      <c r="F6" s="22" t="s">
        <v>28</v>
      </c>
      <c r="G6" s="22">
        <v>6.6519149E-2</v>
      </c>
      <c r="T6" s="2">
        <f>sample_mean</f>
        <v>53.112348500000003</v>
      </c>
      <c r="U6" s="2">
        <v>55.7</v>
      </c>
      <c r="V6" s="34">
        <f t="shared" si="0"/>
        <v>53.533052539000003</v>
      </c>
      <c r="W6" s="30">
        <f t="shared" si="1"/>
        <v>52.691644461000003</v>
      </c>
      <c r="X6" s="30">
        <f t="shared" si="2"/>
        <v>53.953756578000004</v>
      </c>
      <c r="Y6" s="30">
        <f t="shared" si="3"/>
        <v>52.270940422000002</v>
      </c>
      <c r="Z6" s="30">
        <f t="shared" si="4"/>
        <v>54.374460617000004</v>
      </c>
      <c r="AA6" s="31">
        <f t="shared" si="5"/>
        <v>51.850236383000002</v>
      </c>
      <c r="AB6" s="34">
        <f t="shared" si="6"/>
        <v>53.1</v>
      </c>
      <c r="AC6" s="30">
        <f t="shared" si="7"/>
        <v>52.9</v>
      </c>
      <c r="AD6" s="30">
        <f t="shared" si="8"/>
        <v>53.2</v>
      </c>
      <c r="AE6" s="30">
        <f t="shared" si="9"/>
        <v>52.8</v>
      </c>
      <c r="AF6" s="30">
        <f t="shared" si="10"/>
        <v>53.3</v>
      </c>
      <c r="AG6" s="31">
        <f t="shared" si="11"/>
        <v>52.7</v>
      </c>
    </row>
    <row r="7" spans="2:33" ht="15.95">
      <c r="B7" s="2" t="s">
        <v>5</v>
      </c>
      <c r="C7">
        <v>375</v>
      </c>
      <c r="D7" s="3">
        <v>53.21593</v>
      </c>
      <c r="F7" s="22" t="s">
        <v>29</v>
      </c>
      <c r="G7" s="22">
        <v>53.041289999999996</v>
      </c>
      <c r="T7" s="2">
        <f>sample_mean</f>
        <v>53.112348500000003</v>
      </c>
      <c r="U7" s="2">
        <v>55.7</v>
      </c>
      <c r="V7" s="34">
        <f t="shared" si="0"/>
        <v>53.533052539000003</v>
      </c>
      <c r="W7" s="30">
        <f t="shared" si="1"/>
        <v>52.691644461000003</v>
      </c>
      <c r="X7" s="30">
        <f t="shared" si="2"/>
        <v>53.953756578000004</v>
      </c>
      <c r="Y7" s="30">
        <f t="shared" si="3"/>
        <v>52.270940422000002</v>
      </c>
      <c r="Z7" s="30">
        <f t="shared" si="4"/>
        <v>54.374460617000004</v>
      </c>
      <c r="AA7" s="31">
        <f t="shared" si="5"/>
        <v>51.850236383000002</v>
      </c>
      <c r="AB7" s="34">
        <f t="shared" si="6"/>
        <v>53.1</v>
      </c>
      <c r="AC7" s="30">
        <f t="shared" si="7"/>
        <v>52.9</v>
      </c>
      <c r="AD7" s="30">
        <f t="shared" si="8"/>
        <v>53.2</v>
      </c>
      <c r="AE7" s="30">
        <f t="shared" si="9"/>
        <v>52.8</v>
      </c>
      <c r="AF7" s="30">
        <f t="shared" si="10"/>
        <v>53.3</v>
      </c>
      <c r="AG7" s="31">
        <f t="shared" si="11"/>
        <v>52.7</v>
      </c>
    </row>
    <row r="8" spans="2:33" ht="15.95">
      <c r="B8" s="2" t="s">
        <v>5</v>
      </c>
      <c r="C8">
        <v>561</v>
      </c>
      <c r="D8" s="3">
        <v>53.064830000000001</v>
      </c>
      <c r="F8" s="22" t="s">
        <v>30</v>
      </c>
      <c r="G8" s="22" t="e">
        <v>#N/A</v>
      </c>
      <c r="T8" s="2">
        <f>sample_mean</f>
        <v>53.112348500000003</v>
      </c>
      <c r="U8" s="2">
        <v>55.7</v>
      </c>
      <c r="V8" s="34">
        <f t="shared" si="0"/>
        <v>53.533052539000003</v>
      </c>
      <c r="W8" s="30">
        <f t="shared" si="1"/>
        <v>52.691644461000003</v>
      </c>
      <c r="X8" s="30">
        <f t="shared" si="2"/>
        <v>53.953756578000004</v>
      </c>
      <c r="Y8" s="30">
        <f t="shared" si="3"/>
        <v>52.270940422000002</v>
      </c>
      <c r="Z8" s="30">
        <f t="shared" si="4"/>
        <v>54.374460617000004</v>
      </c>
      <c r="AA8" s="31">
        <f t="shared" si="5"/>
        <v>51.850236383000002</v>
      </c>
      <c r="AB8" s="34">
        <f t="shared" si="6"/>
        <v>53.1</v>
      </c>
      <c r="AC8" s="30">
        <f t="shared" si="7"/>
        <v>52.9</v>
      </c>
      <c r="AD8" s="30">
        <f t="shared" si="8"/>
        <v>53.2</v>
      </c>
      <c r="AE8" s="30">
        <f t="shared" si="9"/>
        <v>52.8</v>
      </c>
      <c r="AF8" s="30">
        <f t="shared" si="10"/>
        <v>53.3</v>
      </c>
      <c r="AG8" s="31">
        <f t="shared" si="11"/>
        <v>52.7</v>
      </c>
    </row>
    <row r="9" spans="2:33" ht="15.95">
      <c r="B9" s="2" t="s">
        <v>5</v>
      </c>
      <c r="C9">
        <v>491</v>
      </c>
      <c r="D9" s="3">
        <v>52.85183</v>
      </c>
      <c r="F9" s="22" t="s">
        <v>31</v>
      </c>
      <c r="G9" s="22">
        <v>0.42070403899999997</v>
      </c>
      <c r="T9" s="2">
        <f>sample_mean</f>
        <v>53.112348500000003</v>
      </c>
      <c r="U9" s="2">
        <v>55.7</v>
      </c>
      <c r="V9" s="34">
        <f t="shared" si="0"/>
        <v>53.533052539000003</v>
      </c>
      <c r="W9" s="30">
        <f t="shared" si="1"/>
        <v>52.691644461000003</v>
      </c>
      <c r="X9" s="30">
        <f t="shared" si="2"/>
        <v>53.953756578000004</v>
      </c>
      <c r="Y9" s="30">
        <f t="shared" si="3"/>
        <v>52.270940422000002</v>
      </c>
      <c r="Z9" s="30">
        <f t="shared" si="4"/>
        <v>54.374460617000004</v>
      </c>
      <c r="AA9" s="31">
        <f t="shared" si="5"/>
        <v>51.850236383000002</v>
      </c>
      <c r="AB9" s="34">
        <f t="shared" si="6"/>
        <v>53.1</v>
      </c>
      <c r="AC9" s="30">
        <f t="shared" si="7"/>
        <v>52.9</v>
      </c>
      <c r="AD9" s="30">
        <f t="shared" si="8"/>
        <v>53.2</v>
      </c>
      <c r="AE9" s="30">
        <f t="shared" si="9"/>
        <v>52.8</v>
      </c>
      <c r="AF9" s="30">
        <f t="shared" si="10"/>
        <v>53.3</v>
      </c>
      <c r="AG9" s="31">
        <f t="shared" si="11"/>
        <v>52.7</v>
      </c>
    </row>
    <row r="10" spans="2:33" ht="15.95">
      <c r="B10" s="2" t="s">
        <v>6</v>
      </c>
      <c r="C10">
        <v>848</v>
      </c>
      <c r="D10" s="3">
        <v>53.1096</v>
      </c>
      <c r="F10" s="22" t="s">
        <v>32</v>
      </c>
      <c r="G10" s="22">
        <v>0.17699188900000001</v>
      </c>
      <c r="T10" s="2">
        <f>sample_mean</f>
        <v>53.112348500000003</v>
      </c>
      <c r="U10" s="2">
        <v>55.7</v>
      </c>
      <c r="V10" s="34">
        <f t="shared" si="0"/>
        <v>53.533052539000003</v>
      </c>
      <c r="W10" s="30">
        <f t="shared" si="1"/>
        <v>52.691644461000003</v>
      </c>
      <c r="X10" s="30">
        <f t="shared" si="2"/>
        <v>53.953756578000004</v>
      </c>
      <c r="Y10" s="30">
        <f t="shared" si="3"/>
        <v>52.270940422000002</v>
      </c>
      <c r="Z10" s="30">
        <f t="shared" si="4"/>
        <v>54.374460617000004</v>
      </c>
      <c r="AA10" s="31">
        <f t="shared" si="5"/>
        <v>51.850236383000002</v>
      </c>
      <c r="AB10" s="34">
        <f t="shared" si="6"/>
        <v>53.1</v>
      </c>
      <c r="AC10" s="30">
        <f t="shared" si="7"/>
        <v>52.9</v>
      </c>
      <c r="AD10" s="30">
        <f t="shared" si="8"/>
        <v>53.2</v>
      </c>
      <c r="AE10" s="30">
        <f t="shared" si="9"/>
        <v>52.8</v>
      </c>
      <c r="AF10" s="30">
        <f t="shared" si="10"/>
        <v>53.3</v>
      </c>
      <c r="AG10" s="31">
        <f t="shared" si="11"/>
        <v>52.7</v>
      </c>
    </row>
    <row r="11" spans="2:33" ht="15.95">
      <c r="B11" s="2" t="s">
        <v>6</v>
      </c>
      <c r="C11">
        <v>799</v>
      </c>
      <c r="D11" s="3">
        <v>53.360100000000003</v>
      </c>
      <c r="F11" s="22" t="s">
        <v>33</v>
      </c>
      <c r="G11" s="22">
        <v>12.8509438</v>
      </c>
      <c r="T11" s="2">
        <f>sample_mean</f>
        <v>53.112348500000003</v>
      </c>
      <c r="U11" s="2">
        <v>55.7</v>
      </c>
      <c r="V11" s="34">
        <f t="shared" si="0"/>
        <v>53.533052539000003</v>
      </c>
      <c r="W11" s="30">
        <f t="shared" si="1"/>
        <v>52.691644461000003</v>
      </c>
      <c r="X11" s="30">
        <f t="shared" si="2"/>
        <v>53.953756578000004</v>
      </c>
      <c r="Y11" s="30">
        <f t="shared" si="3"/>
        <v>52.270940422000002</v>
      </c>
      <c r="Z11" s="30">
        <f t="shared" si="4"/>
        <v>54.374460617000004</v>
      </c>
      <c r="AA11" s="31">
        <f t="shared" si="5"/>
        <v>51.850236383000002</v>
      </c>
      <c r="AB11" s="34">
        <f t="shared" si="6"/>
        <v>53.1</v>
      </c>
      <c r="AC11" s="30">
        <f t="shared" si="7"/>
        <v>52.9</v>
      </c>
      <c r="AD11" s="30">
        <f t="shared" si="8"/>
        <v>53.2</v>
      </c>
      <c r="AE11" s="30">
        <f t="shared" si="9"/>
        <v>52.8</v>
      </c>
      <c r="AF11" s="30">
        <f t="shared" si="10"/>
        <v>53.3</v>
      </c>
      <c r="AG11" s="31">
        <f t="shared" si="11"/>
        <v>52.7</v>
      </c>
    </row>
    <row r="12" spans="2:33" ht="15.95">
      <c r="B12" s="2" t="s">
        <v>6</v>
      </c>
      <c r="C12">
        <v>960</v>
      </c>
      <c r="D12" s="3">
        <v>53.15916</v>
      </c>
      <c r="F12" s="22" t="s">
        <v>34</v>
      </c>
      <c r="G12" s="22">
        <v>3.171598414</v>
      </c>
      <c r="T12" s="2">
        <f>sample_mean</f>
        <v>53.112348500000003</v>
      </c>
      <c r="U12" s="2">
        <v>55.7</v>
      </c>
      <c r="V12" s="34">
        <f t="shared" si="0"/>
        <v>53.533052539000003</v>
      </c>
      <c r="W12" s="30">
        <f t="shared" si="1"/>
        <v>52.691644461000003</v>
      </c>
      <c r="X12" s="30">
        <f t="shared" si="2"/>
        <v>53.953756578000004</v>
      </c>
      <c r="Y12" s="30">
        <f t="shared" si="3"/>
        <v>52.270940422000002</v>
      </c>
      <c r="Z12" s="30">
        <f t="shared" si="4"/>
        <v>54.374460617000004</v>
      </c>
      <c r="AA12" s="31">
        <f t="shared" si="5"/>
        <v>51.850236383000002</v>
      </c>
      <c r="AB12" s="34">
        <f t="shared" si="6"/>
        <v>53.1</v>
      </c>
      <c r="AC12" s="30">
        <f t="shared" si="7"/>
        <v>52.9</v>
      </c>
      <c r="AD12" s="30">
        <f t="shared" si="8"/>
        <v>53.2</v>
      </c>
      <c r="AE12" s="30">
        <f t="shared" si="9"/>
        <v>52.8</v>
      </c>
      <c r="AF12" s="30">
        <f t="shared" si="10"/>
        <v>53.3</v>
      </c>
      <c r="AG12" s="31">
        <f t="shared" si="11"/>
        <v>52.7</v>
      </c>
    </row>
    <row r="13" spans="2:33" ht="15.95">
      <c r="B13" s="2" t="s">
        <v>7</v>
      </c>
      <c r="C13">
        <v>2155</v>
      </c>
      <c r="D13" s="3">
        <v>52.672899999999998</v>
      </c>
      <c r="F13" s="22" t="s">
        <v>35</v>
      </c>
      <c r="G13" s="22">
        <v>2.4077899999999999</v>
      </c>
      <c r="T13" s="2">
        <f>sample_mean</f>
        <v>53.112348500000003</v>
      </c>
      <c r="U13" s="2">
        <v>55.7</v>
      </c>
      <c r="V13" s="34">
        <f t="shared" si="0"/>
        <v>53.533052539000003</v>
      </c>
      <c r="W13" s="30">
        <f t="shared" si="1"/>
        <v>52.691644461000003</v>
      </c>
      <c r="X13" s="30">
        <f t="shared" si="2"/>
        <v>53.953756578000004</v>
      </c>
      <c r="Y13" s="30">
        <f t="shared" si="3"/>
        <v>52.270940422000002</v>
      </c>
      <c r="Z13" s="30">
        <f t="shared" si="4"/>
        <v>54.374460617000004</v>
      </c>
      <c r="AA13" s="31">
        <f t="shared" si="5"/>
        <v>51.850236383000002</v>
      </c>
      <c r="AB13" s="34">
        <f t="shared" si="6"/>
        <v>53.1</v>
      </c>
      <c r="AC13" s="30">
        <f t="shared" si="7"/>
        <v>52.9</v>
      </c>
      <c r="AD13" s="30">
        <f t="shared" si="8"/>
        <v>53.2</v>
      </c>
      <c r="AE13" s="30">
        <f t="shared" si="9"/>
        <v>52.8</v>
      </c>
      <c r="AF13" s="30">
        <f t="shared" si="10"/>
        <v>53.3</v>
      </c>
      <c r="AG13" s="31">
        <f t="shared" si="11"/>
        <v>52.7</v>
      </c>
    </row>
    <row r="14" spans="2:33" ht="15.95">
      <c r="B14" s="2" t="s">
        <v>7</v>
      </c>
      <c r="C14">
        <v>2113</v>
      </c>
      <c r="D14" s="3">
        <v>53.167960000000001</v>
      </c>
      <c r="F14" s="22" t="s">
        <v>36</v>
      </c>
      <c r="G14" s="22">
        <v>52.672899999999998</v>
      </c>
      <c r="T14" s="2">
        <f>sample_mean</f>
        <v>53.112348500000003</v>
      </c>
      <c r="U14" s="2">
        <v>55.7</v>
      </c>
      <c r="V14" s="34">
        <f t="shared" si="0"/>
        <v>53.533052539000003</v>
      </c>
      <c r="W14" s="30">
        <f t="shared" si="1"/>
        <v>52.691644461000003</v>
      </c>
      <c r="X14" s="30">
        <f t="shared" si="2"/>
        <v>53.953756578000004</v>
      </c>
      <c r="Y14" s="30">
        <f t="shared" si="3"/>
        <v>52.270940422000002</v>
      </c>
      <c r="Z14" s="30">
        <f t="shared" si="4"/>
        <v>54.374460617000004</v>
      </c>
      <c r="AA14" s="31">
        <f t="shared" si="5"/>
        <v>51.850236383000002</v>
      </c>
      <c r="AB14" s="34">
        <f t="shared" si="6"/>
        <v>53.1</v>
      </c>
      <c r="AC14" s="30">
        <f t="shared" si="7"/>
        <v>52.9</v>
      </c>
      <c r="AD14" s="30">
        <f t="shared" si="8"/>
        <v>53.2</v>
      </c>
      <c r="AE14" s="30">
        <f t="shared" si="9"/>
        <v>52.8</v>
      </c>
      <c r="AF14" s="30">
        <f t="shared" si="10"/>
        <v>53.3</v>
      </c>
      <c r="AG14" s="31">
        <f t="shared" si="11"/>
        <v>52.7</v>
      </c>
    </row>
    <row r="15" spans="2:33" ht="15.95">
      <c r="B15" s="2" t="s">
        <v>8</v>
      </c>
      <c r="C15">
        <v>1323</v>
      </c>
      <c r="D15" s="3">
        <v>52.7562</v>
      </c>
      <c r="F15" s="22" t="s">
        <v>37</v>
      </c>
      <c r="G15" s="22">
        <v>55.080689999999997</v>
      </c>
      <c r="T15" s="2">
        <f>sample_mean</f>
        <v>53.112348500000003</v>
      </c>
      <c r="U15" s="2">
        <v>55.7</v>
      </c>
      <c r="V15" s="34">
        <f t="shared" si="0"/>
        <v>53.533052539000003</v>
      </c>
      <c r="W15" s="30">
        <f t="shared" si="1"/>
        <v>52.691644461000003</v>
      </c>
      <c r="X15" s="30">
        <f t="shared" si="2"/>
        <v>53.953756578000004</v>
      </c>
      <c r="Y15" s="30">
        <f t="shared" si="3"/>
        <v>52.270940422000002</v>
      </c>
      <c r="Z15" s="30">
        <f t="shared" si="4"/>
        <v>54.374460617000004</v>
      </c>
      <c r="AA15" s="31">
        <f t="shared" si="5"/>
        <v>51.850236383000002</v>
      </c>
      <c r="AB15" s="34">
        <f t="shared" si="6"/>
        <v>53.1</v>
      </c>
      <c r="AC15" s="30">
        <f t="shared" si="7"/>
        <v>52.9</v>
      </c>
      <c r="AD15" s="30">
        <f t="shared" si="8"/>
        <v>53.2</v>
      </c>
      <c r="AE15" s="30">
        <f t="shared" si="9"/>
        <v>52.8</v>
      </c>
      <c r="AF15" s="30">
        <f t="shared" si="10"/>
        <v>53.3</v>
      </c>
      <c r="AG15" s="31">
        <f t="shared" si="11"/>
        <v>52.7</v>
      </c>
    </row>
    <row r="16" spans="2:33" ht="15.95">
      <c r="B16" s="2" t="s">
        <v>8</v>
      </c>
      <c r="C16">
        <v>1413</v>
      </c>
      <c r="D16" s="3">
        <v>52.981119999999997</v>
      </c>
      <c r="F16" s="22" t="s">
        <v>38</v>
      </c>
      <c r="G16" s="22">
        <v>2124.4939399999998</v>
      </c>
      <c r="T16" s="2">
        <f>sample_mean</f>
        <v>53.112348500000003</v>
      </c>
      <c r="U16" s="2">
        <v>55.7</v>
      </c>
      <c r="V16" s="34">
        <f t="shared" si="0"/>
        <v>53.533052539000003</v>
      </c>
      <c r="W16" s="30">
        <f t="shared" si="1"/>
        <v>52.691644461000003</v>
      </c>
      <c r="X16" s="30">
        <f t="shared" si="2"/>
        <v>53.953756578000004</v>
      </c>
      <c r="Y16" s="30">
        <f t="shared" si="3"/>
        <v>52.270940422000002</v>
      </c>
      <c r="Z16" s="30">
        <f t="shared" si="4"/>
        <v>54.374460617000004</v>
      </c>
      <c r="AA16" s="31">
        <f t="shared" si="5"/>
        <v>51.850236383000002</v>
      </c>
      <c r="AB16" s="34">
        <f t="shared" si="6"/>
        <v>53.1</v>
      </c>
      <c r="AC16" s="30">
        <f t="shared" si="7"/>
        <v>52.9</v>
      </c>
      <c r="AD16" s="30">
        <f t="shared" si="8"/>
        <v>53.2</v>
      </c>
      <c r="AE16" s="30">
        <f t="shared" si="9"/>
        <v>52.8</v>
      </c>
      <c r="AF16" s="30">
        <f t="shared" si="10"/>
        <v>53.3</v>
      </c>
      <c r="AG16" s="31">
        <f t="shared" si="11"/>
        <v>52.7</v>
      </c>
    </row>
    <row r="17" spans="2:33" ht="15.95">
      <c r="B17" s="2" t="s">
        <v>8</v>
      </c>
      <c r="C17">
        <v>1232</v>
      </c>
      <c r="D17" s="3">
        <v>52.881329999999998</v>
      </c>
      <c r="F17" s="22" t="s">
        <v>39</v>
      </c>
      <c r="G17" s="22">
        <v>40</v>
      </c>
      <c r="T17" s="2">
        <f>sample_mean</f>
        <v>53.112348500000003</v>
      </c>
      <c r="U17" s="2">
        <v>55.7</v>
      </c>
      <c r="V17" s="34">
        <f t="shared" si="0"/>
        <v>53.533052539000003</v>
      </c>
      <c r="W17" s="30">
        <f t="shared" si="1"/>
        <v>52.691644461000003</v>
      </c>
      <c r="X17" s="30">
        <f t="shared" si="2"/>
        <v>53.953756578000004</v>
      </c>
      <c r="Y17" s="30">
        <f t="shared" si="3"/>
        <v>52.270940422000002</v>
      </c>
      <c r="Z17" s="30">
        <f t="shared" si="4"/>
        <v>54.374460617000004</v>
      </c>
      <c r="AA17" s="31">
        <f t="shared" si="5"/>
        <v>51.850236383000002</v>
      </c>
      <c r="AB17" s="34">
        <f t="shared" si="6"/>
        <v>53.1</v>
      </c>
      <c r="AC17" s="30">
        <f t="shared" si="7"/>
        <v>52.9</v>
      </c>
      <c r="AD17" s="30">
        <f t="shared" si="8"/>
        <v>53.2</v>
      </c>
      <c r="AE17" s="30">
        <f t="shared" si="9"/>
        <v>52.8</v>
      </c>
      <c r="AF17" s="30">
        <f t="shared" si="10"/>
        <v>53.3</v>
      </c>
      <c r="AG17" s="31">
        <f t="shared" si="11"/>
        <v>52.7</v>
      </c>
    </row>
    <row r="18" spans="2:33" ht="15.95">
      <c r="B18" s="2" t="s">
        <v>8</v>
      </c>
      <c r="C18">
        <v>1359</v>
      </c>
      <c r="D18" s="3">
        <v>53.127099999999999</v>
      </c>
      <c r="T18" s="2">
        <f>sample_mean</f>
        <v>53.112348500000003</v>
      </c>
      <c r="U18" s="2">
        <v>55.7</v>
      </c>
      <c r="V18" s="34">
        <f t="shared" si="0"/>
        <v>53.533052539000003</v>
      </c>
      <c r="W18" s="30">
        <f t="shared" si="1"/>
        <v>52.691644461000003</v>
      </c>
      <c r="X18" s="30">
        <f t="shared" si="2"/>
        <v>53.953756578000004</v>
      </c>
      <c r="Y18" s="30">
        <f t="shared" si="3"/>
        <v>52.270940422000002</v>
      </c>
      <c r="Z18" s="30">
        <f t="shared" si="4"/>
        <v>54.374460617000004</v>
      </c>
      <c r="AA18" s="31">
        <f t="shared" si="5"/>
        <v>51.850236383000002</v>
      </c>
      <c r="AB18" s="34">
        <f t="shared" si="6"/>
        <v>53.1</v>
      </c>
      <c r="AC18" s="30">
        <f t="shared" si="7"/>
        <v>52.9</v>
      </c>
      <c r="AD18" s="30">
        <f t="shared" si="8"/>
        <v>53.2</v>
      </c>
      <c r="AE18" s="30">
        <f t="shared" si="9"/>
        <v>52.8</v>
      </c>
      <c r="AF18" s="30">
        <f t="shared" si="10"/>
        <v>53.3</v>
      </c>
      <c r="AG18" s="31">
        <f t="shared" si="11"/>
        <v>52.7</v>
      </c>
    </row>
    <row r="19" spans="2:33" ht="15.95">
      <c r="B19" s="2" t="s">
        <v>9</v>
      </c>
      <c r="C19">
        <v>25</v>
      </c>
      <c r="D19" s="29">
        <v>52.839080000000003</v>
      </c>
      <c r="F19" s="7" t="s">
        <v>40</v>
      </c>
      <c r="G19" s="7">
        <v>0.1</v>
      </c>
      <c r="T19" s="2">
        <f>sample_mean</f>
        <v>53.112348500000003</v>
      </c>
      <c r="U19" s="2">
        <v>55.7</v>
      </c>
      <c r="V19" s="34">
        <f t="shared" si="0"/>
        <v>53.533052539000003</v>
      </c>
      <c r="W19" s="30">
        <f t="shared" si="1"/>
        <v>52.691644461000003</v>
      </c>
      <c r="X19" s="30">
        <f t="shared" si="2"/>
        <v>53.953756578000004</v>
      </c>
      <c r="Y19" s="30">
        <f t="shared" si="3"/>
        <v>52.270940422000002</v>
      </c>
      <c r="Z19" s="30">
        <f t="shared" si="4"/>
        <v>54.374460617000004</v>
      </c>
      <c r="AA19" s="31">
        <f t="shared" si="5"/>
        <v>51.850236383000002</v>
      </c>
      <c r="AB19" s="34">
        <f t="shared" si="6"/>
        <v>53.1</v>
      </c>
      <c r="AC19" s="30">
        <f t="shared" si="7"/>
        <v>52.9</v>
      </c>
      <c r="AD19" s="30">
        <f t="shared" si="8"/>
        <v>53.2</v>
      </c>
      <c r="AE19" s="30">
        <f t="shared" si="9"/>
        <v>52.8</v>
      </c>
      <c r="AF19" s="30">
        <f t="shared" si="10"/>
        <v>53.3</v>
      </c>
      <c r="AG19" s="31">
        <f t="shared" si="11"/>
        <v>52.7</v>
      </c>
    </row>
    <row r="20" spans="2:33" ht="15.95">
      <c r="B20" s="2" t="s">
        <v>9</v>
      </c>
      <c r="C20">
        <v>3</v>
      </c>
      <c r="D20" s="29">
        <v>55.080689999999997</v>
      </c>
      <c r="F20" s="7" t="s">
        <v>41</v>
      </c>
      <c r="G20" s="7">
        <v>53</v>
      </c>
      <c r="T20" s="2">
        <f>sample_mean</f>
        <v>53.112348500000003</v>
      </c>
      <c r="U20" s="2">
        <v>55.7</v>
      </c>
      <c r="V20" s="34">
        <f t="shared" si="0"/>
        <v>53.533052539000003</v>
      </c>
      <c r="W20" s="30">
        <f t="shared" si="1"/>
        <v>52.691644461000003</v>
      </c>
      <c r="X20" s="30">
        <f t="shared" si="2"/>
        <v>53.953756578000004</v>
      </c>
      <c r="Y20" s="30">
        <f t="shared" si="3"/>
        <v>52.270940422000002</v>
      </c>
      <c r="Z20" s="30">
        <f t="shared" si="4"/>
        <v>54.374460617000004</v>
      </c>
      <c r="AA20" s="31">
        <f t="shared" si="5"/>
        <v>51.850236383000002</v>
      </c>
      <c r="AB20" s="34">
        <f t="shared" si="6"/>
        <v>53.1</v>
      </c>
      <c r="AC20" s="30">
        <f t="shared" si="7"/>
        <v>52.9</v>
      </c>
      <c r="AD20" s="30">
        <f t="shared" si="8"/>
        <v>53.2</v>
      </c>
      <c r="AE20" s="30">
        <f t="shared" si="9"/>
        <v>52.8</v>
      </c>
      <c r="AF20" s="30">
        <f t="shared" si="10"/>
        <v>53.3</v>
      </c>
      <c r="AG20" s="31">
        <f t="shared" si="11"/>
        <v>52.7</v>
      </c>
    </row>
    <row r="21" spans="2:33" ht="15.95">
      <c r="B21" s="2" t="s">
        <v>9</v>
      </c>
      <c r="C21">
        <v>10</v>
      </c>
      <c r="D21" s="29">
        <v>52.960790000000003</v>
      </c>
      <c r="T21" s="2">
        <f>sample_mean</f>
        <v>53.112348500000003</v>
      </c>
      <c r="U21" s="2">
        <v>55.7</v>
      </c>
      <c r="V21" s="34">
        <f t="shared" si="0"/>
        <v>53.533052539000003</v>
      </c>
      <c r="W21" s="30">
        <f t="shared" si="1"/>
        <v>52.691644461000003</v>
      </c>
      <c r="X21" s="30">
        <f t="shared" si="2"/>
        <v>53.953756578000004</v>
      </c>
      <c r="Y21" s="30">
        <f t="shared" si="3"/>
        <v>52.270940422000002</v>
      </c>
      <c r="Z21" s="30">
        <f t="shared" si="4"/>
        <v>54.374460617000004</v>
      </c>
      <c r="AA21" s="31">
        <f t="shared" si="5"/>
        <v>51.850236383000002</v>
      </c>
      <c r="AB21" s="34">
        <f t="shared" si="6"/>
        <v>53.1</v>
      </c>
      <c r="AC21" s="30">
        <f t="shared" si="7"/>
        <v>52.9</v>
      </c>
      <c r="AD21" s="30">
        <f t="shared" si="8"/>
        <v>53.2</v>
      </c>
      <c r="AE21" s="30">
        <f t="shared" si="9"/>
        <v>52.8</v>
      </c>
      <c r="AF21" s="30">
        <f t="shared" si="10"/>
        <v>53.3</v>
      </c>
      <c r="AG21" s="31">
        <f t="shared" si="11"/>
        <v>52.7</v>
      </c>
    </row>
    <row r="22" spans="2:33" ht="15.95">
      <c r="B22" s="2" t="s">
        <v>9</v>
      </c>
      <c r="C22">
        <v>33</v>
      </c>
      <c r="D22" s="29">
        <v>52.820720000000001</v>
      </c>
      <c r="F22" s="7"/>
      <c r="T22" s="2">
        <f>sample_mean</f>
        <v>53.112348500000003</v>
      </c>
      <c r="U22" s="2">
        <v>55.7</v>
      </c>
      <c r="V22" s="34">
        <f t="shared" si="0"/>
        <v>53.533052539000003</v>
      </c>
      <c r="W22" s="30">
        <f t="shared" si="1"/>
        <v>52.691644461000003</v>
      </c>
      <c r="X22" s="30">
        <f t="shared" si="2"/>
        <v>53.953756578000004</v>
      </c>
      <c r="Y22" s="30">
        <f t="shared" si="3"/>
        <v>52.270940422000002</v>
      </c>
      <c r="Z22" s="30">
        <f t="shared" si="4"/>
        <v>54.374460617000004</v>
      </c>
      <c r="AA22" s="31">
        <f t="shared" si="5"/>
        <v>51.850236383000002</v>
      </c>
      <c r="AB22" s="34">
        <f t="shared" si="6"/>
        <v>53.1</v>
      </c>
      <c r="AC22" s="30">
        <f t="shared" si="7"/>
        <v>52.9</v>
      </c>
      <c r="AD22" s="30">
        <f t="shared" si="8"/>
        <v>53.2</v>
      </c>
      <c r="AE22" s="30">
        <f t="shared" si="9"/>
        <v>52.8</v>
      </c>
      <c r="AF22" s="30">
        <f t="shared" si="10"/>
        <v>53.3</v>
      </c>
      <c r="AG22" s="31">
        <f t="shared" si="11"/>
        <v>52.7</v>
      </c>
    </row>
    <row r="23" spans="2:33" ht="15.95">
      <c r="B23" s="2" t="s">
        <v>10</v>
      </c>
      <c r="C23">
        <v>1755</v>
      </c>
      <c r="D23" s="3">
        <v>53.017749999999999</v>
      </c>
      <c r="T23" s="2">
        <f>sample_mean</f>
        <v>53.112348500000003</v>
      </c>
      <c r="U23" s="2">
        <v>55.7</v>
      </c>
      <c r="V23" s="34">
        <f t="shared" si="0"/>
        <v>53.533052539000003</v>
      </c>
      <c r="W23" s="30">
        <f t="shared" si="1"/>
        <v>52.691644461000003</v>
      </c>
      <c r="X23" s="30">
        <f t="shared" si="2"/>
        <v>53.953756578000004</v>
      </c>
      <c r="Y23" s="30">
        <f t="shared" si="3"/>
        <v>52.270940422000002</v>
      </c>
      <c r="Z23" s="30">
        <f t="shared" si="4"/>
        <v>54.374460617000004</v>
      </c>
      <c r="AA23" s="31">
        <f t="shared" si="5"/>
        <v>51.850236383000002</v>
      </c>
      <c r="AB23" s="34">
        <f t="shared" si="6"/>
        <v>53.1</v>
      </c>
      <c r="AC23" s="30">
        <f t="shared" si="7"/>
        <v>52.9</v>
      </c>
      <c r="AD23" s="30">
        <f t="shared" si="8"/>
        <v>53.2</v>
      </c>
      <c r="AE23" s="30">
        <f t="shared" si="9"/>
        <v>52.8</v>
      </c>
      <c r="AF23" s="30">
        <f t="shared" si="10"/>
        <v>53.3</v>
      </c>
      <c r="AG23" s="31">
        <f t="shared" si="11"/>
        <v>52.7</v>
      </c>
    </row>
    <row r="24" spans="2:33" ht="15.95">
      <c r="B24" s="2" t="s">
        <v>10</v>
      </c>
      <c r="C24">
        <v>1829</v>
      </c>
      <c r="D24" s="3">
        <v>52.998480000000001</v>
      </c>
      <c r="T24" s="2">
        <f>sample_mean</f>
        <v>53.112348500000003</v>
      </c>
      <c r="U24" s="2">
        <v>55.7</v>
      </c>
      <c r="V24" s="34">
        <f t="shared" si="0"/>
        <v>53.533052539000003</v>
      </c>
      <c r="W24" s="30">
        <f t="shared" si="1"/>
        <v>52.691644461000003</v>
      </c>
      <c r="X24" s="30">
        <f t="shared" si="2"/>
        <v>53.953756578000004</v>
      </c>
      <c r="Y24" s="30">
        <f t="shared" si="3"/>
        <v>52.270940422000002</v>
      </c>
      <c r="Z24" s="30">
        <f t="shared" si="4"/>
        <v>54.374460617000004</v>
      </c>
      <c r="AA24" s="31">
        <f t="shared" si="5"/>
        <v>51.850236383000002</v>
      </c>
      <c r="AB24" s="34">
        <f t="shared" si="6"/>
        <v>53.1</v>
      </c>
      <c r="AC24" s="30">
        <f t="shared" si="7"/>
        <v>52.9</v>
      </c>
      <c r="AD24" s="30">
        <f t="shared" si="8"/>
        <v>53.2</v>
      </c>
      <c r="AE24" s="30">
        <f t="shared" si="9"/>
        <v>52.8</v>
      </c>
      <c r="AF24" s="30">
        <f t="shared" si="10"/>
        <v>53.3</v>
      </c>
      <c r="AG24" s="31">
        <f t="shared" si="11"/>
        <v>52.7</v>
      </c>
    </row>
    <row r="25" spans="2:33" ht="15.95">
      <c r="B25" s="2" t="s">
        <v>10</v>
      </c>
      <c r="C25">
        <v>1693</v>
      </c>
      <c r="D25" s="3">
        <v>53.130119999999998</v>
      </c>
      <c r="T25" s="2">
        <f>sample_mean</f>
        <v>53.112348500000003</v>
      </c>
      <c r="U25" s="2">
        <v>55.7</v>
      </c>
      <c r="V25" s="34">
        <f t="shared" si="0"/>
        <v>53.533052539000003</v>
      </c>
      <c r="W25" s="30">
        <f t="shared" si="1"/>
        <v>52.691644461000003</v>
      </c>
      <c r="X25" s="30">
        <f t="shared" si="2"/>
        <v>53.953756578000004</v>
      </c>
      <c r="Y25" s="30">
        <f t="shared" si="3"/>
        <v>52.270940422000002</v>
      </c>
      <c r="Z25" s="30">
        <f t="shared" si="4"/>
        <v>54.374460617000004</v>
      </c>
      <c r="AA25" s="31">
        <f t="shared" si="5"/>
        <v>51.850236383000002</v>
      </c>
      <c r="AB25" s="34">
        <f t="shared" si="6"/>
        <v>53.1</v>
      </c>
      <c r="AC25" s="30">
        <f t="shared" si="7"/>
        <v>52.9</v>
      </c>
      <c r="AD25" s="30">
        <f t="shared" si="8"/>
        <v>53.2</v>
      </c>
      <c r="AE25" s="30">
        <f t="shared" si="9"/>
        <v>52.8</v>
      </c>
      <c r="AF25" s="30">
        <f t="shared" si="10"/>
        <v>53.3</v>
      </c>
      <c r="AG25" s="31">
        <f t="shared" si="11"/>
        <v>52.7</v>
      </c>
    </row>
    <row r="26" spans="2:33" ht="15.95">
      <c r="B26" s="2" t="s">
        <v>11</v>
      </c>
      <c r="C26">
        <v>1055</v>
      </c>
      <c r="D26" s="3">
        <v>53.215769999999999</v>
      </c>
      <c r="T26" s="2">
        <f>sample_mean</f>
        <v>53.112348500000003</v>
      </c>
      <c r="U26" s="2">
        <v>55.7</v>
      </c>
      <c r="V26" s="34">
        <f t="shared" si="0"/>
        <v>53.533052539000003</v>
      </c>
      <c r="W26" s="30">
        <f t="shared" si="1"/>
        <v>52.691644461000003</v>
      </c>
      <c r="X26" s="30">
        <f t="shared" si="2"/>
        <v>53.953756578000004</v>
      </c>
      <c r="Y26" s="30">
        <f t="shared" si="3"/>
        <v>52.270940422000002</v>
      </c>
      <c r="Z26" s="30">
        <f t="shared" si="4"/>
        <v>54.374460617000004</v>
      </c>
      <c r="AA26" s="31">
        <f t="shared" si="5"/>
        <v>51.850236383000002</v>
      </c>
      <c r="AB26" s="34">
        <f t="shared" si="6"/>
        <v>53.1</v>
      </c>
      <c r="AC26" s="30">
        <f t="shared" si="7"/>
        <v>52.9</v>
      </c>
      <c r="AD26" s="30">
        <f t="shared" si="8"/>
        <v>53.2</v>
      </c>
      <c r="AE26" s="30">
        <f t="shared" si="9"/>
        <v>52.8</v>
      </c>
      <c r="AF26" s="30">
        <f t="shared" si="10"/>
        <v>53.3</v>
      </c>
      <c r="AG26" s="31">
        <f t="shared" si="11"/>
        <v>52.7</v>
      </c>
    </row>
    <row r="27" spans="2:33" ht="15.95">
      <c r="B27" s="2" t="s">
        <v>11</v>
      </c>
      <c r="C27">
        <v>1023</v>
      </c>
      <c r="D27" s="3">
        <v>53.229059999999997</v>
      </c>
      <c r="T27" s="2">
        <f>sample_mean</f>
        <v>53.112348500000003</v>
      </c>
      <c r="U27" s="2">
        <v>55.7</v>
      </c>
      <c r="V27" s="34">
        <f t="shared" si="0"/>
        <v>53.533052539000003</v>
      </c>
      <c r="W27" s="30">
        <f t="shared" si="1"/>
        <v>52.691644461000003</v>
      </c>
      <c r="X27" s="30">
        <f t="shared" si="2"/>
        <v>53.953756578000004</v>
      </c>
      <c r="Y27" s="30">
        <f t="shared" si="3"/>
        <v>52.270940422000002</v>
      </c>
      <c r="Z27" s="30">
        <f t="shared" si="4"/>
        <v>54.374460617000004</v>
      </c>
      <c r="AA27" s="31">
        <f t="shared" si="5"/>
        <v>51.850236383000002</v>
      </c>
      <c r="AB27" s="34">
        <f t="shared" si="6"/>
        <v>53.1</v>
      </c>
      <c r="AC27" s="30">
        <f t="shared" si="7"/>
        <v>52.9</v>
      </c>
      <c r="AD27" s="30">
        <f t="shared" si="8"/>
        <v>53.2</v>
      </c>
      <c r="AE27" s="30">
        <f t="shared" si="9"/>
        <v>52.8</v>
      </c>
      <c r="AF27" s="30">
        <f t="shared" si="10"/>
        <v>53.3</v>
      </c>
      <c r="AG27" s="31">
        <f t="shared" si="11"/>
        <v>52.7</v>
      </c>
    </row>
    <row r="28" spans="2:33" ht="15.95">
      <c r="B28" s="2" t="s">
        <v>12</v>
      </c>
      <c r="C28">
        <v>2329</v>
      </c>
      <c r="D28" s="3">
        <v>52.900199999999998</v>
      </c>
      <c r="T28" s="2">
        <f>sample_mean</f>
        <v>53.112348500000003</v>
      </c>
      <c r="U28" s="2">
        <v>55.7</v>
      </c>
      <c r="V28" s="34">
        <f t="shared" si="0"/>
        <v>53.533052539000003</v>
      </c>
      <c r="W28" s="30">
        <f t="shared" si="1"/>
        <v>52.691644461000003</v>
      </c>
      <c r="X28" s="30">
        <f t="shared" si="2"/>
        <v>53.953756578000004</v>
      </c>
      <c r="Y28" s="30">
        <f t="shared" si="3"/>
        <v>52.270940422000002</v>
      </c>
      <c r="Z28" s="30">
        <f t="shared" si="4"/>
        <v>54.374460617000004</v>
      </c>
      <c r="AA28" s="31">
        <f t="shared" si="5"/>
        <v>51.850236383000002</v>
      </c>
      <c r="AB28" s="34">
        <f t="shared" si="6"/>
        <v>53.1</v>
      </c>
      <c r="AC28" s="30">
        <f t="shared" si="7"/>
        <v>52.9</v>
      </c>
      <c r="AD28" s="30">
        <f t="shared" si="8"/>
        <v>53.2</v>
      </c>
      <c r="AE28" s="30">
        <f t="shared" si="9"/>
        <v>52.8</v>
      </c>
      <c r="AF28" s="30">
        <f t="shared" si="10"/>
        <v>53.3</v>
      </c>
      <c r="AG28" s="31">
        <f t="shared" si="11"/>
        <v>52.7</v>
      </c>
    </row>
    <row r="29" spans="2:33" ht="15.95">
      <c r="B29" s="2" t="s">
        <v>12</v>
      </c>
      <c r="C29">
        <v>2250</v>
      </c>
      <c r="D29" s="3">
        <v>52.7791</v>
      </c>
      <c r="T29" s="2">
        <f>sample_mean</f>
        <v>53.112348500000003</v>
      </c>
      <c r="U29" s="2">
        <v>55.7</v>
      </c>
      <c r="V29" s="34">
        <f t="shared" si="0"/>
        <v>53.533052539000003</v>
      </c>
      <c r="W29" s="30">
        <f t="shared" si="1"/>
        <v>52.691644461000003</v>
      </c>
      <c r="X29" s="30">
        <f t="shared" si="2"/>
        <v>53.953756578000004</v>
      </c>
      <c r="Y29" s="30">
        <f t="shared" si="3"/>
        <v>52.270940422000002</v>
      </c>
      <c r="Z29" s="30">
        <f t="shared" si="4"/>
        <v>54.374460617000004</v>
      </c>
      <c r="AA29" s="31">
        <f t="shared" si="5"/>
        <v>51.850236383000002</v>
      </c>
      <c r="AB29" s="34">
        <f t="shared" si="6"/>
        <v>53.1</v>
      </c>
      <c r="AC29" s="30">
        <f t="shared" si="7"/>
        <v>52.9</v>
      </c>
      <c r="AD29" s="30">
        <f t="shared" si="8"/>
        <v>53.2</v>
      </c>
      <c r="AE29" s="30">
        <f t="shared" si="9"/>
        <v>52.8</v>
      </c>
      <c r="AF29" s="30">
        <f t="shared" si="10"/>
        <v>53.3</v>
      </c>
      <c r="AG29" s="31">
        <f t="shared" si="11"/>
        <v>52.7</v>
      </c>
    </row>
    <row r="30" spans="2:33" ht="15.95">
      <c r="B30" s="2" t="s">
        <v>12</v>
      </c>
      <c r="C30">
        <v>2222</v>
      </c>
      <c r="D30" s="3">
        <v>53.092149999999997</v>
      </c>
      <c r="T30" s="2">
        <f>sample_mean</f>
        <v>53.112348500000003</v>
      </c>
      <c r="U30" s="2">
        <v>55.7</v>
      </c>
      <c r="V30" s="34">
        <f t="shared" si="0"/>
        <v>53.533052539000003</v>
      </c>
      <c r="W30" s="30">
        <f t="shared" si="1"/>
        <v>52.691644461000003</v>
      </c>
      <c r="X30" s="30">
        <f t="shared" si="2"/>
        <v>53.953756578000004</v>
      </c>
      <c r="Y30" s="30">
        <f t="shared" si="3"/>
        <v>52.270940422000002</v>
      </c>
      <c r="Z30" s="30">
        <f t="shared" si="4"/>
        <v>54.374460617000004</v>
      </c>
      <c r="AA30" s="31">
        <f t="shared" si="5"/>
        <v>51.850236383000002</v>
      </c>
      <c r="AB30" s="34">
        <f t="shared" si="6"/>
        <v>53.1</v>
      </c>
      <c r="AC30" s="30">
        <f t="shared" si="7"/>
        <v>52.9</v>
      </c>
      <c r="AD30" s="30">
        <f t="shared" si="8"/>
        <v>53.2</v>
      </c>
      <c r="AE30" s="30">
        <f t="shared" si="9"/>
        <v>52.8</v>
      </c>
      <c r="AF30" s="30">
        <f t="shared" si="10"/>
        <v>53.3</v>
      </c>
      <c r="AG30" s="31">
        <f t="shared" si="11"/>
        <v>52.7</v>
      </c>
    </row>
    <row r="31" spans="2:33" ht="15.95">
      <c r="B31" s="2" t="s">
        <v>12</v>
      </c>
      <c r="C31">
        <v>2438</v>
      </c>
      <c r="D31" s="3">
        <v>53.243699999999997</v>
      </c>
      <c r="T31" s="2">
        <f>sample_mean</f>
        <v>53.112348500000003</v>
      </c>
      <c r="U31" s="2">
        <v>55.7</v>
      </c>
      <c r="V31" s="34">
        <f t="shared" si="0"/>
        <v>53.533052539000003</v>
      </c>
      <c r="W31" s="30">
        <f t="shared" si="1"/>
        <v>52.691644461000003</v>
      </c>
      <c r="X31" s="30">
        <f t="shared" si="2"/>
        <v>53.953756578000004</v>
      </c>
      <c r="Y31" s="30">
        <f t="shared" si="3"/>
        <v>52.270940422000002</v>
      </c>
      <c r="Z31" s="30">
        <f t="shared" si="4"/>
        <v>54.374460617000004</v>
      </c>
      <c r="AA31" s="31">
        <f t="shared" si="5"/>
        <v>51.850236383000002</v>
      </c>
      <c r="AB31" s="34">
        <f t="shared" si="6"/>
        <v>53.1</v>
      </c>
      <c r="AC31" s="30">
        <f t="shared" si="7"/>
        <v>52.9</v>
      </c>
      <c r="AD31" s="30">
        <f t="shared" si="8"/>
        <v>53.2</v>
      </c>
      <c r="AE31" s="30">
        <f t="shared" si="9"/>
        <v>52.8</v>
      </c>
      <c r="AF31" s="30">
        <f t="shared" si="10"/>
        <v>53.3</v>
      </c>
      <c r="AG31" s="31">
        <f t="shared" si="11"/>
        <v>52.7</v>
      </c>
    </row>
    <row r="32" spans="2:33" ht="15.95">
      <c r="B32" s="2" t="s">
        <v>12</v>
      </c>
      <c r="C32">
        <v>2239</v>
      </c>
      <c r="D32" s="3">
        <v>52.888150000000003</v>
      </c>
      <c r="T32" s="2">
        <f>sample_mean</f>
        <v>53.112348500000003</v>
      </c>
      <c r="U32" s="2">
        <v>55.7</v>
      </c>
      <c r="V32" s="34">
        <f t="shared" si="0"/>
        <v>53.533052539000003</v>
      </c>
      <c r="W32" s="30">
        <f t="shared" si="1"/>
        <v>52.691644461000003</v>
      </c>
      <c r="X32" s="30">
        <f t="shared" si="2"/>
        <v>53.953756578000004</v>
      </c>
      <c r="Y32" s="30">
        <f t="shared" si="3"/>
        <v>52.270940422000002</v>
      </c>
      <c r="Z32" s="30">
        <f t="shared" si="4"/>
        <v>54.374460617000004</v>
      </c>
      <c r="AA32" s="31">
        <f t="shared" si="5"/>
        <v>51.850236383000002</v>
      </c>
      <c r="AB32" s="34">
        <f t="shared" si="6"/>
        <v>53.1</v>
      </c>
      <c r="AC32" s="30">
        <f t="shared" si="7"/>
        <v>52.9</v>
      </c>
      <c r="AD32" s="30">
        <f t="shared" si="8"/>
        <v>53.2</v>
      </c>
      <c r="AE32" s="30">
        <f t="shared" si="9"/>
        <v>52.8</v>
      </c>
      <c r="AF32" s="30">
        <f t="shared" si="10"/>
        <v>53.3</v>
      </c>
      <c r="AG32" s="31">
        <f t="shared" si="11"/>
        <v>52.7</v>
      </c>
    </row>
    <row r="33" spans="2:33" ht="15.95">
      <c r="B33" s="2" t="s">
        <v>13</v>
      </c>
      <c r="C33">
        <v>2005</v>
      </c>
      <c r="D33" s="3">
        <v>54.253</v>
      </c>
      <c r="T33" s="2">
        <f>sample_mean</f>
        <v>53.112348500000003</v>
      </c>
      <c r="U33" s="2">
        <v>55.7</v>
      </c>
      <c r="V33" s="34">
        <f t="shared" si="0"/>
        <v>53.533052539000003</v>
      </c>
      <c r="W33" s="30">
        <f t="shared" si="1"/>
        <v>52.691644461000003</v>
      </c>
      <c r="X33" s="30">
        <f t="shared" si="2"/>
        <v>53.953756578000004</v>
      </c>
      <c r="Y33" s="30">
        <f t="shared" si="3"/>
        <v>52.270940422000002</v>
      </c>
      <c r="Z33" s="30">
        <f t="shared" si="4"/>
        <v>54.374460617000004</v>
      </c>
      <c r="AA33" s="31">
        <f t="shared" si="5"/>
        <v>51.850236383000002</v>
      </c>
      <c r="AB33" s="34">
        <f t="shared" si="6"/>
        <v>53.1</v>
      </c>
      <c r="AC33" s="30">
        <f t="shared" si="7"/>
        <v>52.9</v>
      </c>
      <c r="AD33" s="30">
        <f t="shared" si="8"/>
        <v>53.2</v>
      </c>
      <c r="AE33" s="30">
        <f t="shared" si="9"/>
        <v>52.8</v>
      </c>
      <c r="AF33" s="30">
        <f t="shared" si="10"/>
        <v>53.3</v>
      </c>
      <c r="AG33" s="31">
        <f t="shared" si="11"/>
        <v>52.7</v>
      </c>
    </row>
    <row r="34" spans="2:33" ht="15.95">
      <c r="B34" s="2" t="s">
        <v>13</v>
      </c>
      <c r="C34">
        <v>2033</v>
      </c>
      <c r="D34" s="3">
        <v>53.313330000000001</v>
      </c>
      <c r="T34" s="2">
        <f>sample_mean</f>
        <v>53.112348500000003</v>
      </c>
      <c r="U34" s="2">
        <v>55.7</v>
      </c>
      <c r="V34" s="34">
        <f t="shared" si="0"/>
        <v>53.533052539000003</v>
      </c>
      <c r="W34" s="30">
        <f t="shared" si="1"/>
        <v>52.691644461000003</v>
      </c>
      <c r="X34" s="30">
        <f t="shared" si="2"/>
        <v>53.953756578000004</v>
      </c>
      <c r="Y34" s="30">
        <f t="shared" si="3"/>
        <v>52.270940422000002</v>
      </c>
      <c r="Z34" s="30">
        <f t="shared" si="4"/>
        <v>54.374460617000004</v>
      </c>
      <c r="AA34" s="31">
        <f t="shared" si="5"/>
        <v>51.850236383000002</v>
      </c>
      <c r="AB34" s="34">
        <f t="shared" si="6"/>
        <v>53.1</v>
      </c>
      <c r="AC34" s="30">
        <f t="shared" si="7"/>
        <v>52.9</v>
      </c>
      <c r="AD34" s="30">
        <f t="shared" si="8"/>
        <v>53.2</v>
      </c>
      <c r="AE34" s="30">
        <f t="shared" si="9"/>
        <v>52.8</v>
      </c>
      <c r="AF34" s="30">
        <f t="shared" si="10"/>
        <v>53.3</v>
      </c>
      <c r="AG34" s="31">
        <f t="shared" si="11"/>
        <v>52.7</v>
      </c>
    </row>
    <row r="35" spans="2:33" ht="15.95">
      <c r="B35" s="2" t="s">
        <v>13</v>
      </c>
      <c r="C35">
        <v>1920</v>
      </c>
      <c r="D35" s="3">
        <v>53.299210000000002</v>
      </c>
      <c r="T35" s="2">
        <f>sample_mean</f>
        <v>53.112348500000003</v>
      </c>
      <c r="U35" s="2">
        <v>55.7</v>
      </c>
      <c r="V35" s="34">
        <f t="shared" si="0"/>
        <v>53.533052539000003</v>
      </c>
      <c r="W35" s="30">
        <f t="shared" si="1"/>
        <v>52.691644461000003</v>
      </c>
      <c r="X35" s="30">
        <f t="shared" si="2"/>
        <v>53.953756578000004</v>
      </c>
      <c r="Y35" s="30">
        <f t="shared" si="3"/>
        <v>52.270940422000002</v>
      </c>
      <c r="Z35" s="30">
        <f t="shared" si="4"/>
        <v>54.374460617000004</v>
      </c>
      <c r="AA35" s="31">
        <f t="shared" si="5"/>
        <v>51.850236383000002</v>
      </c>
      <c r="AB35" s="34">
        <f t="shared" si="6"/>
        <v>53.1</v>
      </c>
      <c r="AC35" s="30">
        <f t="shared" si="7"/>
        <v>52.9</v>
      </c>
      <c r="AD35" s="30">
        <f t="shared" si="8"/>
        <v>53.2</v>
      </c>
      <c r="AE35" s="30">
        <f t="shared" si="9"/>
        <v>52.8</v>
      </c>
      <c r="AF35" s="30">
        <f t="shared" si="10"/>
        <v>53.3</v>
      </c>
      <c r="AG35" s="31">
        <f t="shared" si="11"/>
        <v>52.7</v>
      </c>
    </row>
    <row r="36" spans="2:33" ht="15.95">
      <c r="B36" s="2" t="s">
        <v>13</v>
      </c>
      <c r="C36">
        <v>1893</v>
      </c>
      <c r="D36" s="3">
        <v>53.230710000000002</v>
      </c>
      <c r="T36" s="2">
        <f>sample_mean</f>
        <v>53.112348500000003</v>
      </c>
      <c r="U36" s="2">
        <v>55.7</v>
      </c>
      <c r="V36" s="34">
        <f t="shared" si="0"/>
        <v>53.533052539000003</v>
      </c>
      <c r="W36" s="30">
        <f t="shared" si="1"/>
        <v>52.691644461000003</v>
      </c>
      <c r="X36" s="30">
        <f t="shared" si="2"/>
        <v>53.953756578000004</v>
      </c>
      <c r="Y36" s="30">
        <f t="shared" si="3"/>
        <v>52.270940422000002</v>
      </c>
      <c r="Z36" s="30">
        <f t="shared" si="4"/>
        <v>54.374460617000004</v>
      </c>
      <c r="AA36" s="31">
        <f t="shared" si="5"/>
        <v>51.850236383000002</v>
      </c>
      <c r="AB36" s="34">
        <f t="shared" si="6"/>
        <v>53.1</v>
      </c>
      <c r="AC36" s="30">
        <f t="shared" si="7"/>
        <v>52.9</v>
      </c>
      <c r="AD36" s="30">
        <f t="shared" si="8"/>
        <v>53.2</v>
      </c>
      <c r="AE36" s="30">
        <f t="shared" si="9"/>
        <v>52.8</v>
      </c>
      <c r="AF36" s="30">
        <f t="shared" si="10"/>
        <v>53.3</v>
      </c>
      <c r="AG36" s="31">
        <f t="shared" si="11"/>
        <v>52.7</v>
      </c>
    </row>
    <row r="37" spans="2:33" ht="15.95">
      <c r="B37" s="2" t="s">
        <v>14</v>
      </c>
      <c r="C37">
        <v>640</v>
      </c>
      <c r="D37" s="3">
        <v>52.854379999999999</v>
      </c>
      <c r="T37" s="2">
        <f>sample_mean</f>
        <v>53.112348500000003</v>
      </c>
      <c r="U37" s="2">
        <v>55.7</v>
      </c>
      <c r="V37" s="34">
        <f t="shared" si="0"/>
        <v>53.533052539000003</v>
      </c>
      <c r="W37" s="30">
        <f t="shared" si="1"/>
        <v>52.691644461000003</v>
      </c>
      <c r="X37" s="30">
        <f t="shared" si="2"/>
        <v>53.953756578000004</v>
      </c>
      <c r="Y37" s="30">
        <f t="shared" si="3"/>
        <v>52.270940422000002</v>
      </c>
      <c r="Z37" s="30">
        <f t="shared" si="4"/>
        <v>54.374460617000004</v>
      </c>
      <c r="AA37" s="31">
        <f t="shared" si="5"/>
        <v>51.850236383000002</v>
      </c>
      <c r="AB37" s="34">
        <f t="shared" si="6"/>
        <v>53.1</v>
      </c>
      <c r="AC37" s="30">
        <f t="shared" si="7"/>
        <v>52.9</v>
      </c>
      <c r="AD37" s="30">
        <f t="shared" si="8"/>
        <v>53.2</v>
      </c>
      <c r="AE37" s="30">
        <f t="shared" si="9"/>
        <v>52.8</v>
      </c>
      <c r="AF37" s="30">
        <f t="shared" si="10"/>
        <v>53.3</v>
      </c>
      <c r="AG37" s="31">
        <f t="shared" si="11"/>
        <v>52.7</v>
      </c>
    </row>
    <row r="38" spans="2:33" ht="15.95">
      <c r="B38" s="2" t="s">
        <v>14</v>
      </c>
      <c r="C38">
        <v>724</v>
      </c>
      <c r="D38" s="3">
        <v>52.80612</v>
      </c>
      <c r="T38" s="2">
        <f>sample_mean</f>
        <v>53.112348500000003</v>
      </c>
      <c r="U38" s="2">
        <v>55.7</v>
      </c>
      <c r="V38" s="34">
        <f t="shared" si="0"/>
        <v>53.533052539000003</v>
      </c>
      <c r="W38" s="30">
        <f t="shared" si="1"/>
        <v>52.691644461000003</v>
      </c>
      <c r="X38" s="30">
        <f t="shared" si="2"/>
        <v>53.953756578000004</v>
      </c>
      <c r="Y38" s="30">
        <f t="shared" si="3"/>
        <v>52.270940422000002</v>
      </c>
      <c r="Z38" s="30">
        <f t="shared" si="4"/>
        <v>54.374460617000004</v>
      </c>
      <c r="AA38" s="31">
        <f t="shared" si="5"/>
        <v>51.850236383000002</v>
      </c>
      <c r="AB38" s="34">
        <f t="shared" si="6"/>
        <v>53.1</v>
      </c>
      <c r="AC38" s="30">
        <f t="shared" si="7"/>
        <v>52.9</v>
      </c>
      <c r="AD38" s="30">
        <f t="shared" si="8"/>
        <v>53.2</v>
      </c>
      <c r="AE38" s="30">
        <f t="shared" si="9"/>
        <v>52.8</v>
      </c>
      <c r="AF38" s="30">
        <f t="shared" si="10"/>
        <v>53.3</v>
      </c>
      <c r="AG38" s="31">
        <f t="shared" si="11"/>
        <v>52.7</v>
      </c>
    </row>
    <row r="39" spans="2:33" ht="15.95">
      <c r="B39" s="2" t="s">
        <v>14</v>
      </c>
      <c r="C39">
        <v>700</v>
      </c>
      <c r="D39" s="3">
        <v>53.176549999999999</v>
      </c>
      <c r="T39" s="2">
        <f>sample_mean</f>
        <v>53.112348500000003</v>
      </c>
      <c r="U39" s="2">
        <v>55.7</v>
      </c>
      <c r="V39" s="34">
        <f t="shared" si="0"/>
        <v>53.533052539000003</v>
      </c>
      <c r="W39" s="30">
        <f t="shared" si="1"/>
        <v>52.691644461000003</v>
      </c>
      <c r="X39" s="30">
        <f t="shared" si="2"/>
        <v>53.953756578000004</v>
      </c>
      <c r="Y39" s="30">
        <f t="shared" si="3"/>
        <v>52.270940422000002</v>
      </c>
      <c r="Z39" s="30">
        <f t="shared" si="4"/>
        <v>54.374460617000004</v>
      </c>
      <c r="AA39" s="31">
        <f t="shared" si="5"/>
        <v>51.850236383000002</v>
      </c>
      <c r="AB39" s="34">
        <f t="shared" si="6"/>
        <v>53.1</v>
      </c>
      <c r="AC39" s="30">
        <f t="shared" si="7"/>
        <v>52.9</v>
      </c>
      <c r="AD39" s="30">
        <f t="shared" si="8"/>
        <v>53.2</v>
      </c>
      <c r="AE39" s="30">
        <f t="shared" si="9"/>
        <v>52.8</v>
      </c>
      <c r="AF39" s="30">
        <f t="shared" si="10"/>
        <v>53.3</v>
      </c>
      <c r="AG39" s="31">
        <f t="shared" si="11"/>
        <v>52.7</v>
      </c>
    </row>
    <row r="40" spans="2:33" ht="15.95">
      <c r="B40" s="2" t="s">
        <v>15</v>
      </c>
      <c r="C40">
        <v>1492</v>
      </c>
      <c r="D40" s="3">
        <v>52.734450000000002</v>
      </c>
      <c r="T40" s="2">
        <f>sample_mean</f>
        <v>53.112348500000003</v>
      </c>
      <c r="U40" s="2">
        <v>55.7</v>
      </c>
      <c r="V40" s="34">
        <f t="shared" si="0"/>
        <v>53.533052539000003</v>
      </c>
      <c r="W40" s="30">
        <f t="shared" si="1"/>
        <v>52.691644461000003</v>
      </c>
      <c r="X40" s="30">
        <f t="shared" si="2"/>
        <v>53.953756578000004</v>
      </c>
      <c r="Y40" s="30">
        <f t="shared" si="3"/>
        <v>52.270940422000002</v>
      </c>
      <c r="Z40" s="30">
        <f t="shared" si="4"/>
        <v>54.374460617000004</v>
      </c>
      <c r="AA40" s="31">
        <f t="shared" si="5"/>
        <v>51.850236383000002</v>
      </c>
      <c r="AB40" s="34">
        <f t="shared" si="6"/>
        <v>53.1</v>
      </c>
      <c r="AC40" s="30">
        <f t="shared" si="7"/>
        <v>52.9</v>
      </c>
      <c r="AD40" s="30">
        <f t="shared" si="8"/>
        <v>53.2</v>
      </c>
      <c r="AE40" s="30">
        <f t="shared" si="9"/>
        <v>52.8</v>
      </c>
      <c r="AF40" s="30">
        <f t="shared" si="10"/>
        <v>53.3</v>
      </c>
      <c r="AG40" s="31">
        <f t="shared" si="11"/>
        <v>52.7</v>
      </c>
    </row>
    <row r="41" spans="2:33" ht="15.95">
      <c r="B41" s="2" t="s">
        <v>15</v>
      </c>
      <c r="C41">
        <v>1543</v>
      </c>
      <c r="D41" s="3">
        <v>53.351329999999997</v>
      </c>
      <c r="T41" s="2">
        <f>sample_mean</f>
        <v>53.112348500000003</v>
      </c>
      <c r="U41" s="2">
        <v>55.7</v>
      </c>
      <c r="V41" s="34">
        <f t="shared" si="0"/>
        <v>53.533052539000003</v>
      </c>
      <c r="W41" s="30">
        <f t="shared" si="1"/>
        <v>52.691644461000003</v>
      </c>
      <c r="X41" s="30">
        <f t="shared" si="2"/>
        <v>53.953756578000004</v>
      </c>
      <c r="Y41" s="30">
        <f t="shared" si="3"/>
        <v>52.270940422000002</v>
      </c>
      <c r="Z41" s="30">
        <f t="shared" si="4"/>
        <v>54.374460617000004</v>
      </c>
      <c r="AA41" s="31">
        <f t="shared" si="5"/>
        <v>51.850236383000002</v>
      </c>
      <c r="AB41" s="34">
        <f t="shared" si="6"/>
        <v>53.1</v>
      </c>
      <c r="AC41" s="30">
        <f t="shared" si="7"/>
        <v>52.9</v>
      </c>
      <c r="AD41" s="30">
        <f t="shared" si="8"/>
        <v>53.2</v>
      </c>
      <c r="AE41" s="30">
        <f t="shared" si="9"/>
        <v>52.8</v>
      </c>
      <c r="AF41" s="30">
        <f t="shared" si="10"/>
        <v>53.3</v>
      </c>
      <c r="AG41" s="31">
        <f t="shared" si="11"/>
        <v>52.7</v>
      </c>
    </row>
    <row r="42" spans="2:33" ht="15.95">
      <c r="B42" s="2" t="s">
        <v>15</v>
      </c>
      <c r="C42">
        <v>1617</v>
      </c>
      <c r="D42" s="3">
        <v>53.365369999999999</v>
      </c>
      <c r="T42" s="2">
        <f>sample_mean</f>
        <v>53.112348500000003</v>
      </c>
      <c r="U42" s="2">
        <v>55.7</v>
      </c>
      <c r="V42" s="34">
        <f t="shared" si="0"/>
        <v>53.533052539000003</v>
      </c>
      <c r="W42" s="30">
        <f t="shared" si="1"/>
        <v>52.691644461000003</v>
      </c>
      <c r="X42" s="30">
        <f t="shared" si="2"/>
        <v>53.953756578000004</v>
      </c>
      <c r="Y42" s="30">
        <f t="shared" si="3"/>
        <v>52.270940422000002</v>
      </c>
      <c r="Z42" s="30">
        <f t="shared" si="4"/>
        <v>54.374460617000004</v>
      </c>
      <c r="AA42" s="31">
        <f t="shared" si="5"/>
        <v>51.850236383000002</v>
      </c>
      <c r="AB42" s="34">
        <f t="shared" si="6"/>
        <v>53.1</v>
      </c>
      <c r="AC42" s="30">
        <f t="shared" si="7"/>
        <v>52.9</v>
      </c>
      <c r="AD42" s="30">
        <f t="shared" si="8"/>
        <v>53.2</v>
      </c>
      <c r="AE42" s="30">
        <f t="shared" si="9"/>
        <v>52.8</v>
      </c>
      <c r="AF42" s="30">
        <f t="shared" si="10"/>
        <v>53.3</v>
      </c>
      <c r="AG42" s="31">
        <f t="shared" si="11"/>
        <v>52.7</v>
      </c>
    </row>
    <row r="43" spans="2:33" ht="15.95">
      <c r="B43" s="2" t="s">
        <v>16</v>
      </c>
      <c r="C43">
        <v>1169</v>
      </c>
      <c r="D43" s="3">
        <v>52.89819</v>
      </c>
      <c r="T43" s="2">
        <f>sample_mean</f>
        <v>53.112348500000003</v>
      </c>
      <c r="U43" s="2">
        <v>55.7</v>
      </c>
      <c r="V43" s="34">
        <f t="shared" si="0"/>
        <v>53.533052539000003</v>
      </c>
      <c r="W43" s="30">
        <f t="shared" si="1"/>
        <v>52.691644461000003</v>
      </c>
      <c r="X43" s="30">
        <f t="shared" si="2"/>
        <v>53.953756578000004</v>
      </c>
      <c r="Y43" s="30">
        <f t="shared" si="3"/>
        <v>52.270940422000002</v>
      </c>
      <c r="Z43" s="30">
        <f t="shared" si="4"/>
        <v>54.374460617000004</v>
      </c>
      <c r="AA43" s="31">
        <f t="shared" si="5"/>
        <v>51.850236383000002</v>
      </c>
      <c r="AB43" s="34">
        <f t="shared" si="6"/>
        <v>53.1</v>
      </c>
      <c r="AC43" s="30">
        <f t="shared" si="7"/>
        <v>52.9</v>
      </c>
      <c r="AD43" s="30">
        <f t="shared" si="8"/>
        <v>53.2</v>
      </c>
      <c r="AE43" s="30">
        <f t="shared" si="9"/>
        <v>52.8</v>
      </c>
      <c r="AF43" s="30">
        <f t="shared" si="10"/>
        <v>53.3</v>
      </c>
      <c r="AG43" s="31">
        <f t="shared" si="11"/>
        <v>52.7</v>
      </c>
    </row>
    <row r="44" spans="2:33" ht="15.95">
      <c r="B44" s="4" t="s">
        <v>16</v>
      </c>
      <c r="C44" s="5">
        <v>1213</v>
      </c>
      <c r="D44" s="6">
        <v>52.806199999999997</v>
      </c>
      <c r="T44" s="4">
        <f>sample_mean</f>
        <v>53.112348500000003</v>
      </c>
      <c r="U44" s="4">
        <v>55.7</v>
      </c>
      <c r="V44" s="35">
        <f t="shared" si="0"/>
        <v>53.533052539000003</v>
      </c>
      <c r="W44" s="32">
        <f t="shared" si="1"/>
        <v>52.691644461000003</v>
      </c>
      <c r="X44" s="32">
        <f t="shared" si="2"/>
        <v>53.953756578000004</v>
      </c>
      <c r="Y44" s="32">
        <f t="shared" si="3"/>
        <v>52.270940422000002</v>
      </c>
      <c r="Z44" s="32">
        <f t="shared" si="4"/>
        <v>54.374460617000004</v>
      </c>
      <c r="AA44" s="33">
        <f t="shared" si="5"/>
        <v>51.850236383000002</v>
      </c>
      <c r="AB44" s="35">
        <f t="shared" si="6"/>
        <v>53.1</v>
      </c>
      <c r="AC44" s="32">
        <f t="shared" si="7"/>
        <v>52.9</v>
      </c>
      <c r="AD44" s="32">
        <f t="shared" si="8"/>
        <v>53.2</v>
      </c>
      <c r="AE44" s="32">
        <f t="shared" si="9"/>
        <v>52.8</v>
      </c>
      <c r="AF44" s="32">
        <f t="shared" si="10"/>
        <v>53.3</v>
      </c>
      <c r="AG44" s="33">
        <f t="shared" si="11"/>
        <v>52.7</v>
      </c>
    </row>
  </sheetData>
  <mergeCells count="8">
    <mergeCell ref="V4:W4"/>
    <mergeCell ref="Z4:AA4"/>
    <mergeCell ref="X4:Y4"/>
    <mergeCell ref="V3:AA3"/>
    <mergeCell ref="AB3:AG3"/>
    <mergeCell ref="AB4:AC4"/>
    <mergeCell ref="AD4:AE4"/>
    <mergeCell ref="AF4:AG4"/>
  </mergeCells>
  <phoneticPr fontId="2" type="noConversion"/>
  <conditionalFormatting sqref="D5:D44">
    <cfRule type="top10" dxfId="1" priority="1" bottom="1" rank="1"/>
    <cfRule type="top10" dxfId="0" priority="2" rank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562C-B049-634B-B94C-C561893D9315}">
  <dimension ref="B1:F20"/>
  <sheetViews>
    <sheetView showGridLines="0" workbookViewId="0">
      <selection activeCell="B2" sqref="B2:C3"/>
    </sheetView>
  </sheetViews>
  <sheetFormatPr defaultColWidth="11" defaultRowHeight="15.95"/>
  <cols>
    <col min="2" max="2" width="23.875" bestFit="1" customWidth="1"/>
    <col min="3" max="3" width="20.125" bestFit="1" customWidth="1"/>
    <col min="4" max="4" width="10.875" bestFit="1" customWidth="1"/>
    <col min="5" max="5" width="13.5" bestFit="1" customWidth="1"/>
    <col min="6" max="6" width="10.125" customWidth="1"/>
  </cols>
  <sheetData>
    <row r="1" spans="2:6" ht="15.75"/>
    <row r="2" spans="2:6" ht="15.75">
      <c r="B2" s="47" t="s">
        <v>42</v>
      </c>
      <c r="C2" s="48" t="s">
        <v>43</v>
      </c>
    </row>
    <row r="3" spans="2:6" ht="15.75">
      <c r="B3" s="49" t="s">
        <v>44</v>
      </c>
      <c r="C3" s="50" t="s">
        <v>45</v>
      </c>
    </row>
    <row r="4" spans="2:6" ht="15.75"/>
    <row r="5" spans="2:6">
      <c r="B5" s="43" t="s">
        <v>46</v>
      </c>
      <c r="C5" s="44"/>
      <c r="D5" s="9"/>
      <c r="E5" s="10"/>
      <c r="F5" s="8" t="s">
        <v>47</v>
      </c>
    </row>
    <row r="6" spans="2:6">
      <c r="B6" s="11" t="s">
        <v>48</v>
      </c>
      <c r="C6" s="12" t="s">
        <v>49</v>
      </c>
      <c r="D6" s="9"/>
      <c r="E6" s="11" t="s">
        <v>1</v>
      </c>
      <c r="F6" s="13">
        <f>n_sample_size</f>
        <v>40</v>
      </c>
    </row>
    <row r="7" spans="2:6">
      <c r="B7" s="11" t="s">
        <v>50</v>
      </c>
      <c r="C7" s="25">
        <f>plant_limit</f>
        <v>55.7</v>
      </c>
      <c r="D7" s="9"/>
      <c r="E7" s="11" t="s">
        <v>51</v>
      </c>
      <c r="F7" s="13">
        <f>sample_mean</f>
        <v>53.112348500000003</v>
      </c>
    </row>
    <row r="8" spans="2:6">
      <c r="B8" s="11"/>
      <c r="C8" s="14"/>
      <c r="D8" s="9"/>
      <c r="E8" s="11" t="s">
        <v>52</v>
      </c>
      <c r="F8" s="13">
        <f>sample_standard_error</f>
        <v>6.6519149E-2</v>
      </c>
    </row>
    <row r="9" spans="2:6">
      <c r="B9" s="11" t="s">
        <v>53</v>
      </c>
      <c r="C9" s="15">
        <f>n_sample_size</f>
        <v>40</v>
      </c>
      <c r="D9" s="9"/>
      <c r="E9" s="11" t="s">
        <v>54</v>
      </c>
      <c r="F9" s="16">
        <f>1-F10</f>
        <v>1.0000000000000009E-2</v>
      </c>
    </row>
    <row r="10" spans="2:6">
      <c r="B10" s="11" t="s">
        <v>55</v>
      </c>
      <c r="C10" s="36">
        <f>sample_mean</f>
        <v>53.112348500000003</v>
      </c>
      <c r="D10" s="9"/>
      <c r="E10" s="11" t="s">
        <v>56</v>
      </c>
      <c r="F10" s="17">
        <v>0.99</v>
      </c>
    </row>
    <row r="11" spans="2:6">
      <c r="B11" s="11" t="s">
        <v>57</v>
      </c>
      <c r="C11" s="36">
        <f>population_standard_deviation</f>
        <v>0.1</v>
      </c>
      <c r="D11" s="9"/>
      <c r="E11" s="11"/>
      <c r="F11" s="18"/>
    </row>
    <row r="12" spans="2:6">
      <c r="B12" s="11" t="s">
        <v>58</v>
      </c>
      <c r="C12" s="19">
        <f>C11/SQRT(C9)</f>
        <v>1.5811388300841896E-2</v>
      </c>
      <c r="D12" s="9"/>
      <c r="E12" s="11" t="s">
        <v>59</v>
      </c>
      <c r="F12" s="23">
        <f>F7+_xlfn.CONFIDENCE.T(F9,F8,F6)</f>
        <v>53.140829250252004</v>
      </c>
    </row>
    <row r="13" spans="2:6">
      <c r="B13" s="11" t="s">
        <v>60</v>
      </c>
      <c r="C13" s="19">
        <f>(C10-C7)/C12</f>
        <v>-163.65745061502395</v>
      </c>
      <c r="D13" s="9"/>
      <c r="E13" s="11"/>
      <c r="F13" s="14"/>
    </row>
    <row r="14" spans="2:6">
      <c r="B14" s="11" t="s">
        <v>61</v>
      </c>
      <c r="C14" s="14">
        <f>C9-1</f>
        <v>39</v>
      </c>
      <c r="D14" s="9"/>
      <c r="E14" s="11" t="s">
        <v>62</v>
      </c>
      <c r="F14" s="23">
        <f>F7-_xlfn.CONFIDENCE.T(F9,F8,F6)</f>
        <v>53.083867749748002</v>
      </c>
    </row>
    <row r="15" spans="2:6" ht="17.100000000000001" thickBot="1">
      <c r="B15" s="20" t="s">
        <v>63</v>
      </c>
      <c r="C15" s="24">
        <f>IF(C6="One-tailed - greater than",_xlfn.T.DIST.RT(C13,C14),IF(C6="One-tailed - less than",_xlfn.T.DIST(C13,C14,TRUE),_xlfn.T.DIST.2T(ABS(C13),C14)))</f>
        <v>1</v>
      </c>
      <c r="D15" s="9"/>
      <c r="E15" s="20"/>
      <c r="F15" s="21"/>
    </row>
    <row r="17" spans="3:4" ht="15.95" customHeight="1">
      <c r="C17" s="45" t="s">
        <v>64</v>
      </c>
      <c r="D17" s="45"/>
    </row>
    <row r="18" spans="3:4">
      <c r="C18" s="45"/>
      <c r="D18" s="45"/>
    </row>
    <row r="19" spans="3:4">
      <c r="C19" s="45"/>
      <c r="D19" s="45"/>
    </row>
    <row r="20" spans="3:4">
      <c r="C20" s="45"/>
      <c r="D20" s="45"/>
    </row>
  </sheetData>
  <mergeCells count="2">
    <mergeCell ref="B5:C5"/>
    <mergeCell ref="C17:D20"/>
  </mergeCells>
  <dataValidations count="1">
    <dataValidation type="list" allowBlank="1" showInputMessage="1" showErrorMessage="1" sqref="C6" xr:uid="{39AC0FC9-6478-D040-97D4-790B7D9BFC2F}">
      <formula1>"One-tailed - greater than,One-tailed - less than,Two-tailed - not equal to"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BD02952F17644DB1C8041DF225016C" ma:contentTypeVersion="2" ma:contentTypeDescription="Create a new document." ma:contentTypeScope="" ma:versionID="68cc76b529ab90101547271207b101f7">
  <xsd:schema xmlns:xsd="http://www.w3.org/2001/XMLSchema" xmlns:xs="http://www.w3.org/2001/XMLSchema" xmlns:p="http://schemas.microsoft.com/office/2006/metadata/properties" xmlns:ns2="41ff2beb-1c03-40a9-abfc-913ce04fd006" targetNamespace="http://schemas.microsoft.com/office/2006/metadata/properties" ma:root="true" ma:fieldsID="03d56c16cfd4128e9a590408d4a714fd" ns2:_="">
    <xsd:import namespace="41ff2beb-1c03-40a9-abfc-913ce04fd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ff2beb-1c03-40a9-abfc-913ce04fd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6E4568-D6CB-4C03-A277-4BBDAC2BDDEE}"/>
</file>

<file path=customXml/itemProps2.xml><?xml version="1.0" encoding="utf-8"?>
<ds:datastoreItem xmlns:ds="http://schemas.openxmlformats.org/officeDocument/2006/customXml" ds:itemID="{AF851625-B8B7-47B2-8975-1FAA91D68DAB}"/>
</file>

<file path=customXml/itemProps3.xml><?xml version="1.0" encoding="utf-8"?>
<ds:datastoreItem xmlns:ds="http://schemas.openxmlformats.org/officeDocument/2006/customXml" ds:itemID="{C7154703-95E7-4DCA-9219-CED08282C4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2022-11-16T19:49:18Z</dcterms:created>
  <dcterms:modified xsi:type="dcterms:W3CDTF">2022-11-18T17:39:39Z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0x01010037BD02952F17644DB1C8041DF225016C</vt:lpwstr>
  </property>
</Properties>
</file>