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nity/Desktop/Google Analytics/Projects/Chocolate_Factory_Employee_Report/"/>
    </mc:Choice>
  </mc:AlternateContent>
  <xr:revisionPtr revIDLastSave="0" documentId="13_ncr:1_{C02EA3B8-C14E-E543-8A21-63530D3225A0}" xr6:coauthVersionLast="47" xr6:coauthVersionMax="47" xr10:uidLastSave="{00000000-0000-0000-0000-000000000000}"/>
  <bookViews>
    <workbookView xWindow="0" yWindow="0" windowWidth="28800" windowHeight="18000" activeTab="2" xr2:uid="{A81D078D-C5CA-674C-80C8-DAE36AF47730}"/>
  </bookViews>
  <sheets>
    <sheet name="nz_staff" sheetId="1" r:id="rId1"/>
    <sheet name="India_Staff" sheetId="2" r:id="rId2"/>
    <sheet name="All Staff" sheetId="10" r:id="rId3"/>
    <sheet name="IndiaVsNewZealand_Report" sheetId="15" r:id="rId4"/>
    <sheet name="mapping" sheetId="11" r:id="rId5"/>
    <sheet name="Sheet8" sheetId="17" r:id="rId6"/>
  </sheets>
  <externalReferences>
    <externalReference r:id="rId7"/>
  </externalReferences>
  <definedNames>
    <definedName name="ExternalData_1" localSheetId="2" hidden="1">'All Staff'!$A$3:$H$186</definedName>
  </definedNames>
  <calcPr calcId="191029"/>
  <pivotCaches>
    <pivotCache cacheId="1" r:id="rId8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7" l="1"/>
  <c r="C9" i="17"/>
  <c r="C8" i="17" s="1"/>
  <c r="H7" i="17"/>
  <c r="C6" i="17"/>
  <c r="C5" i="17"/>
  <c r="C4" i="17"/>
  <c r="I5" i="15"/>
  <c r="K5" i="15" s="1"/>
  <c r="G5" i="15"/>
  <c r="C5" i="15"/>
  <c r="E5" i="15" s="1"/>
  <c r="K186" i="10"/>
  <c r="I186" i="10"/>
  <c r="J186" i="10" s="1"/>
  <c r="K185" i="10"/>
  <c r="I185" i="10"/>
  <c r="J185" i="10" s="1"/>
  <c r="K184" i="10"/>
  <c r="I184" i="10"/>
  <c r="J184" i="10" s="1"/>
  <c r="K183" i="10"/>
  <c r="I183" i="10"/>
  <c r="J183" i="10" s="1"/>
  <c r="K182" i="10"/>
  <c r="I182" i="10"/>
  <c r="J182" i="10" s="1"/>
  <c r="K181" i="10"/>
  <c r="I181" i="10"/>
  <c r="J181" i="10" s="1"/>
  <c r="K180" i="10"/>
  <c r="I180" i="10"/>
  <c r="J180" i="10" s="1"/>
  <c r="K179" i="10"/>
  <c r="I179" i="10"/>
  <c r="J179" i="10" s="1"/>
  <c r="K178" i="10"/>
  <c r="I178" i="10"/>
  <c r="J178" i="10" s="1"/>
  <c r="K177" i="10"/>
  <c r="I177" i="10"/>
  <c r="J177" i="10" s="1"/>
  <c r="K176" i="10"/>
  <c r="I176" i="10"/>
  <c r="J176" i="10" s="1"/>
  <c r="K175" i="10"/>
  <c r="I175" i="10"/>
  <c r="J175" i="10" s="1"/>
  <c r="K174" i="10"/>
  <c r="I174" i="10"/>
  <c r="J174" i="10" s="1"/>
  <c r="K173" i="10"/>
  <c r="I173" i="10"/>
  <c r="J173" i="10" s="1"/>
  <c r="K172" i="10"/>
  <c r="I172" i="10"/>
  <c r="J172" i="10" s="1"/>
  <c r="K171" i="10"/>
  <c r="I171" i="10"/>
  <c r="J171" i="10" s="1"/>
  <c r="K170" i="10"/>
  <c r="I170" i="10"/>
  <c r="J170" i="10" s="1"/>
  <c r="K169" i="10"/>
  <c r="I169" i="10"/>
  <c r="J169" i="10" s="1"/>
  <c r="K168" i="10"/>
  <c r="I168" i="10"/>
  <c r="J168" i="10" s="1"/>
  <c r="K167" i="10"/>
  <c r="I167" i="10"/>
  <c r="J167" i="10" s="1"/>
  <c r="K166" i="10"/>
  <c r="I166" i="10"/>
  <c r="J166" i="10" s="1"/>
  <c r="K165" i="10"/>
  <c r="I165" i="10"/>
  <c r="J165" i="10" s="1"/>
  <c r="K164" i="10"/>
  <c r="I164" i="10"/>
  <c r="J164" i="10" s="1"/>
  <c r="K163" i="10"/>
  <c r="I163" i="10"/>
  <c r="J163" i="10" s="1"/>
  <c r="K162" i="10"/>
  <c r="I162" i="10"/>
  <c r="J162" i="10" s="1"/>
  <c r="K161" i="10"/>
  <c r="I161" i="10"/>
  <c r="J161" i="10" s="1"/>
  <c r="K160" i="10"/>
  <c r="I160" i="10"/>
  <c r="J160" i="10" s="1"/>
  <c r="K159" i="10"/>
  <c r="I159" i="10"/>
  <c r="J159" i="10" s="1"/>
  <c r="K158" i="10"/>
  <c r="I158" i="10"/>
  <c r="J158" i="10" s="1"/>
  <c r="K157" i="10"/>
  <c r="I157" i="10"/>
  <c r="J157" i="10" s="1"/>
  <c r="K156" i="10"/>
  <c r="I156" i="10"/>
  <c r="J156" i="10" s="1"/>
  <c r="K155" i="10"/>
  <c r="I155" i="10"/>
  <c r="J155" i="10" s="1"/>
  <c r="K154" i="10"/>
  <c r="I154" i="10"/>
  <c r="J154" i="10" s="1"/>
  <c r="K153" i="10"/>
  <c r="I153" i="10"/>
  <c r="J153" i="10" s="1"/>
  <c r="K152" i="10"/>
  <c r="I152" i="10"/>
  <c r="J152" i="10" s="1"/>
  <c r="K151" i="10"/>
  <c r="I151" i="10"/>
  <c r="J151" i="10" s="1"/>
  <c r="K150" i="10"/>
  <c r="I150" i="10"/>
  <c r="J150" i="10" s="1"/>
  <c r="K149" i="10"/>
  <c r="I149" i="10"/>
  <c r="J149" i="10" s="1"/>
  <c r="K148" i="10"/>
  <c r="I148" i="10"/>
  <c r="J148" i="10" s="1"/>
  <c r="K147" i="10"/>
  <c r="I147" i="10"/>
  <c r="J147" i="10" s="1"/>
  <c r="K146" i="10"/>
  <c r="I146" i="10"/>
  <c r="J146" i="10" s="1"/>
  <c r="K145" i="10"/>
  <c r="I145" i="10"/>
  <c r="J145" i="10" s="1"/>
  <c r="K144" i="10"/>
  <c r="I144" i="10"/>
  <c r="J144" i="10" s="1"/>
  <c r="K143" i="10"/>
  <c r="I143" i="10"/>
  <c r="J143" i="10" s="1"/>
  <c r="K142" i="10"/>
  <c r="I142" i="10"/>
  <c r="J142" i="10" s="1"/>
  <c r="K141" i="10"/>
  <c r="I141" i="10"/>
  <c r="J141" i="10" s="1"/>
  <c r="K140" i="10"/>
  <c r="I140" i="10"/>
  <c r="J140" i="10" s="1"/>
  <c r="K139" i="10"/>
  <c r="I139" i="10"/>
  <c r="J139" i="10" s="1"/>
  <c r="K138" i="10"/>
  <c r="I138" i="10"/>
  <c r="J138" i="10" s="1"/>
  <c r="K137" i="10"/>
  <c r="I137" i="10"/>
  <c r="J137" i="10" s="1"/>
  <c r="K136" i="10"/>
  <c r="I136" i="10"/>
  <c r="J136" i="10" s="1"/>
  <c r="K135" i="10"/>
  <c r="I135" i="10"/>
  <c r="J135" i="10" s="1"/>
  <c r="K134" i="10"/>
  <c r="I134" i="10"/>
  <c r="J134" i="10" s="1"/>
  <c r="K133" i="10"/>
  <c r="I133" i="10"/>
  <c r="J133" i="10" s="1"/>
  <c r="K132" i="10"/>
  <c r="I132" i="10"/>
  <c r="J132" i="10" s="1"/>
  <c r="K131" i="10"/>
  <c r="I131" i="10"/>
  <c r="J131" i="10" s="1"/>
  <c r="K130" i="10"/>
  <c r="I130" i="10"/>
  <c r="J130" i="10" s="1"/>
  <c r="K129" i="10"/>
  <c r="I129" i="10"/>
  <c r="J129" i="10" s="1"/>
  <c r="K128" i="10"/>
  <c r="I128" i="10"/>
  <c r="J128" i="10" s="1"/>
  <c r="K127" i="10"/>
  <c r="I127" i="10"/>
  <c r="J127" i="10" s="1"/>
  <c r="K126" i="10"/>
  <c r="I126" i="10"/>
  <c r="J126" i="10" s="1"/>
  <c r="K125" i="10"/>
  <c r="I125" i="10"/>
  <c r="J125" i="10" s="1"/>
  <c r="K124" i="10"/>
  <c r="I124" i="10"/>
  <c r="J124" i="10" s="1"/>
  <c r="K123" i="10"/>
  <c r="I123" i="10"/>
  <c r="J123" i="10" s="1"/>
  <c r="K122" i="10"/>
  <c r="I122" i="10"/>
  <c r="J122" i="10" s="1"/>
  <c r="K121" i="10"/>
  <c r="I121" i="10"/>
  <c r="J121" i="10" s="1"/>
  <c r="K120" i="10"/>
  <c r="I120" i="10"/>
  <c r="J120" i="10" s="1"/>
  <c r="K119" i="10"/>
  <c r="I119" i="10"/>
  <c r="J119" i="10" s="1"/>
  <c r="K118" i="10"/>
  <c r="I118" i="10"/>
  <c r="J118" i="10" s="1"/>
  <c r="K117" i="10"/>
  <c r="I117" i="10"/>
  <c r="J117" i="10" s="1"/>
  <c r="K116" i="10"/>
  <c r="I116" i="10"/>
  <c r="J116" i="10" s="1"/>
  <c r="K115" i="10"/>
  <c r="I115" i="10"/>
  <c r="J115" i="10" s="1"/>
  <c r="K114" i="10"/>
  <c r="I114" i="10"/>
  <c r="J114" i="10" s="1"/>
  <c r="K113" i="10"/>
  <c r="I113" i="10"/>
  <c r="J113" i="10" s="1"/>
  <c r="K112" i="10"/>
  <c r="I112" i="10"/>
  <c r="J112" i="10" s="1"/>
  <c r="K111" i="10"/>
  <c r="I111" i="10"/>
  <c r="J111" i="10" s="1"/>
  <c r="K110" i="10"/>
  <c r="I110" i="10"/>
  <c r="J110" i="10" s="1"/>
  <c r="K109" i="10"/>
  <c r="I109" i="10"/>
  <c r="J109" i="10" s="1"/>
  <c r="K108" i="10"/>
  <c r="I108" i="10"/>
  <c r="J108" i="10" s="1"/>
  <c r="K107" i="10"/>
  <c r="I107" i="10"/>
  <c r="J107" i="10" s="1"/>
  <c r="K106" i="10"/>
  <c r="I106" i="10"/>
  <c r="J106" i="10" s="1"/>
  <c r="K105" i="10"/>
  <c r="I105" i="10"/>
  <c r="J105" i="10" s="1"/>
  <c r="K104" i="10"/>
  <c r="I104" i="10"/>
  <c r="J104" i="10" s="1"/>
  <c r="K103" i="10"/>
  <c r="I103" i="10"/>
  <c r="J103" i="10" s="1"/>
  <c r="K102" i="10"/>
  <c r="I102" i="10"/>
  <c r="J102" i="10" s="1"/>
  <c r="K101" i="10"/>
  <c r="I101" i="10"/>
  <c r="J101" i="10" s="1"/>
  <c r="K100" i="10"/>
  <c r="I100" i="10"/>
  <c r="J100" i="10" s="1"/>
  <c r="K99" i="10"/>
  <c r="I99" i="10"/>
  <c r="J99" i="10" s="1"/>
  <c r="K98" i="10"/>
  <c r="I98" i="10"/>
  <c r="J98" i="10" s="1"/>
  <c r="K97" i="10"/>
  <c r="I97" i="10"/>
  <c r="J97" i="10" s="1"/>
  <c r="K96" i="10"/>
  <c r="I96" i="10"/>
  <c r="J96" i="10" s="1"/>
  <c r="K95" i="10"/>
  <c r="I95" i="10"/>
  <c r="J95" i="10" s="1"/>
  <c r="K94" i="10"/>
  <c r="I94" i="10"/>
  <c r="J94" i="10" s="1"/>
  <c r="K93" i="10"/>
  <c r="I93" i="10"/>
  <c r="J93" i="10" s="1"/>
  <c r="K92" i="10"/>
  <c r="I92" i="10"/>
  <c r="J92" i="10" s="1"/>
  <c r="K91" i="10"/>
  <c r="I91" i="10"/>
  <c r="J91" i="10" s="1"/>
  <c r="K90" i="10"/>
  <c r="I90" i="10"/>
  <c r="J90" i="10" s="1"/>
  <c r="K89" i="10"/>
  <c r="I89" i="10"/>
  <c r="J89" i="10" s="1"/>
  <c r="K88" i="10"/>
  <c r="I88" i="10"/>
  <c r="J88" i="10" s="1"/>
  <c r="K87" i="10"/>
  <c r="I87" i="10"/>
  <c r="J87" i="10" s="1"/>
  <c r="K86" i="10"/>
  <c r="I86" i="10"/>
  <c r="J86" i="10" s="1"/>
  <c r="K85" i="10"/>
  <c r="I85" i="10"/>
  <c r="J85" i="10" s="1"/>
  <c r="K84" i="10"/>
  <c r="I84" i="10"/>
  <c r="J84" i="10" s="1"/>
  <c r="K83" i="10"/>
  <c r="I83" i="10"/>
  <c r="J83" i="10" s="1"/>
  <c r="K82" i="10"/>
  <c r="I82" i="10"/>
  <c r="J82" i="10" s="1"/>
  <c r="K81" i="10"/>
  <c r="I81" i="10"/>
  <c r="J81" i="10" s="1"/>
  <c r="K80" i="10"/>
  <c r="I80" i="10"/>
  <c r="J80" i="10" s="1"/>
  <c r="K79" i="10"/>
  <c r="I79" i="10"/>
  <c r="J79" i="10" s="1"/>
  <c r="K78" i="10"/>
  <c r="I78" i="10"/>
  <c r="J78" i="10" s="1"/>
  <c r="K77" i="10"/>
  <c r="I77" i="10"/>
  <c r="J77" i="10" s="1"/>
  <c r="K76" i="10"/>
  <c r="I76" i="10"/>
  <c r="J76" i="10" s="1"/>
  <c r="K75" i="10"/>
  <c r="I75" i="10"/>
  <c r="J75" i="10" s="1"/>
  <c r="K74" i="10"/>
  <c r="I74" i="10"/>
  <c r="J74" i="10" s="1"/>
  <c r="K73" i="10"/>
  <c r="I73" i="10"/>
  <c r="J73" i="10" s="1"/>
  <c r="K72" i="10"/>
  <c r="I72" i="10"/>
  <c r="J72" i="10" s="1"/>
  <c r="K71" i="10"/>
  <c r="I71" i="10"/>
  <c r="J71" i="10" s="1"/>
  <c r="K70" i="10"/>
  <c r="I70" i="10"/>
  <c r="J70" i="10" s="1"/>
  <c r="K69" i="10"/>
  <c r="I69" i="10"/>
  <c r="J69" i="10" s="1"/>
  <c r="K68" i="10"/>
  <c r="I68" i="10"/>
  <c r="J68" i="10" s="1"/>
  <c r="K67" i="10"/>
  <c r="I67" i="10"/>
  <c r="J67" i="10" s="1"/>
  <c r="K66" i="10"/>
  <c r="I66" i="10"/>
  <c r="J66" i="10" s="1"/>
  <c r="K65" i="10"/>
  <c r="I65" i="10"/>
  <c r="J65" i="10" s="1"/>
  <c r="K64" i="10"/>
  <c r="I64" i="10"/>
  <c r="J64" i="10" s="1"/>
  <c r="K63" i="10"/>
  <c r="I63" i="10"/>
  <c r="J63" i="10" s="1"/>
  <c r="K62" i="10"/>
  <c r="I62" i="10"/>
  <c r="J62" i="10" s="1"/>
  <c r="K61" i="10"/>
  <c r="I61" i="10"/>
  <c r="J61" i="10" s="1"/>
  <c r="K60" i="10"/>
  <c r="I60" i="10"/>
  <c r="J60" i="10" s="1"/>
  <c r="K59" i="10"/>
  <c r="I59" i="10"/>
  <c r="J59" i="10" s="1"/>
  <c r="K58" i="10"/>
  <c r="I58" i="10"/>
  <c r="J58" i="10" s="1"/>
  <c r="K57" i="10"/>
  <c r="I57" i="10"/>
  <c r="J57" i="10" s="1"/>
  <c r="K56" i="10"/>
  <c r="I56" i="10"/>
  <c r="J56" i="10" s="1"/>
  <c r="K55" i="10"/>
  <c r="I55" i="10"/>
  <c r="J55" i="10" s="1"/>
  <c r="K54" i="10"/>
  <c r="I54" i="10"/>
  <c r="J54" i="10" s="1"/>
  <c r="K53" i="10"/>
  <c r="I53" i="10"/>
  <c r="J53" i="10" s="1"/>
  <c r="K52" i="10"/>
  <c r="I52" i="10"/>
  <c r="J52" i="10" s="1"/>
  <c r="K51" i="10"/>
  <c r="I51" i="10"/>
  <c r="J51" i="10" s="1"/>
  <c r="K50" i="10"/>
  <c r="I50" i="10"/>
  <c r="J50" i="10" s="1"/>
  <c r="K49" i="10"/>
  <c r="I49" i="10"/>
  <c r="J49" i="10" s="1"/>
  <c r="K48" i="10"/>
  <c r="I48" i="10"/>
  <c r="J48" i="10" s="1"/>
  <c r="K47" i="10"/>
  <c r="I47" i="10"/>
  <c r="J47" i="10" s="1"/>
  <c r="K46" i="10"/>
  <c r="I46" i="10"/>
  <c r="J46" i="10" s="1"/>
  <c r="K45" i="10"/>
  <c r="I45" i="10"/>
  <c r="J45" i="10" s="1"/>
  <c r="K44" i="10"/>
  <c r="I44" i="10"/>
  <c r="J44" i="10" s="1"/>
  <c r="K43" i="10"/>
  <c r="I43" i="10"/>
  <c r="J43" i="10" s="1"/>
  <c r="K42" i="10"/>
  <c r="I42" i="10"/>
  <c r="J42" i="10" s="1"/>
  <c r="K41" i="10"/>
  <c r="I41" i="10"/>
  <c r="J41" i="10" s="1"/>
  <c r="K40" i="10"/>
  <c r="I40" i="10"/>
  <c r="J40" i="10" s="1"/>
  <c r="K39" i="10"/>
  <c r="I39" i="10"/>
  <c r="J39" i="10" s="1"/>
  <c r="K38" i="10"/>
  <c r="I38" i="10"/>
  <c r="J38" i="10" s="1"/>
  <c r="K37" i="10"/>
  <c r="I37" i="10"/>
  <c r="J37" i="10" s="1"/>
  <c r="K36" i="10"/>
  <c r="I36" i="10"/>
  <c r="J36" i="10" s="1"/>
  <c r="K35" i="10"/>
  <c r="I35" i="10"/>
  <c r="J35" i="10" s="1"/>
  <c r="K34" i="10"/>
  <c r="I34" i="10"/>
  <c r="J34" i="10" s="1"/>
  <c r="K33" i="10"/>
  <c r="I33" i="10"/>
  <c r="J33" i="10" s="1"/>
  <c r="K32" i="10"/>
  <c r="I32" i="10"/>
  <c r="J32" i="10" s="1"/>
  <c r="K31" i="10"/>
  <c r="I31" i="10"/>
  <c r="J31" i="10" s="1"/>
  <c r="K30" i="10"/>
  <c r="I30" i="10"/>
  <c r="J30" i="10" s="1"/>
  <c r="K29" i="10"/>
  <c r="I29" i="10"/>
  <c r="J29" i="10" s="1"/>
  <c r="K28" i="10"/>
  <c r="I28" i="10"/>
  <c r="J28" i="10" s="1"/>
  <c r="K27" i="10"/>
  <c r="I27" i="10"/>
  <c r="J27" i="10" s="1"/>
  <c r="K26" i="10"/>
  <c r="I26" i="10"/>
  <c r="J26" i="10" s="1"/>
  <c r="K25" i="10"/>
  <c r="I25" i="10"/>
  <c r="J25" i="10" s="1"/>
  <c r="K24" i="10"/>
  <c r="I24" i="10"/>
  <c r="J24" i="10" s="1"/>
  <c r="K23" i="10"/>
  <c r="I23" i="10"/>
  <c r="J23" i="10" s="1"/>
  <c r="K22" i="10"/>
  <c r="I22" i="10"/>
  <c r="J22" i="10" s="1"/>
  <c r="K21" i="10"/>
  <c r="I21" i="10"/>
  <c r="J21" i="10" s="1"/>
  <c r="K20" i="10"/>
  <c r="I20" i="10"/>
  <c r="J20" i="10" s="1"/>
  <c r="K19" i="10"/>
  <c r="I19" i="10"/>
  <c r="J19" i="10" s="1"/>
  <c r="K18" i="10"/>
  <c r="I18" i="10"/>
  <c r="J18" i="10" s="1"/>
  <c r="K17" i="10"/>
  <c r="I17" i="10"/>
  <c r="J17" i="10" s="1"/>
  <c r="K16" i="10"/>
  <c r="I16" i="10"/>
  <c r="J16" i="10" s="1"/>
  <c r="K15" i="10"/>
  <c r="I15" i="10"/>
  <c r="J15" i="10" s="1"/>
  <c r="K14" i="10"/>
  <c r="I14" i="10"/>
  <c r="J14" i="10" s="1"/>
  <c r="K13" i="10"/>
  <c r="I13" i="10"/>
  <c r="J13" i="10" s="1"/>
  <c r="K12" i="10"/>
  <c r="I12" i="10"/>
  <c r="J12" i="10" s="1"/>
  <c r="K11" i="10"/>
  <c r="I11" i="10"/>
  <c r="J11" i="10" s="1"/>
  <c r="K10" i="10"/>
  <c r="I10" i="10"/>
  <c r="J10" i="10" s="1"/>
  <c r="K9" i="10"/>
  <c r="I9" i="10"/>
  <c r="J9" i="10" s="1"/>
  <c r="K8" i="10"/>
  <c r="I8" i="10"/>
  <c r="J8" i="10" s="1"/>
  <c r="K7" i="10"/>
  <c r="I7" i="10"/>
  <c r="J7" i="10" s="1"/>
  <c r="K6" i="10"/>
  <c r="I6" i="10"/>
  <c r="J6" i="10" s="1"/>
  <c r="K5" i="10"/>
  <c r="I5" i="10"/>
  <c r="J5" i="10" s="1"/>
  <c r="K4" i="10"/>
  <c r="I4" i="10"/>
  <c r="J4" i="10" s="1"/>
  <c r="G9" i="17" l="1" a="1"/>
  <c r="G9" i="17" s="1"/>
  <c r="C7" i="17"/>
  <c r="C17" i="17" a="1"/>
  <c r="C17" i="1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FD456-93AD-5849-908A-2D254A55D645}" keepAlive="1" name="Query - All staff" description="Connection to the 'All staff' query in the workbook." type="5" refreshedVersion="8" background="1" saveData="1">
    <dbPr connection="Provider=Microsoft.Mashup.OleDb.1;Data Source=$Workbook$;Location=&quot;All staff&quot;;Extended Properties=&quot;&quot;" command="SELECT * FROM [All staff]"/>
  </connection>
  <connection id="2" xr16:uid="{DB99B07A-7EC5-6F43-A9A1-0513CD94CC3C}" keepAlive="1" name="Query - India Staff" description="Connection to the 'India Staff' query in the workbook." type="5" refreshedVersion="0" background="1">
    <dbPr connection="Provider=Microsoft.Mashup.OleDb.1;Data Source=$Workbook$;Location=&quot;India Staff&quot;;Extended Properties=&quot;&quot;" command="SELECT * FROM [India Staff]"/>
  </connection>
  <connection id="3" xr16:uid="{66CF73C4-55A9-634F-B1E6-9C316D5185F4}" keepAlive="1" name="Query - india_staff" description="Connection to the 'india_staff' query in the workbook." type="5" refreshedVersion="8" background="1" saveData="1">
    <dbPr connection="Provider=Microsoft.Mashup.OleDb.1;Data Source=$Workbook$;Location=india_staff;Extended Properties=&quot;&quot;" command="SELECT * FROM [india_staff]"/>
  </connection>
  <connection id="4" xr16:uid="{6503C150-9083-E147-8A60-89B1AFE5CF67}" keepAlive="1" name="Query - nz_staff" description="Connection to the 'nz_staff' query in the workbook." type="5" refreshedVersion="0" background="1">
    <dbPr connection="Provider=Microsoft.Mashup.OleDb.1;Data Source=$Workbook$;Location=nz_staff;Extended Properties=&quot;&quot;" command="SELECT * FROM [nz_staff]"/>
  </connection>
  <connection id="5" xr16:uid="{2AE0A9A3-577C-074C-B560-EB62666F7139}" keepAlive="1" name="Query - nz_staff (2)" description="Connection to the 'nz_staff (2)' query in the workbook." type="5" refreshedVersion="8" background="1" saveData="1">
    <dbPr connection="Provider=Microsoft.Mashup.OleDb.1;Data Source=$Workbook$;Location=&quot;nz_staff (2)&quot;;Extended Properties=&quot;&quot;" command="SELECT * FROM [nz_staff (2)]"/>
  </connection>
  <connection id="6" xr16:uid="{17B02616-9B87-9845-8B5F-7C1B9C8012B2}" keepAlive="1" name="Query - nz_staff (3)" description="Connection to the 'nz_staff (3)' query in the workbook." type="5" refreshedVersion="0" background="1">
    <dbPr connection="Provider=Microsoft.Mashup.OleDb.1;Data Source=$Workbook$;Location=&quot;nz_staff (3)&quot;;Extended Properties=&quot;&quot;" command="SELECT * FROM [nz_staff (3)]"/>
  </connection>
  <connection id="7" xr16:uid="{E76B7F6A-32ED-C042-89C3-F78C7F825A93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<sst xmlns="http://schemas.openxmlformats.org/spreadsheetml/2006/main" count="1806" uniqueCount="240">
  <si>
    <t>Name</t>
  </si>
  <si>
    <t>Gender</t>
  </si>
  <si>
    <t>Department</t>
  </si>
  <si>
    <t>Age</t>
  </si>
  <si>
    <t>Date Joined</t>
  </si>
  <si>
    <t>Salary</t>
  </si>
  <si>
    <t>Rating</t>
  </si>
  <si>
    <t>Lindy Guillet</t>
  </si>
  <si>
    <t>Male</t>
  </si>
  <si>
    <t>Sales</t>
  </si>
  <si>
    <t>Above average</t>
  </si>
  <si>
    <t>Ambros Murthwaite</t>
  </si>
  <si>
    <t>Procurement</t>
  </si>
  <si>
    <t>Average</t>
  </si>
  <si>
    <t>Tatum Hush</t>
  </si>
  <si>
    <t>Female</t>
  </si>
  <si>
    <t>Benny Karolovsky</t>
  </si>
  <si>
    <t>Finance</t>
  </si>
  <si>
    <t>Poor</t>
  </si>
  <si>
    <t>Hoyt D'Alesco</t>
  </si>
  <si>
    <t>Halimeda Kuscha</t>
  </si>
  <si>
    <t>Erin Androsik</t>
  </si>
  <si>
    <t>Vic Radolf</t>
  </si>
  <si>
    <t>Website</t>
  </si>
  <si>
    <t>William Reeveley</t>
  </si>
  <si>
    <t>Ewart Laphorn</t>
  </si>
  <si>
    <t>HR</t>
  </si>
  <si>
    <t>Bev Lashley</t>
  </si>
  <si>
    <t>Kath Bletsoe</t>
  </si>
  <si>
    <t>Murry Dryburgh</t>
  </si>
  <si>
    <t>Kaine Padly</t>
  </si>
  <si>
    <t>Kassi Jonson</t>
  </si>
  <si>
    <t>Simon Kembery</t>
  </si>
  <si>
    <t>Orton Livick</t>
  </si>
  <si>
    <t>Kelci Walkden</t>
  </si>
  <si>
    <t>Dotty Strutley</t>
  </si>
  <si>
    <t>Shari McNee</t>
  </si>
  <si>
    <t>Oby Sorrel</t>
  </si>
  <si>
    <t>Husein Augar</t>
  </si>
  <si>
    <t>Brien Boise</t>
  </si>
  <si>
    <t>Esmaria Denecamp</t>
  </si>
  <si>
    <t>Curtice Advani</t>
  </si>
  <si>
    <t>Barr Faughny</t>
  </si>
  <si>
    <t>Exceptional</t>
  </si>
  <si>
    <t>Merrilee Plenty</t>
  </si>
  <si>
    <t>Niall Selesnick</t>
  </si>
  <si>
    <t>Beverie Moffet</t>
  </si>
  <si>
    <t>Jehu Rudeforth</t>
  </si>
  <si>
    <t>Camilla Castle</t>
  </si>
  <si>
    <t>Very poor</t>
  </si>
  <si>
    <t>Roddy Speechley</t>
  </si>
  <si>
    <t>Gray Seamon</t>
  </si>
  <si>
    <t>Madelene Upcott</t>
  </si>
  <si>
    <t>Violante Courtonne</t>
  </si>
  <si>
    <t>Bernie Gorges</t>
  </si>
  <si>
    <t>Torrance Collier</t>
  </si>
  <si>
    <t>Dyna Doucette</t>
  </si>
  <si>
    <t>Gunar Cockshoot</t>
  </si>
  <si>
    <t>Kaye Crocroft</t>
  </si>
  <si>
    <t>Allene Gobbet</t>
  </si>
  <si>
    <t>Sibyl Dunkirk</t>
  </si>
  <si>
    <t>Agnes Collicott</t>
  </si>
  <si>
    <t>Leilah Yesinin</t>
  </si>
  <si>
    <t>Mollie Hanway</t>
  </si>
  <si>
    <t>Kellsie Waby</t>
  </si>
  <si>
    <t>Hyacinthie Braybrooke</t>
  </si>
  <si>
    <t>Van Tuxwell</t>
  </si>
  <si>
    <t>Lilyan Klimpt</t>
  </si>
  <si>
    <t>Tawnya Tickel</t>
  </si>
  <si>
    <t>Jan Morforth</t>
  </si>
  <si>
    <t>Florinda Crace</t>
  </si>
  <si>
    <t>Tracy Renad</t>
  </si>
  <si>
    <t>Myer McCory</t>
  </si>
  <si>
    <t>Bennie Pepis</t>
  </si>
  <si>
    <t>Rafaelita Blaksland</t>
  </si>
  <si>
    <t>Mahalia Larcher</t>
  </si>
  <si>
    <t>Andria Kimpton</t>
  </si>
  <si>
    <t>Valentia Etteridge</t>
  </si>
  <si>
    <t>Virginia McConville</t>
  </si>
  <si>
    <t>Wilone O'Kielt</t>
  </si>
  <si>
    <t>Madge McCloughen</t>
  </si>
  <si>
    <t>Janene Hairsine</t>
  </si>
  <si>
    <t>Alta Kaszper</t>
  </si>
  <si>
    <t>Dennison Crosswaite</t>
  </si>
  <si>
    <t>Oran Buxcy</t>
  </si>
  <si>
    <t>Hinda Label</t>
  </si>
  <si>
    <t>Marney O'Breen</t>
  </si>
  <si>
    <t>Dell Molloy</t>
  </si>
  <si>
    <t>Mallorie Waber</t>
  </si>
  <si>
    <t>Cherlyn Barter</t>
  </si>
  <si>
    <t>Ches Bonnell</t>
  </si>
  <si>
    <t>Collin Jagson</t>
  </si>
  <si>
    <t>Hogan Iles</t>
  </si>
  <si>
    <t>Gretchen Callow</t>
  </si>
  <si>
    <t>Kissiah Maydway</t>
  </si>
  <si>
    <t>Archibald Filliskirk</t>
  </si>
  <si>
    <t>Enoch Dowrey</t>
  </si>
  <si>
    <t>Bili Sizey</t>
  </si>
  <si>
    <t>Caro Chappel</t>
  </si>
  <si>
    <t>Constantino Espley</t>
  </si>
  <si>
    <t>Karlen McCaffrey</t>
  </si>
  <si>
    <t>Drusy MacCombe</t>
  </si>
  <si>
    <t>My Hanscome</t>
  </si>
  <si>
    <t>Teressa Udden</t>
  </si>
  <si>
    <t>Crissie Cordel</t>
  </si>
  <si>
    <t>Elia Cockton</t>
  </si>
  <si>
    <t>Gigi Bohling</t>
  </si>
  <si>
    <t>Ebonee Roxburgh</t>
  </si>
  <si>
    <t>Shayne Stegel</t>
  </si>
  <si>
    <t>Zach Polon</t>
  </si>
  <si>
    <t>Deepali Charan</t>
  </si>
  <si>
    <t>Yagna Sujeev</t>
  </si>
  <si>
    <t>Satyendra Venkatadri</t>
  </si>
  <si>
    <t>Madhavdas Buhpathi</t>
  </si>
  <si>
    <t>Sahila Chandrasekhar</t>
  </si>
  <si>
    <t>Mirium Seemantini Shivakumar</t>
  </si>
  <si>
    <t>Purnendu Vijayarangan</t>
  </si>
  <si>
    <t>Rukma Vinita</t>
  </si>
  <si>
    <t>Yauvani Tarpa</t>
  </si>
  <si>
    <t>Damayanti Thangavadivelu</t>
  </si>
  <si>
    <t>Manjusri Ruchi</t>
  </si>
  <si>
    <t>Mithil Nadkarni</t>
  </si>
  <si>
    <t>Ardhendu Abhichandra Jayakar</t>
  </si>
  <si>
    <t>Akbar Sorabhjee</t>
  </si>
  <si>
    <t>Bandhula Sathyanna</t>
  </si>
  <si>
    <t>Daruka Ghazali</t>
  </si>
  <si>
    <t>Heer Pennathur</t>
  </si>
  <si>
    <t>Shekhar Eswara</t>
  </si>
  <si>
    <t>Udyan Lanka</t>
  </si>
  <si>
    <t>Shreela Ramasubraman</t>
  </si>
  <si>
    <t>Sanchali Shirish</t>
  </si>
  <si>
    <t>Gangadutt Ragha</t>
  </si>
  <si>
    <t>Waheeda Vasuman</t>
  </si>
  <si>
    <t>Nanak Sapna</t>
  </si>
  <si>
    <t>Shobhana Samuel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</si>
  <si>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</si>
  <si>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</si>
  <si>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</si>
  <si>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</si>
  <si>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</si>
  <si>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</si>
  <si>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</si>
  <si>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</si>
  <si>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</si>
  <si>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</si>
  <si>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</si>
  <si>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</si>
  <si>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</si>
  <si>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</si>
  <si>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</si>
  <si>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</si>
  <si>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</si>
  <si>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</si>
  <si>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</si>
  <si>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</si>
  <si>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</si>
  <si>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</si>
  <si>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</si>
  <si>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</si>
  <si>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</si>
  <si>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</si>
  <si>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</si>
  <si>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</si>
  <si>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</si>
  <si>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</si>
  <si>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</si>
  <si>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</si>
  <si>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</si>
  <si>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</si>
  <si>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</si>
  <si>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</si>
  <si>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</si>
  <si>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</si>
  <si>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</si>
  <si>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</si>
  <si>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</si>
  <si>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</si>
  <si>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</si>
  <si>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</si>
  <si>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</si>
  <si>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</si>
  <si>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</si>
  <si>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</si>
  <si>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</si>
  <si>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</si>
  <si>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</si>
  <si>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</si>
  <si>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</si>
  <si>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</si>
  <si>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</si>
  <si>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</si>
  <si>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</si>
  <si>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</si>
  <si>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Abhaya Priyavardhan</t>
  </si>
  <si>
    <t>Ayog Chakrabarti</t>
  </si>
  <si>
    <t>Pragya Nilufar</t>
  </si>
  <si>
    <t>Shulabh Qutub Sundaramoorthy</t>
  </si>
  <si>
    <t>Vinanti Choudhari</t>
  </si>
  <si>
    <t>Ranajay Kailashnath Richa</t>
  </si>
  <si>
    <t>Asija Pothireddy</t>
  </si>
  <si>
    <t>Piyali Mahanthapa</t>
  </si>
  <si>
    <t>Sukhdev Nageshwar</t>
  </si>
  <si>
    <t>Country</t>
  </si>
  <si>
    <t>NZ</t>
  </si>
  <si>
    <t>Other</t>
  </si>
  <si>
    <t>Tenure</t>
  </si>
  <si>
    <t>Bonus</t>
  </si>
  <si>
    <t>Rating as number</t>
  </si>
  <si>
    <t>IND</t>
  </si>
  <si>
    <t>Count of employees</t>
  </si>
  <si>
    <t>Average salary</t>
  </si>
  <si>
    <t>Average Age</t>
  </si>
  <si>
    <t>Average Tenure</t>
  </si>
  <si>
    <t>Female Ratio %</t>
  </si>
  <si>
    <t>Female Count</t>
  </si>
  <si>
    <t>Ratio of employees with salary 90,000$ &gt;</t>
  </si>
  <si>
    <t>Employee Details</t>
  </si>
  <si>
    <t>Employee Name</t>
  </si>
  <si>
    <t>salary</t>
  </si>
  <si>
    <t>Row Labels</t>
  </si>
  <si>
    <t>Average of Salary</t>
  </si>
  <si>
    <t>Count of Name</t>
  </si>
  <si>
    <t>Column Labels</t>
  </si>
  <si>
    <t>Values</t>
  </si>
  <si>
    <t>Department Information</t>
  </si>
  <si>
    <t>Name of the department</t>
  </si>
  <si>
    <t>Total No. of employees</t>
  </si>
  <si>
    <t>Salary($)</t>
  </si>
  <si>
    <t>Average of Age</t>
  </si>
  <si>
    <t>Average of Rating as number</t>
  </si>
  <si>
    <t>Chocolate Factory - NewZealand Vs India Employees Report</t>
  </si>
  <si>
    <t>Employee distribution across the company</t>
  </si>
  <si>
    <t>Male Vs Female Employee Details Comparison</t>
  </si>
  <si>
    <t>Salary Vs Rating Distribution</t>
  </si>
  <si>
    <t>Business Questions on the company</t>
  </si>
  <si>
    <t>Chocolate Factory Employee Details and Report</t>
  </si>
  <si>
    <t>Mapping  NewZealand Vs India Employee Report</t>
  </si>
  <si>
    <t>Grand Total</t>
  </si>
  <si>
    <t>Chocolate FactoryEmployee Details - NewZealand</t>
  </si>
  <si>
    <t>Chocolate FactoryEmployee Details -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</si>
</sst>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₹&quot;* #,##0.00_);_(&quot;₹&quot;* \(#,##0.00\);_(&quot;₹&quot;* &quot;-&quot;??_);_(@_)"/>
    <numFmt numFmtId="164" formatCode="[$$-1409]#,##0.00"/>
    <numFmt numFmtId="165" formatCode="_(&quot;$&quot;* #,##0_);_(&quot;$&quot;* \(#,##0\);_(&quot;$&quot;* &quot;-&quot;??_);_(@_)"/>
    <numFmt numFmtId="166" formatCode="&quot;$&quot;#,##0_);[Red]\(&quot;$&quot;#,##0\)"/>
    <numFmt numFmtId="167" formatCode="0.000"/>
    <numFmt numFmtId="168" formatCode="dd/mm/yy;@"/>
    <numFmt numFmtId="169" formatCode="0.00;[Red]0.00"/>
    <numFmt numFmtId="170" formatCode="0.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4"/>
      <color theme="1"/>
      <name val="Segoe UI Light"/>
    </font>
    <font>
      <sz val="20"/>
      <color theme="1"/>
      <name val="Segoe UI"/>
    </font>
    <font>
      <sz val="26"/>
      <color theme="1"/>
      <name val="Segoe UI Semibold"/>
    </font>
    <font>
      <sz val="24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1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15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2" borderId="1" xfId="0" applyFill="1" applyBorder="1"/>
    <xf numFmtId="165" fontId="0" fillId="0" borderId="0" xfId="1" applyNumberFormat="1" applyFont="1"/>
    <xf numFmtId="2" fontId="0" fillId="0" borderId="0" xfId="0" applyNumberFormat="1"/>
    <xf numFmtId="166" fontId="0" fillId="0" borderId="0" xfId="0" applyNumberFormat="1"/>
    <xf numFmtId="9" fontId="0" fillId="0" borderId="0" xfId="2" applyFont="1"/>
    <xf numFmtId="167" fontId="0" fillId="0" borderId="0" xfId="0" applyNumberFormat="1"/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0" fontId="0" fillId="0" borderId="0" xfId="0" pivotButton="1"/>
    <xf numFmtId="0" fontId="2" fillId="3" borderId="3" xfId="0" applyFont="1" applyFill="1" applyBorder="1"/>
    <xf numFmtId="0" fontId="0" fillId="8" borderId="0" xfId="0" applyFill="1"/>
    <xf numFmtId="0" fontId="2" fillId="3" borderId="0" xfId="0" applyFont="1" applyFill="1"/>
    <xf numFmtId="169" fontId="0" fillId="0" borderId="0" xfId="0" applyNumberFormat="1"/>
    <xf numFmtId="0" fontId="3" fillId="9" borderId="2" xfId="0" applyFont="1" applyFill="1" applyBorder="1" applyAlignment="1">
      <alignment horizontal="center" vertical="center"/>
    </xf>
    <xf numFmtId="9" fontId="4" fillId="9" borderId="2" xfId="0" applyNumberFormat="1" applyFont="1" applyFill="1" applyBorder="1" applyAlignment="1">
      <alignment horizontal="center" vertical="center"/>
    </xf>
    <xf numFmtId="2" fontId="4" fillId="9" borderId="2" xfId="0" applyNumberFormat="1" applyFont="1" applyFill="1" applyBorder="1" applyAlignment="1">
      <alignment horizontal="center" vertical="center"/>
    </xf>
    <xf numFmtId="9" fontId="4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170" fontId="4" fillId="10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12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Border="1"/>
    <xf numFmtId="0" fontId="9" fillId="12" borderId="4" xfId="0" applyFont="1" applyFill="1" applyBorder="1" applyAlignment="1">
      <alignment horizontal="center"/>
    </xf>
    <xf numFmtId="0" fontId="9" fillId="12" borderId="5" xfId="0" applyFont="1" applyFill="1" applyBorder="1" applyAlignment="1">
      <alignment horizontal="center"/>
    </xf>
    <xf numFmtId="0" fontId="9" fillId="12" borderId="6" xfId="0" applyFont="1" applyFill="1" applyBorder="1" applyAlignment="1">
      <alignment horizontal="center"/>
    </xf>
    <xf numFmtId="0" fontId="9" fillId="12" borderId="7" xfId="0" applyFont="1" applyFill="1" applyBorder="1" applyAlignment="1">
      <alignment horizontal="center"/>
    </xf>
    <xf numFmtId="0" fontId="9" fillId="12" borderId="8" xfId="0" applyFont="1" applyFill="1" applyBorder="1" applyAlignment="1">
      <alignment horizontal="center"/>
    </xf>
    <xf numFmtId="0" fontId="9" fillId="12" borderId="9" xfId="0" applyFont="1" applyFill="1" applyBorder="1" applyAlignment="1">
      <alignment horizontal="center"/>
    </xf>
    <xf numFmtId="0" fontId="10" fillId="5" borderId="0" xfId="0" applyFont="1" applyFill="1"/>
    <xf numFmtId="0" fontId="10" fillId="4" borderId="8" xfId="0" applyFont="1" applyFill="1" applyBorder="1" applyAlignment="1">
      <alignment horizontal="left" vertical="top"/>
    </xf>
    <xf numFmtId="0" fontId="10" fillId="4" borderId="9" xfId="0" applyFont="1" applyFill="1" applyBorder="1" applyAlignment="1">
      <alignment horizontal="left" vertical="top"/>
    </xf>
    <xf numFmtId="0" fontId="10" fillId="4" borderId="0" xfId="0" applyFont="1" applyFill="1" applyAlignment="1">
      <alignment horizontal="left"/>
    </xf>
    <xf numFmtId="0" fontId="10" fillId="4" borderId="0" xfId="0" applyFont="1" applyFill="1"/>
    <xf numFmtId="0" fontId="0" fillId="0" borderId="0" xfId="0" applyAlignment="1">
      <alignment vertical="center" wrapText="1"/>
    </xf>
    <xf numFmtId="0" fontId="10" fillId="6" borderId="0" xfId="0" applyFont="1" applyFill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6" borderId="0" xfId="0" applyFont="1" applyFill="1" applyAlignment="1">
      <alignment horizontal="left"/>
    </xf>
    <xf numFmtId="0" fontId="11" fillId="7" borderId="0" xfId="0" applyFont="1" applyFill="1" applyAlignment="1">
      <alignment horizontal="left"/>
    </xf>
    <xf numFmtId="2" fontId="11" fillId="7" borderId="0" xfId="0" applyNumberFormat="1" applyFont="1" applyFill="1"/>
    <xf numFmtId="0" fontId="11" fillId="7" borderId="0" xfId="0" applyFont="1" applyFill="1"/>
  </cellXfs>
  <cellStyles count="3">
    <cellStyle name="Currency" xfId="1" builtinId="4"/>
    <cellStyle name="Normal" xfId="0" builtinId="0"/>
    <cellStyle name="Per cent" xfId="2" builtinId="5"/>
  </cellStyles>
  <dxfs count="8">
    <dxf>
      <numFmt numFmtId="164" formatCode="[$$-1409]#,##0.00"/>
    </dxf>
    <dxf>
      <numFmt numFmtId="0" formatCode="General"/>
    </dxf>
    <dxf>
      <numFmt numFmtId="166" formatCode="&quot;$&quot;#,##0_);[Red]\(&quot;$&quot;#,##0\)"/>
    </dxf>
    <dxf>
      <numFmt numFmtId="2" formatCode="0.00"/>
    </dxf>
    <dxf>
      <numFmt numFmtId="165" formatCode="_(&quot;$&quot;* #,##0_);_(&quot;$&quot;* \(#,##0\);_(&quot;$&quot;* &quot;-&quot;??_);_(@_)"/>
    </dxf>
    <dxf>
      <numFmt numFmtId="171" formatCode="m/d/yyyy"/>
    </dxf>
    <dxf>
      <numFmt numFmtId="20" formatCode="dd\-mmm\-yy"/>
    </dxf>
    <dxf>
      <numFmt numFmtId="164" formatCode="[$$-1409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[Chocolate_Employee_data(AutoRecovered).xlsx]mapping!PivotTable7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IND-Department</a:t>
            </a:r>
            <a:r>
              <a:rPr lang="en-GB" baseline="0"/>
              <a:t> Distribution</a:t>
            </a:r>
            <a:endParaRPr lang="en-GB"/>
          </a:p>
        </c:rich>
      </c:tx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mapping!$B$5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mapping!$A$6:$A$11</c:f>
              <c:strCache>
                <c:ptCount val="5"/>
                <c:pt idx="0">
                  <c:v>Procurement</c:v>
                </c:pt>
                <c:pt idx="1">
                  <c:v>Website</c:v>
                </c:pt>
                <c:pt idx="2">
                  <c:v>Finance</c:v>
                </c:pt>
                <c:pt idx="3">
                  <c:v>Sales</c:v>
                </c:pt>
                <c:pt idx="4">
                  <c:v>HR</c:v>
                </c:pt>
              </c:strCache>
            </c:strRef>
          </c:cat>
          <c:val>
            <c:numRef>
              <c:f>mapping!$B$6:$B$11</c:f>
              <c:numCache>
                <c:formatCode>General</c:formatCode>
                <c:ptCount val="5"/>
                <c:pt idx="0">
                  <c:v>28</c:v>
                </c:pt>
                <c:pt idx="1">
                  <c:v>27</c:v>
                </c:pt>
                <c:pt idx="2">
                  <c:v>19</c:v>
                </c:pt>
                <c:pt idx="3">
                  <c:v>14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0-2B4B-9559-34E8C119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axId val="342988560"/>
        <c:axId val="342990272"/>
      </c:barChart>
      <c:catAx>
        <c:axId val="34298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990272"/>
        <c:crosses val="autoZero"/>
        <c:auto val="1"/>
        <c:lblAlgn val="ctr"/>
        <c:lblOffset val="100"/>
        <c:noMultiLvlLbl val="0"/>
      </c:catAx>
      <c:valAx>
        <c:axId val="342990272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98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[Chocolate_Employee_data(AutoRecovered).xlsx]mapping!PivotTable7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NZ-</a:t>
            </a:r>
            <a:r>
              <a:rPr lang="en-US" baseline="0"/>
              <a:t> Department Distribution</a:t>
            </a:r>
            <a:endParaRPr lang="en-US"/>
          </a:p>
        </c:rich>
      </c:tx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866362912501105"/>
          <c:y val="0.18264137437365785"/>
          <c:w val="0.78324648323453949"/>
          <c:h val="0.7620226572468955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mapping!$B$5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mapping!$A$6:$A$11</c:f>
              <c:strCache>
                <c:ptCount val="5"/>
                <c:pt idx="0">
                  <c:v>Procurement</c:v>
                </c:pt>
                <c:pt idx="1">
                  <c:v>Website</c:v>
                </c:pt>
                <c:pt idx="2">
                  <c:v>Finance</c:v>
                </c:pt>
                <c:pt idx="3">
                  <c:v>Sales</c:v>
                </c:pt>
                <c:pt idx="4">
                  <c:v>HR</c:v>
                </c:pt>
              </c:strCache>
            </c:strRef>
          </c:cat>
          <c:val>
            <c:numRef>
              <c:f>mapping!$B$6:$B$11</c:f>
              <c:numCache>
                <c:formatCode>General</c:formatCode>
                <c:ptCount val="5"/>
                <c:pt idx="0">
                  <c:v>28</c:v>
                </c:pt>
                <c:pt idx="1">
                  <c:v>27</c:v>
                </c:pt>
                <c:pt idx="2">
                  <c:v>19</c:v>
                </c:pt>
                <c:pt idx="3">
                  <c:v>14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4A-EB4B-AB06-E4B49047F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axId val="360815216"/>
        <c:axId val="360816928"/>
      </c:barChart>
      <c:catAx>
        <c:axId val="3608152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816928"/>
        <c:crosses val="autoZero"/>
        <c:auto val="1"/>
        <c:lblAlgn val="ctr"/>
        <c:lblOffset val="100"/>
        <c:noMultiLvlLbl val="0"/>
      </c:catAx>
      <c:valAx>
        <c:axId val="36081692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81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[Chocolate_Employee_data(AutoRecovered).xlsx]mapping!PivotTable7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NZ-</a:t>
            </a:r>
            <a:r>
              <a:rPr lang="en-US" baseline="0"/>
              <a:t> Department Distribution</a:t>
            </a:r>
            <a:endParaRPr lang="en-US"/>
          </a:p>
        </c:rich>
      </c:tx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mapping!$B$5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mapping!$A$6:$A$11</c:f>
              <c:strCache>
                <c:ptCount val="5"/>
                <c:pt idx="0">
                  <c:v>Procurement</c:v>
                </c:pt>
                <c:pt idx="1">
                  <c:v>Website</c:v>
                </c:pt>
                <c:pt idx="2">
                  <c:v>Finance</c:v>
                </c:pt>
                <c:pt idx="3">
                  <c:v>Sales</c:v>
                </c:pt>
                <c:pt idx="4">
                  <c:v>HR</c:v>
                </c:pt>
              </c:strCache>
            </c:strRef>
          </c:cat>
          <c:val>
            <c:numRef>
              <c:f>mapping!$B$6:$B$11</c:f>
              <c:numCache>
                <c:formatCode>General</c:formatCode>
                <c:ptCount val="5"/>
                <c:pt idx="0">
                  <c:v>28</c:v>
                </c:pt>
                <c:pt idx="1">
                  <c:v>27</c:v>
                </c:pt>
                <c:pt idx="2">
                  <c:v>19</c:v>
                </c:pt>
                <c:pt idx="3">
                  <c:v>14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B-F241-A48B-EA43D03C4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0815216"/>
        <c:axId val="360816928"/>
      </c:barChart>
      <c:catAx>
        <c:axId val="3608152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816928"/>
        <c:crosses val="autoZero"/>
        <c:auto val="1"/>
        <c:lblAlgn val="ctr"/>
        <c:lblOffset val="100"/>
        <c:noMultiLvlLbl val="0"/>
      </c:catAx>
      <c:valAx>
        <c:axId val="36081692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81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[Chocolate_Employee_data(AutoRecovered).xlsx]mapping!PivotTable7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IND-Department</a:t>
            </a:r>
            <a:r>
              <a:rPr lang="en-GB" baseline="0"/>
              <a:t> Distribution</a:t>
            </a:r>
            <a:endParaRPr lang="en-GB"/>
          </a:p>
        </c:rich>
      </c:tx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mapping!$B$5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mapping!$A$6:$A$11</c:f>
              <c:strCache>
                <c:ptCount val="5"/>
                <c:pt idx="0">
                  <c:v>Procurement</c:v>
                </c:pt>
                <c:pt idx="1">
                  <c:v>Website</c:v>
                </c:pt>
                <c:pt idx="2">
                  <c:v>Finance</c:v>
                </c:pt>
                <c:pt idx="3">
                  <c:v>Sales</c:v>
                </c:pt>
                <c:pt idx="4">
                  <c:v>HR</c:v>
                </c:pt>
              </c:strCache>
            </c:strRef>
          </c:cat>
          <c:val>
            <c:numRef>
              <c:f>mapping!$B$6:$B$11</c:f>
              <c:numCache>
                <c:formatCode>General</c:formatCode>
                <c:ptCount val="5"/>
                <c:pt idx="0">
                  <c:v>28</c:v>
                </c:pt>
                <c:pt idx="1">
                  <c:v>27</c:v>
                </c:pt>
                <c:pt idx="2">
                  <c:v>19</c:v>
                </c:pt>
                <c:pt idx="3">
                  <c:v>14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7-9945-BB48-4AF89BDA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42988560"/>
        <c:axId val="342990272"/>
      </c:barChart>
      <c:catAx>
        <c:axId val="34298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990272"/>
        <c:crosses val="autoZero"/>
        <c:auto val="1"/>
        <c:lblAlgn val="ctr"/>
        <c:lblOffset val="100"/>
        <c:noMultiLvlLbl val="0"/>
      </c:catAx>
      <c:valAx>
        <c:axId val="3429902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98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[Chocolate_Employee_data(AutoRecovered).xlsx]Sheet8!PivotTable1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764609489333709"/>
          <c:y val="0.10810805059158832"/>
          <c:w val="0.7859963012993948"/>
          <c:h val="0.695248087227023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Sheet8!$C$28</c:f>
              <c:strCache>
                <c:ptCount val="1"/>
                <c:pt idx="0">
                  <c:v>Average of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Sheet8!$B$29:$B$33</c:f>
              <c:strCache>
                <c:ptCount val="5"/>
                <c:pt idx="0">
                  <c:v>Exceptional</c:v>
                </c:pt>
                <c:pt idx="1">
                  <c:v>Above average</c:v>
                </c:pt>
                <c:pt idx="2">
                  <c:v>Average</c:v>
                </c:pt>
                <c:pt idx="3">
                  <c:v>Poor</c:v>
                </c:pt>
                <c:pt idx="4">
                  <c:v>Very poor</c:v>
                </c:pt>
              </c:strCache>
            </c:strRef>
          </c:cat>
          <c:val>
            <c:numRef>
              <c:f>Sheet8!$C$29:$C$33</c:f>
              <c:numCache>
                <c:formatCode>0.00</c:formatCode>
                <c:ptCount val="5"/>
                <c:pt idx="0">
                  <c:v>92080</c:v>
                </c:pt>
                <c:pt idx="1">
                  <c:v>76991</c:v>
                </c:pt>
                <c:pt idx="2">
                  <c:v>76798.759124087592</c:v>
                </c:pt>
                <c:pt idx="3">
                  <c:v>78115</c:v>
                </c:pt>
                <c:pt idx="4">
                  <c:v>77423.333333333328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2B-434A-BE8E-358670565323}"/>
            </c:ext>
          </c:extLst>
        </c:ser>
        <c:ser>
          <c:idx val="1"/>
          <c:order val="1"/>
          <c:tx>
            <c:strRef>
              <c:f>Sheet8!$D$28</c:f>
              <c:strCache>
                <c:ptCount val="1"/>
                <c:pt idx="0">
                  <c:v>Count of Name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Sheet8!$B$29:$B$33</c:f>
              <c:strCache>
                <c:ptCount val="5"/>
                <c:pt idx="0">
                  <c:v>Exceptional</c:v>
                </c:pt>
                <c:pt idx="1">
                  <c:v>Above average</c:v>
                </c:pt>
                <c:pt idx="2">
                  <c:v>Average</c:v>
                </c:pt>
                <c:pt idx="3">
                  <c:v>Poor</c:v>
                </c:pt>
                <c:pt idx="4">
                  <c:v>Very poor</c:v>
                </c:pt>
              </c:strCache>
            </c:strRef>
          </c:cat>
          <c:val>
            <c:numRef>
              <c:f>Sheet8!$D$29:$D$33</c:f>
              <c:numCache>
                <c:formatCode>General</c:formatCode>
                <c:ptCount val="5"/>
                <c:pt idx="0">
                  <c:v>4</c:v>
                </c:pt>
                <c:pt idx="1">
                  <c:v>20</c:v>
                </c:pt>
                <c:pt idx="2">
                  <c:v>137</c:v>
                </c:pt>
                <c:pt idx="3">
                  <c:v>16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2B-434A-BE8E-358670565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5222463"/>
        <c:axId val="1655263343"/>
      </c:barChart>
      <c:catAx>
        <c:axId val="165522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263343"/>
        <c:crosses val="autoZero"/>
        <c:auto val="1"/>
        <c:lblAlgn val="ctr"/>
        <c:lblOffset val="100"/>
        <c:noMultiLvlLbl val="0"/>
      </c:catAx>
      <c:valAx>
        <c:axId val="165526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222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9</xdr:row>
      <xdr:rowOff>25400</xdr:rowOff>
    </xdr:from>
    <xdr:to>
      <xdr:col>13</xdr:col>
      <xdr:colOff>38100</xdr:colOff>
      <xdr:row>25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CFB71B-F172-2A49-80F0-0F8E1F50C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12700</xdr:colOff>
      <xdr:row>9</xdr:row>
      <xdr:rowOff>12700</xdr:rowOff>
    </xdr:from>
    <xdr:to>
      <xdr:col>7</xdr:col>
      <xdr:colOff>12700</xdr:colOff>
      <xdr:row>24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CB8083-A1E2-2749-85DA-BBDE81DAAB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179916</xdr:colOff>
      <xdr:row>12</xdr:row>
      <xdr:rowOff>104775</xdr:rowOff>
    </xdr:from>
    <xdr:to>
      <xdr:col>5</xdr:col>
      <xdr:colOff>539749</xdr:colOff>
      <xdr:row>26</xdr:row>
      <xdr:rowOff>32808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96F09-608B-ED74-8E57-A5763DD5F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190500</xdr:colOff>
      <xdr:row>12</xdr:row>
      <xdr:rowOff>73025</xdr:rowOff>
    </xdr:from>
    <xdr:to>
      <xdr:col>11</xdr:col>
      <xdr:colOff>635000</xdr:colOff>
      <xdr:row>26</xdr:row>
      <xdr:rowOff>1058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E35F7A-23F3-49C0-03DA-0F151435C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6349</xdr:colOff>
      <xdr:row>34</xdr:row>
      <xdr:rowOff>162983</xdr:rowOff>
    </xdr:from>
    <xdr:to>
      <xdr:col>4</xdr:col>
      <xdr:colOff>10584</xdr:colOff>
      <xdr:row>43</xdr:row>
      <xdr:rowOff>116417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7FB669-BDC9-F54C-ADF6-902CB8946D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rinity/Downloads/data-analysis-03.xlsx" TargetMode="External"/><Relationship Id="rId1" Type="http://schemas.openxmlformats.org/officeDocument/2006/relationships/externalLinkPath" Target="/Users/trinity/Downloads/data-analysis-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India Staff"/>
      <sheetName val="ALL Staff"/>
      <sheetName val="Employee Trend"/>
      <sheetName val="India vs. NZ"/>
      <sheetName val="Sheet11"/>
      <sheetName val="Mapping"/>
      <sheetName val="Salary vs. Rating"/>
      <sheetName val="Info Finder v2.0"/>
      <sheetName val="Male vs. Female"/>
      <sheetName val="Salary Spread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Exceptional</v>
          </cell>
          <cell r="C2">
            <v>5</v>
          </cell>
        </row>
        <row r="3">
          <cell r="B3" t="str">
            <v>Above average</v>
          </cell>
          <cell r="C3">
            <v>4</v>
          </cell>
        </row>
        <row r="4">
          <cell r="B4" t="str">
            <v>Average</v>
          </cell>
          <cell r="C4">
            <v>3</v>
          </cell>
        </row>
        <row r="5">
          <cell r="B5" t="str">
            <v>Poor</v>
          </cell>
          <cell r="C5">
            <v>2</v>
          </cell>
        </row>
        <row r="6">
          <cell r="B6" t="str">
            <v>Very poor</v>
          </cell>
          <cell r="C6">
            <v>1</v>
          </cell>
        </row>
      </sheetData>
      <sheetData sheetId="7"/>
      <sheetData sheetId="8"/>
      <sheetData sheetId="9"/>
      <sheetData sheetId="1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08.432973379633" createdVersion="8" refreshedVersion="8" minRefreshableVersion="3" recordCount="183" xr:uid="{E6D2B150-ADDA-6546-B403-44E2CDE00A05}">
  <cacheSource type="worksheet">
    <worksheetSource name="staff"/>
  </cacheSource>
  <cacheFields count="11">
    <cacheField name="Name" numFmtId="0">
      <sharedItems containsNonDate="0"/>
    </cacheField>
    <cacheField name="Gender" numFmtId="0">
      <sharedItems containsNonDate="0"/>
    </cacheField>
    <cacheField name="Age" numFmtId="0">
      <sharedItems containsSemiMixedTypes="0" containsString="0" containsNumber="1" containsInteger="1" minValue="19" maxValue="46"/>
    </cacheField>
    <cacheField name="Rating" numFmtId="0">
      <sharedItems containsNonDate="0" count="5">
        <s v="Average"/>
        <s v="Very poor"/>
        <s v="Above average"/>
        <s v="Poor"/>
        <s v="Exceptional"/>
      </sharedItems>
    </cacheField>
    <cacheField name="Date Joined" numFmtId="14">
      <sharedItems containsSemiMixedTypes="0" containsNonDate="0" containsDate="1" containsString="0" minDate="2020-05-07T00:00:00" maxDate="2023-04-30T00:00:00"/>
    </cacheField>
    <cacheField name="Department" numFmtId="0">
      <sharedItems containsNonDate="0" count="5">
        <s v="Website"/>
        <s v="Sales"/>
        <s v="Procurement"/>
        <s v="HR"/>
        <s v="Finance"/>
      </sharedItems>
    </cacheField>
    <cacheField name="Salary" numFmtId="165">
      <sharedItems containsSemiMixedTypes="0" containsString="0" containsNumber="1" containsInteger="1" minValue="33920" maxValue="119110"/>
    </cacheField>
    <cacheField name="Country" numFmtId="0">
      <sharedItems containsNonDate="0" count="2">
        <s v="IND"/>
        <s v="NZ"/>
      </sharedItems>
    </cacheField>
    <cacheField name="Tenure" numFmtId="2">
      <sharedItems containsSemiMixedTypes="0" containsString="0" containsNumber="1" minValue="0.9945205479452055" maxValue="3.9726027397260273"/>
    </cacheField>
    <cacheField name="Bonus" numFmtId="166">
      <sharedItems containsSemiMixedTypes="0" containsString="0" containsNumber="1" containsInteger="1" minValue="679" maxValue="3574"/>
    </cacheField>
    <cacheField name="Rating as number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s v="Shubhra Potla"/>
    <s v="Female"/>
    <n v="21"/>
    <x v="0"/>
    <d v="2022-02-27T00:00:00"/>
    <x v="0"/>
    <n v="33920"/>
    <x v="0"/>
    <n v="2.1616438356164385"/>
    <n v="1018"/>
    <n v="3"/>
  </r>
  <r>
    <s v="Gretchen Callow"/>
    <s v="Female"/>
    <n v="21"/>
    <x v="0"/>
    <d v="2022-04-27T00:00:00"/>
    <x v="0"/>
    <n v="33920"/>
    <x v="1"/>
    <n v="2"/>
    <n v="679"/>
    <n v="3"/>
  </r>
  <r>
    <s v="Suchira Bhanupriya Tapti"/>
    <s v="Female"/>
    <n v="29"/>
    <x v="0"/>
    <d v="2020-05-11T00:00:00"/>
    <x v="0"/>
    <n v="34980"/>
    <x v="0"/>
    <n v="3.9616438356164383"/>
    <n v="1050"/>
    <n v="3"/>
  </r>
  <r>
    <s v="Niall Selesnick"/>
    <s v="Female"/>
    <n v="29"/>
    <x v="0"/>
    <d v="2020-07-11T00:00:00"/>
    <x v="0"/>
    <n v="34980"/>
    <x v="1"/>
    <n v="3.7945205479452055"/>
    <n v="1050"/>
    <n v="3"/>
  </r>
  <r>
    <s v="Waheeda Vasuman"/>
    <s v="Male"/>
    <n v="43"/>
    <x v="0"/>
    <d v="2021-12-28T00:00:00"/>
    <x v="1"/>
    <n v="36040"/>
    <x v="0"/>
    <n v="2.3287671232876712"/>
    <n v="1082"/>
    <n v="3"/>
  </r>
  <r>
    <s v="Bili Sizey"/>
    <s v="Male"/>
    <n v="43"/>
    <x v="0"/>
    <d v="2022-02-28T00:00:00"/>
    <x v="1"/>
    <n v="36040"/>
    <x v="1"/>
    <n v="2.1589041095890411"/>
    <n v="1082"/>
    <n v="3"/>
  </r>
  <r>
    <s v="Akbar Sorabhjee"/>
    <s v="Male"/>
    <n v="21"/>
    <x v="0"/>
    <d v="2020-07-30T00:00:00"/>
    <x v="2"/>
    <n v="37920"/>
    <x v="0"/>
    <n v="3.7424657534246575"/>
    <n v="1138"/>
    <n v="3"/>
  </r>
  <r>
    <s v="Orton Livick"/>
    <s v="Male"/>
    <n v="21"/>
    <x v="0"/>
    <d v="2020-09-30T00:00:00"/>
    <x v="2"/>
    <n v="37920"/>
    <x v="1"/>
    <n v="3.5726027397260274"/>
    <n v="1138"/>
    <n v="3"/>
  </r>
  <r>
    <s v="Shobhana Samuel"/>
    <s v="Male"/>
    <n v="35"/>
    <x v="0"/>
    <d v="2022-04-15T00:00:00"/>
    <x v="2"/>
    <n v="40400"/>
    <x v="0"/>
    <n v="2.032876712328767"/>
    <n v="1212"/>
    <n v="3"/>
  </r>
  <r>
    <s v="Archibald Filliskirk"/>
    <s v="Male"/>
    <n v="35"/>
    <x v="0"/>
    <d v="2022-06-15T00:00:00"/>
    <x v="2"/>
    <n v="40400"/>
    <x v="1"/>
    <n v="1.8657534246575342"/>
    <n v="808"/>
    <n v="3"/>
  </r>
  <r>
    <s v="Prerana Nishita"/>
    <s v="Female"/>
    <n v="32"/>
    <x v="0"/>
    <d v="2021-12-19T00:00:00"/>
    <x v="2"/>
    <n v="41570"/>
    <x v="0"/>
    <n v="2.3534246575342466"/>
    <n v="1248"/>
    <n v="3"/>
  </r>
  <r>
    <s v="Crissie Cordel"/>
    <s v="Female"/>
    <n v="32"/>
    <x v="0"/>
    <d v="2022-02-19T00:00:00"/>
    <x v="2"/>
    <n v="41570"/>
    <x v="1"/>
    <n v="2.1835616438356165"/>
    <n v="1248"/>
    <n v="3"/>
  </r>
  <r>
    <s v="Jagajeet Viraj"/>
    <s v="Female"/>
    <n v="31"/>
    <x v="0"/>
    <d v="2020-09-10T00:00:00"/>
    <x v="0"/>
    <n v="41980"/>
    <x v="0"/>
    <n v="3.6273972602739728"/>
    <n v="1260"/>
    <n v="3"/>
  </r>
  <r>
    <s v="Dotty Strutley"/>
    <s v="Female"/>
    <n v="31"/>
    <x v="0"/>
    <d v="2020-11-10T00:00:00"/>
    <x v="0"/>
    <n v="41980"/>
    <x v="1"/>
    <n v="3.4602739726027396"/>
    <n v="1260"/>
    <n v="3"/>
  </r>
  <r>
    <s v="Rupak Mehra"/>
    <s v="Male"/>
    <n v="28"/>
    <x v="1"/>
    <d v="2022-07-16T00:00:00"/>
    <x v="1"/>
    <n v="43510"/>
    <x v="0"/>
    <n v="1.7808219178082192"/>
    <n v="871"/>
    <n v="1"/>
  </r>
  <r>
    <s v="Drusy MacCombe"/>
    <s v="Male"/>
    <n v="28"/>
    <x v="1"/>
    <d v="2022-09-16T00:00:00"/>
    <x v="1"/>
    <n v="43510"/>
    <x v="1"/>
    <n v="1.6109589041095891"/>
    <n v="871"/>
    <n v="1"/>
  </r>
  <r>
    <s v="Kassi Jonson"/>
    <s v="Female"/>
    <n v="32"/>
    <x v="2"/>
    <d v="2021-06-07T00:00:00"/>
    <x v="0"/>
    <n v="43840"/>
    <x v="1"/>
    <n v="2.8876712328767122"/>
    <n v="1316"/>
    <n v="4"/>
  </r>
  <r>
    <s v="Madhavdas Buhpathi"/>
    <s v="Female"/>
    <n v="32"/>
    <x v="0"/>
    <d v="2021-05-23T00:00:00"/>
    <x v="3"/>
    <n v="45510"/>
    <x v="0"/>
    <n v="2.9287671232876713"/>
    <n v="1366"/>
    <n v="3"/>
  </r>
  <r>
    <s v="Florinda Crace"/>
    <s v="Female"/>
    <n v="32"/>
    <x v="0"/>
    <d v="2021-07-23T00:00:00"/>
    <x v="3"/>
    <n v="45510"/>
    <x v="1"/>
    <n v="2.7616438356164386"/>
    <n v="1366"/>
    <n v="3"/>
  </r>
  <r>
    <s v="Shiuli Sapna"/>
    <s v="Male"/>
    <n v="26"/>
    <x v="0"/>
    <d v="2020-11-29T00:00:00"/>
    <x v="2"/>
    <n v="47360"/>
    <x v="0"/>
    <n v="3.408219178082192"/>
    <n v="1421"/>
    <n v="3"/>
  </r>
  <r>
    <s v="Dell Molloy"/>
    <s v="Male"/>
    <n v="26"/>
    <x v="0"/>
    <d v="2021-01-29T00:00:00"/>
    <x v="2"/>
    <n v="47360"/>
    <x v="1"/>
    <n v="3.2410958904109588"/>
    <n v="1421"/>
    <n v="3"/>
  </r>
  <r>
    <s v="Ardhendu Abhichandra Jayakar"/>
    <s v="Male"/>
    <n v="28"/>
    <x v="2"/>
    <d v="2020-05-29T00:00:00"/>
    <x v="4"/>
    <n v="48170"/>
    <x v="0"/>
    <n v="3.9123287671232876"/>
    <n v="1446"/>
    <n v="4"/>
  </r>
  <r>
    <s v="Jan Morforth"/>
    <s v="Male"/>
    <n v="28"/>
    <x v="2"/>
    <d v="2020-07-29T00:00:00"/>
    <x v="4"/>
    <n v="48170"/>
    <x v="1"/>
    <n v="3.7452054794520548"/>
    <n v="1446"/>
    <n v="4"/>
  </r>
  <r>
    <s v="Piyali Mahanthapa"/>
    <s v="Male"/>
    <n v="33"/>
    <x v="2"/>
    <d v="2022-03-20T00:00:00"/>
    <x v="2"/>
    <n v="48530"/>
    <x v="0"/>
    <n v="2.1041095890410957"/>
    <n v="1456"/>
    <n v="4"/>
  </r>
  <r>
    <s v="Erin Androsik"/>
    <s v="Male"/>
    <n v="33"/>
    <x v="2"/>
    <d v="2022-05-20T00:00:00"/>
    <x v="2"/>
    <n v="48530"/>
    <x v="1"/>
    <n v="1.9369863013698629"/>
    <n v="971"/>
    <n v="4"/>
  </r>
  <r>
    <s v="Amal Nimesh"/>
    <s v="Male"/>
    <n v="31"/>
    <x v="0"/>
    <d v="2021-09-11T00:00:00"/>
    <x v="0"/>
    <n v="48950"/>
    <x v="0"/>
    <n v="2.6246575342465754"/>
    <n v="1469"/>
    <n v="3"/>
  </r>
  <r>
    <s v="Gunar Cockshoot"/>
    <s v="Male"/>
    <n v="31"/>
    <x v="0"/>
    <d v="2021-11-11T00:00:00"/>
    <x v="0"/>
    <n v="48950"/>
    <x v="1"/>
    <n v="2.4575342465753423"/>
    <n v="1469"/>
    <n v="3"/>
  </r>
  <r>
    <s v="Vanmala Shriharsha"/>
    <s v="Male"/>
    <n v="27"/>
    <x v="0"/>
    <d v="2021-11-06T00:00:00"/>
    <x v="4"/>
    <n v="48980"/>
    <x v="0"/>
    <n v="2.4712328767123286"/>
    <n v="1470"/>
    <n v="3"/>
  </r>
  <r>
    <s v="Esmaria Denecamp"/>
    <s v="Male"/>
    <n v="27"/>
    <x v="0"/>
    <d v="2022-01-06T00:00:00"/>
    <x v="4"/>
    <n v="48980"/>
    <x v="1"/>
    <n v="2.3041095890410959"/>
    <n v="1470"/>
    <n v="3"/>
  </r>
  <r>
    <s v="Daruka Ghazali"/>
    <s v="Female"/>
    <n v="34"/>
    <x v="3"/>
    <d v="2022-04-09T00:00:00"/>
    <x v="1"/>
    <n v="49630"/>
    <x v="0"/>
    <n v="2.0493150684931507"/>
    <n v="1489"/>
    <n v="2"/>
  </r>
  <r>
    <s v="Violante Courtonne"/>
    <s v="Female"/>
    <n v="34"/>
    <x v="3"/>
    <d v="2022-06-09T00:00:00"/>
    <x v="1"/>
    <n v="49630"/>
    <x v="1"/>
    <n v="1.8821917808219177"/>
    <n v="993"/>
    <n v="2"/>
  </r>
  <r>
    <s v="Gumwant Veera"/>
    <s v="Male"/>
    <n v="24"/>
    <x v="3"/>
    <d v="2021-06-28T00:00:00"/>
    <x v="4"/>
    <n v="52610"/>
    <x v="0"/>
    <n v="2.8301369863013699"/>
    <n v="1579"/>
    <n v="2"/>
  </r>
  <r>
    <s v="Kaye Crocroft"/>
    <s v="Male"/>
    <n v="24"/>
    <x v="3"/>
    <d v="2021-08-28T00:00:00"/>
    <x v="4"/>
    <n v="52610"/>
    <x v="1"/>
    <n v="2.6630136986301371"/>
    <n v="1579"/>
    <n v="2"/>
  </r>
  <r>
    <s v="Anumati Shyamari Meherhomji"/>
    <s v="Female"/>
    <n v="28"/>
    <x v="0"/>
    <d v="2021-04-10T00:00:00"/>
    <x v="1"/>
    <n v="53240"/>
    <x v="0"/>
    <n v="3.0465753424657533"/>
    <n v="1598"/>
    <n v="3"/>
  </r>
  <r>
    <s v="Tatum Hush"/>
    <s v="Female"/>
    <n v="28"/>
    <x v="0"/>
    <d v="2021-06-10T00:00:00"/>
    <x v="1"/>
    <n v="53240"/>
    <x v="1"/>
    <n v="2.8794520547945206"/>
    <n v="1598"/>
    <n v="3"/>
  </r>
  <r>
    <s v="Geena Raghavanpillai"/>
    <s v="Male"/>
    <n v="32"/>
    <x v="0"/>
    <d v="2021-07-26T00:00:00"/>
    <x v="1"/>
    <n v="53540"/>
    <x v="0"/>
    <n v="2.7534246575342465"/>
    <n v="1607"/>
    <n v="3"/>
  </r>
  <r>
    <s v="Chitrasen Laul"/>
    <s v="Male"/>
    <n v="26"/>
    <x v="0"/>
    <d v="2021-06-03T00:00:00"/>
    <x v="2"/>
    <n v="53540"/>
    <x v="0"/>
    <n v="2.8986301369863012"/>
    <n v="1607"/>
    <n v="3"/>
  </r>
  <r>
    <s v="Hoyt D'Alesco"/>
    <s v="Male"/>
    <n v="32"/>
    <x v="0"/>
    <d v="2021-09-26T00:00:00"/>
    <x v="1"/>
    <n v="53540"/>
    <x v="1"/>
    <n v="2.5835616438356164"/>
    <n v="1607"/>
    <n v="3"/>
  </r>
  <r>
    <s v="Zach Polon"/>
    <s v="Male"/>
    <n v="26"/>
    <x v="0"/>
    <d v="2021-08-03T00:00:00"/>
    <x v="2"/>
    <n v="53540"/>
    <x v="1"/>
    <n v="2.7315068493150685"/>
    <n v="1607"/>
    <n v="3"/>
  </r>
  <r>
    <s v="Pragya Nilufar"/>
    <s v="Male"/>
    <n v="33"/>
    <x v="0"/>
    <d v="2021-09-09T00:00:00"/>
    <x v="0"/>
    <n v="53870"/>
    <x v="0"/>
    <n v="2.6301369863013697"/>
    <n v="1617"/>
    <n v="3"/>
  </r>
  <r>
    <s v="William Reeveley"/>
    <s v="Male"/>
    <n v="33"/>
    <x v="0"/>
    <d v="2021-11-09T00:00:00"/>
    <x v="0"/>
    <n v="53870"/>
    <x v="1"/>
    <n v="2.463013698630137"/>
    <n v="1617"/>
    <n v="3"/>
  </r>
  <r>
    <s v="Sanchali Shirish"/>
    <s v="Male"/>
    <n v="27"/>
    <x v="0"/>
    <d v="2020-08-30T00:00:00"/>
    <x v="1"/>
    <n v="54970"/>
    <x v="0"/>
    <n v="3.6575342465753424"/>
    <n v="1650"/>
    <n v="3"/>
  </r>
  <r>
    <s v="Alta Kaszper"/>
    <s v="Male"/>
    <n v="27"/>
    <x v="0"/>
    <d v="2020-10-30T00:00:00"/>
    <x v="1"/>
    <n v="54970"/>
    <x v="1"/>
    <n v="3.4904109589041097"/>
    <n v="1650"/>
    <n v="3"/>
  </r>
  <r>
    <s v="Mirium Seemantini Shivakumar"/>
    <s v="Female"/>
    <n v="38"/>
    <x v="2"/>
    <d v="2021-03-13T00:00:00"/>
    <x v="1"/>
    <n v="56870"/>
    <x v="0"/>
    <n v="3.1232876712328768"/>
    <n v="1707"/>
    <n v="4"/>
  </r>
  <r>
    <s v="Oran Buxcy"/>
    <s v="Female"/>
    <n v="38"/>
    <x v="2"/>
    <d v="2021-05-13T00:00:00"/>
    <x v="1"/>
    <n v="56870"/>
    <x v="1"/>
    <n v="2.956164383561644"/>
    <n v="1707"/>
    <n v="4"/>
  </r>
  <r>
    <s v="Shattesh Utpat"/>
    <s v="Male"/>
    <n v="21"/>
    <x v="0"/>
    <d v="2022-05-20T00:00:00"/>
    <x v="2"/>
    <n v="57090"/>
    <x v="0"/>
    <n v="1.9369863013698629"/>
    <n v="1142"/>
    <n v="3"/>
  </r>
  <r>
    <s v="Kelci Walkden"/>
    <s v="Male"/>
    <n v="21"/>
    <x v="0"/>
    <d v="2022-07-20T00:00:00"/>
    <x v="2"/>
    <n v="57090"/>
    <x v="1"/>
    <n v="1.7698630136986302"/>
    <n v="1142"/>
    <n v="3"/>
  </r>
  <r>
    <s v="Pratigya Rema"/>
    <s v="Female"/>
    <n v="31"/>
    <x v="0"/>
    <d v="2022-02-12T00:00:00"/>
    <x v="0"/>
    <n v="58100"/>
    <x v="0"/>
    <n v="2.2027397260273971"/>
    <n v="1743"/>
    <n v="3"/>
  </r>
  <r>
    <s v="Brien Boise"/>
    <s v="Female"/>
    <n v="31"/>
    <x v="0"/>
    <d v="2022-04-12T00:00:00"/>
    <x v="0"/>
    <n v="58100"/>
    <x v="1"/>
    <n v="2.0410958904109591"/>
    <n v="1743"/>
    <n v="3"/>
  </r>
  <r>
    <s v="Krittika Gaekwad"/>
    <s v="Female"/>
    <n v="34"/>
    <x v="0"/>
    <d v="2022-02-02T00:00:00"/>
    <x v="4"/>
    <n v="58940"/>
    <x v="0"/>
    <n v="2.2301369863013698"/>
    <n v="1769"/>
    <n v="3"/>
  </r>
  <r>
    <s v="Oby Sorrel"/>
    <s v="Female"/>
    <n v="34"/>
    <x v="0"/>
    <d v="2022-04-02T00:00:00"/>
    <x v="4"/>
    <n v="58940"/>
    <x v="1"/>
    <n v="2.0684931506849313"/>
    <n v="1769"/>
    <n v="3"/>
  </r>
  <r>
    <s v="Vinanti Choudhari"/>
    <s v="Male"/>
    <n v="19"/>
    <x v="0"/>
    <d v="2021-01-22T00:00:00"/>
    <x v="2"/>
    <n v="58960"/>
    <x v="0"/>
    <n v="3.2602739726027399"/>
    <n v="1769"/>
    <n v="3"/>
  </r>
  <r>
    <s v="Lilyan Klimpt"/>
    <s v="Male"/>
    <n v="19"/>
    <x v="0"/>
    <d v="2021-03-22T00:00:00"/>
    <x v="2"/>
    <n v="58960"/>
    <x v="1"/>
    <n v="3.0986301369863014"/>
    <n v="1769"/>
    <n v="3"/>
  </r>
  <r>
    <s v="Asija Pothireddy"/>
    <s v="Male"/>
    <n v="33"/>
    <x v="0"/>
    <d v="2020-12-16T00:00:00"/>
    <x v="4"/>
    <n v="59430"/>
    <x v="0"/>
    <n v="3.3616438356164382"/>
    <n v="1783"/>
    <n v="3"/>
  </r>
  <r>
    <s v="My Hanscome"/>
    <s v="Male"/>
    <n v="33"/>
    <x v="0"/>
    <d v="2021-02-16T00:00:00"/>
    <x v="4"/>
    <n v="59430"/>
    <x v="1"/>
    <n v="3.1917808219178081"/>
    <n v="1783"/>
    <n v="3"/>
  </r>
  <r>
    <s v="Lalit Kothari"/>
    <s v="Female"/>
    <n v="34"/>
    <x v="0"/>
    <d v="2021-12-20T00:00:00"/>
    <x v="4"/>
    <n v="60130"/>
    <x v="0"/>
    <n v="2.3506849315068492"/>
    <n v="1804"/>
    <n v="3"/>
  </r>
  <r>
    <s v="Jehu Rudeforth"/>
    <s v="Female"/>
    <n v="34"/>
    <x v="0"/>
    <d v="2022-02-20T00:00:00"/>
    <x v="4"/>
    <n v="60130"/>
    <x v="1"/>
    <n v="2.1808219178082191"/>
    <n v="1804"/>
    <n v="3"/>
  </r>
  <r>
    <s v="Mardav Ramaswami"/>
    <s v="Male"/>
    <n v="30"/>
    <x v="0"/>
    <d v="2022-02-15T00:00:00"/>
    <x v="2"/>
    <n v="60570"/>
    <x v="0"/>
    <n v="2.1945205479452055"/>
    <n v="1818"/>
    <n v="3"/>
  </r>
  <r>
    <s v="Mallorie Waber"/>
    <s v="Male"/>
    <n v="30"/>
    <x v="0"/>
    <d v="2022-04-15T00:00:00"/>
    <x v="2"/>
    <n v="60570"/>
    <x v="1"/>
    <n v="2.032876712328767"/>
    <n v="1818"/>
    <n v="3"/>
  </r>
  <r>
    <s v="Fullara Sushanti Mokate"/>
    <s v="Female"/>
    <n v="24"/>
    <x v="0"/>
    <d v="2020-09-13T00:00:00"/>
    <x v="0"/>
    <n v="62780"/>
    <x v="0"/>
    <n v="3.6191780821917807"/>
    <n v="1884"/>
    <n v="3"/>
  </r>
  <r>
    <s v="Vic Radolf"/>
    <s v="Female"/>
    <n v="24"/>
    <x v="0"/>
    <d v="2020-11-13T00:00:00"/>
    <x v="0"/>
    <n v="62780"/>
    <x v="1"/>
    <n v="3.452054794520548"/>
    <n v="1884"/>
    <n v="3"/>
  </r>
  <r>
    <s v="Upendra Swati"/>
    <s v="Other"/>
    <n v="30"/>
    <x v="0"/>
    <d v="2021-12-05T00:00:00"/>
    <x v="4"/>
    <n v="64000"/>
    <x v="0"/>
    <n v="2.3917808219178083"/>
    <n v="1920"/>
    <n v="3"/>
  </r>
  <r>
    <s v="Curtice Advani"/>
    <s v="Other"/>
    <n v="30"/>
    <x v="0"/>
    <d v="2022-02-05T00:00:00"/>
    <x v="4"/>
    <n v="64000"/>
    <x v="1"/>
    <n v="2.2219178082191782"/>
    <n v="1920"/>
    <n v="3"/>
  </r>
  <r>
    <s v="Yagna Sujeev"/>
    <s v="Female"/>
    <n v="32"/>
    <x v="2"/>
    <d v="2021-04-07T00:00:00"/>
    <x v="0"/>
    <n v="65000"/>
    <x v="0"/>
    <n v="3.0547945205479454"/>
    <n v="1950"/>
    <n v="4"/>
  </r>
  <r>
    <s v="Kevalkumar Solanki"/>
    <s v="Female"/>
    <n v="33"/>
    <x v="0"/>
    <d v="2020-06-24T00:00:00"/>
    <x v="4"/>
    <n v="65360"/>
    <x v="0"/>
    <n v="3.8410958904109589"/>
    <n v="1961"/>
    <n v="3"/>
  </r>
  <r>
    <s v="Teressa Udden"/>
    <s v="Female"/>
    <n v="33"/>
    <x v="0"/>
    <d v="2020-08-24T00:00:00"/>
    <x v="4"/>
    <n v="65360"/>
    <x v="1"/>
    <n v="3.6739726027397261"/>
    <n v="1961"/>
    <n v="3"/>
  </r>
  <r>
    <s v="Abhaya Priyavardhan"/>
    <s v="Male"/>
    <n v="25"/>
    <x v="0"/>
    <d v="2021-05-06T00:00:00"/>
    <x v="1"/>
    <n v="65700"/>
    <x v="0"/>
    <n v="2.9753424657534246"/>
    <n v="1971"/>
    <n v="3"/>
  </r>
  <r>
    <s v="Kath Bletsoe"/>
    <s v="Male"/>
    <n v="25"/>
    <x v="0"/>
    <d v="2021-07-06T00:00:00"/>
    <x v="1"/>
    <n v="65700"/>
    <x v="1"/>
    <n v="2.8082191780821919"/>
    <n v="1971"/>
    <n v="3"/>
  </r>
  <r>
    <s v="Agrata Rajarama"/>
    <s v="Female"/>
    <n v="21"/>
    <x v="0"/>
    <d v="2021-03-01T00:00:00"/>
    <x v="4"/>
    <n v="65920"/>
    <x v="0"/>
    <n v="3.1561643835616437"/>
    <n v="1978"/>
    <n v="3"/>
  </r>
  <r>
    <s v="Marney O'Breen"/>
    <s v="Female"/>
    <n v="21"/>
    <x v="0"/>
    <d v="2021-05-01T00:00:00"/>
    <x v="4"/>
    <n v="65920"/>
    <x v="1"/>
    <n v="2.989041095890411"/>
    <n v="1978"/>
    <n v="3"/>
  </r>
  <r>
    <s v="Kantimoy Pritish"/>
    <s v="Female"/>
    <n v="30"/>
    <x v="3"/>
    <d v="2021-05-12T00:00:00"/>
    <x v="4"/>
    <n v="67910"/>
    <x v="0"/>
    <n v="2.9589041095890409"/>
    <n v="2038"/>
    <n v="2"/>
  </r>
  <r>
    <s v="Husein Augar"/>
    <s v="Female"/>
    <n v="30"/>
    <x v="3"/>
    <d v="2021-07-12T00:00:00"/>
    <x v="4"/>
    <n v="67910"/>
    <x v="1"/>
    <n v="2.7917808219178082"/>
    <n v="2038"/>
    <n v="2"/>
  </r>
  <r>
    <s v="Mahindra Sreedharan"/>
    <s v="Male"/>
    <n v="30"/>
    <x v="0"/>
    <d v="2022-03-20T00:00:00"/>
    <x v="2"/>
    <n v="67950"/>
    <x v="0"/>
    <n v="2.1041095890410957"/>
    <n v="2039"/>
    <n v="3"/>
  </r>
  <r>
    <s v="Ebonee Roxburgh"/>
    <s v="Male"/>
    <n v="30"/>
    <x v="0"/>
    <d v="2022-05-20T00:00:00"/>
    <x v="2"/>
    <n v="67950"/>
    <x v="1"/>
    <n v="1.9369863013698629"/>
    <n v="1359"/>
    <n v="3"/>
  </r>
  <r>
    <s v="Devasree Fullara Saurin"/>
    <s v="Female"/>
    <n v="20"/>
    <x v="3"/>
    <d v="2021-10-07T00:00:00"/>
    <x v="1"/>
    <n v="68900"/>
    <x v="0"/>
    <n v="2.5534246575342467"/>
    <n v="2067"/>
    <n v="2"/>
  </r>
  <r>
    <s v="Hyacinthie Braybrooke"/>
    <s v="Female"/>
    <n v="20"/>
    <x v="3"/>
    <d v="2021-12-07T00:00:00"/>
    <x v="1"/>
    <n v="68900"/>
    <x v="1"/>
    <n v="2.3863013698630136"/>
    <n v="2067"/>
    <n v="2"/>
  </r>
  <r>
    <s v="Jaishree Atasi Yavatkar"/>
    <s v="Male"/>
    <n v="37"/>
    <x v="0"/>
    <d v="2022-03-20T00:00:00"/>
    <x v="0"/>
    <n v="69070"/>
    <x v="0"/>
    <n v="2.1041095890410957"/>
    <n v="2073"/>
    <n v="3"/>
  </r>
  <r>
    <s v="Murry Dryburgh"/>
    <s v="Male"/>
    <n v="37"/>
    <x v="0"/>
    <d v="2022-05-20T00:00:00"/>
    <x v="0"/>
    <n v="69070"/>
    <x v="1"/>
    <n v="1.9369863013698629"/>
    <n v="1382"/>
    <n v="3"/>
  </r>
  <r>
    <s v="Rameshwari Chikodi"/>
    <s v="Male"/>
    <n v="30"/>
    <x v="0"/>
    <d v="2021-01-18T00:00:00"/>
    <x v="0"/>
    <n v="69120"/>
    <x v="0"/>
    <n v="3.2712328767123289"/>
    <n v="2074"/>
    <n v="3"/>
  </r>
  <r>
    <s v="Andria Kimpton"/>
    <s v="Male"/>
    <n v="30"/>
    <x v="0"/>
    <d v="2021-03-18T00:00:00"/>
    <x v="0"/>
    <n v="69120"/>
    <x v="1"/>
    <n v="3.1095890410958904"/>
    <n v="2074"/>
    <n v="3"/>
  </r>
  <r>
    <s v="Shekhar Eswara"/>
    <s v="Male"/>
    <n v="30"/>
    <x v="0"/>
    <d v="2022-08-16T00:00:00"/>
    <x v="0"/>
    <n v="69710"/>
    <x v="0"/>
    <n v="1.6958904109589041"/>
    <n v="1395"/>
    <n v="3"/>
  </r>
  <r>
    <s v="Myer McCory"/>
    <s v="Male"/>
    <n v="30"/>
    <x v="0"/>
    <d v="2022-10-16T00:00:00"/>
    <x v="0"/>
    <n v="69710"/>
    <x v="1"/>
    <n v="1.5287671232876712"/>
    <n v="1395"/>
    <n v="3"/>
  </r>
  <r>
    <s v="Chandana Sannidhi Surnilla"/>
    <s v="Male"/>
    <n v="42"/>
    <x v="3"/>
    <d v="2022-04-19T00:00:00"/>
    <x v="4"/>
    <n v="70270"/>
    <x v="0"/>
    <n v="2.021917808219178"/>
    <n v="2109"/>
    <n v="2"/>
  </r>
  <r>
    <s v="Shayne Stegel"/>
    <s v="Male"/>
    <n v="42"/>
    <x v="3"/>
    <d v="2022-06-19T00:00:00"/>
    <x v="4"/>
    <n v="70270"/>
    <x v="1"/>
    <n v="1.8547945205479452"/>
    <n v="1406"/>
    <n v="2"/>
  </r>
  <r>
    <s v="Ranajay Kailashnath Richa"/>
    <s v="Male"/>
    <n v="46"/>
    <x v="0"/>
    <d v="2022-05-16T00:00:00"/>
    <x v="2"/>
    <n v="70610"/>
    <x v="0"/>
    <n v="1.9479452054794522"/>
    <n v="1413"/>
    <n v="3"/>
  </r>
  <r>
    <s v="Ambros Murthwaite"/>
    <s v="Male"/>
    <n v="46"/>
    <x v="0"/>
    <d v="2022-07-16T00:00:00"/>
    <x v="2"/>
    <n v="70610"/>
    <x v="1"/>
    <n v="1.7808219178082192"/>
    <n v="1413"/>
    <n v="3"/>
  </r>
  <r>
    <s v="Kulbhushan Moorthy"/>
    <s v="Male"/>
    <n v="36"/>
    <x v="0"/>
    <d v="2021-03-17T00:00:00"/>
    <x v="4"/>
    <n v="71380"/>
    <x v="0"/>
    <n v="3.1123287671232878"/>
    <n v="2142"/>
    <n v="3"/>
  </r>
  <r>
    <s v="Bennie Pepis"/>
    <s v="Male"/>
    <n v="36"/>
    <x v="0"/>
    <d v="2021-05-17T00:00:00"/>
    <x v="4"/>
    <n v="71380"/>
    <x v="1"/>
    <n v="2.9452054794520546"/>
    <n v="2142"/>
    <n v="3"/>
  </r>
  <r>
    <s v="Yauvani Tarpa"/>
    <s v="Male"/>
    <n v="33"/>
    <x v="0"/>
    <d v="2021-05-08T00:00:00"/>
    <x v="1"/>
    <n v="74550"/>
    <x v="0"/>
    <n v="2.9698630136986299"/>
    <n v="2237"/>
    <n v="3"/>
  </r>
  <r>
    <s v="Gigi Bohling"/>
    <s v="Male"/>
    <n v="33"/>
    <x v="0"/>
    <d v="2021-07-08T00:00:00"/>
    <x v="1"/>
    <n v="74550"/>
    <x v="1"/>
    <n v="2.8027397260273972"/>
    <n v="2237"/>
    <n v="3"/>
  </r>
  <r>
    <s v="Nanak Sapna"/>
    <s v="Female"/>
    <n v="42"/>
    <x v="4"/>
    <d v="2022-06-06T00:00:00"/>
    <x v="2"/>
    <n v="75000"/>
    <x v="0"/>
    <n v="1.8904109589041096"/>
    <n v="1500"/>
    <n v="5"/>
  </r>
  <r>
    <s v="Barr Faughny"/>
    <s v="Female"/>
    <n v="42"/>
    <x v="4"/>
    <d v="2022-08-06T00:00:00"/>
    <x v="2"/>
    <n v="75000"/>
    <x v="1"/>
    <n v="1.7232876712328766"/>
    <n v="1500"/>
    <n v="5"/>
  </r>
  <r>
    <s v="Hemavati Muthiah"/>
    <s v="Female"/>
    <n v="33"/>
    <x v="0"/>
    <d v="2021-02-26T00:00:00"/>
    <x v="0"/>
    <n v="75280"/>
    <x v="0"/>
    <n v="3.1643835616438358"/>
    <n v="2259"/>
    <n v="3"/>
  </r>
  <r>
    <s v="Elia Cockton"/>
    <s v="Female"/>
    <n v="33"/>
    <x v="0"/>
    <d v="2021-04-26T00:00:00"/>
    <x v="0"/>
    <n v="75280"/>
    <x v="1"/>
    <n v="3.0027397260273974"/>
    <n v="2259"/>
    <n v="3"/>
  </r>
  <r>
    <s v="Ayog Chakrabarti"/>
    <s v="Female"/>
    <n v="33"/>
    <x v="1"/>
    <d v="2021-04-27T00:00:00"/>
    <x v="0"/>
    <n v="75480"/>
    <x v="0"/>
    <n v="3"/>
    <n v="2265"/>
    <n v="1"/>
  </r>
  <r>
    <s v="Camilla Castle"/>
    <s v="Female"/>
    <n v="33"/>
    <x v="1"/>
    <d v="2021-06-27T00:00:00"/>
    <x v="0"/>
    <n v="75480"/>
    <x v="1"/>
    <n v="2.8328767123287673"/>
    <n v="2265"/>
    <n v="1"/>
  </r>
  <r>
    <s v="Sameer Shashank Sapra"/>
    <s v="Male"/>
    <n v="21"/>
    <x v="0"/>
    <d v="2020-12-15T00:00:00"/>
    <x v="3"/>
    <n v="75880"/>
    <x v="0"/>
    <n v="3.3643835616438356"/>
    <n v="2277"/>
    <n v="3"/>
  </r>
  <r>
    <s v="Shari McNee"/>
    <s v="Male"/>
    <n v="21"/>
    <x v="0"/>
    <d v="2021-02-15T00:00:00"/>
    <x v="3"/>
    <n v="75880"/>
    <x v="1"/>
    <n v="3.1945205479452055"/>
    <n v="2277"/>
    <n v="3"/>
  </r>
  <r>
    <s v="Indu Varada Sumedh"/>
    <s v="Female"/>
    <n v="28"/>
    <x v="0"/>
    <d v="2020-10-20T00:00:00"/>
    <x v="4"/>
    <n v="75970"/>
    <x v="0"/>
    <n v="3.5178082191780824"/>
    <n v="2280"/>
    <n v="3"/>
  </r>
  <r>
    <s v="Beverie Moffet"/>
    <s v="Female"/>
    <n v="28"/>
    <x v="0"/>
    <d v="2020-12-20T00:00:00"/>
    <x v="4"/>
    <n v="75970"/>
    <x v="1"/>
    <n v="3.3506849315068492"/>
    <n v="2280"/>
    <n v="3"/>
  </r>
  <r>
    <s v="Shreela Ramasubraman"/>
    <s v="Female"/>
    <n v="22"/>
    <x v="2"/>
    <d v="2021-07-11T00:00:00"/>
    <x v="2"/>
    <n v="76900"/>
    <x v="0"/>
    <n v="2.7945205479452055"/>
    <n v="2307"/>
    <n v="4"/>
  </r>
  <r>
    <s v="Virginia McConville"/>
    <s v="Female"/>
    <n v="22"/>
    <x v="2"/>
    <d v="2021-09-11T00:00:00"/>
    <x v="2"/>
    <n v="76900"/>
    <x v="1"/>
    <n v="2.6246575342465754"/>
    <n v="2307"/>
    <n v="4"/>
  </r>
  <r>
    <s v="Rushil Kripa"/>
    <s v="Female"/>
    <n v="36"/>
    <x v="0"/>
    <d v="2021-09-29T00:00:00"/>
    <x v="2"/>
    <n v="78390"/>
    <x v="0"/>
    <n v="2.5753424657534247"/>
    <n v="2352"/>
    <n v="3"/>
  </r>
  <r>
    <s v="Allene Gobbet"/>
    <s v="Female"/>
    <n v="36"/>
    <x v="0"/>
    <d v="2021-11-29T00:00:00"/>
    <x v="2"/>
    <n v="78390"/>
    <x v="1"/>
    <n v="2.408219178082192"/>
    <n v="2352"/>
    <n v="3"/>
  </r>
  <r>
    <s v="Shulabh Qutub Sundaramoorthy"/>
    <s v="Female"/>
    <n v="36"/>
    <x v="0"/>
    <d v="2021-08-25T00:00:00"/>
    <x v="1"/>
    <n v="78540"/>
    <x v="0"/>
    <n v="2.6712328767123288"/>
    <n v="2357"/>
    <n v="3"/>
  </r>
  <r>
    <s v="Gray Seamon"/>
    <s v="Female"/>
    <n v="36"/>
    <x v="0"/>
    <d v="2021-10-25T00:00:00"/>
    <x v="1"/>
    <n v="78540"/>
    <x v="1"/>
    <n v="2.504109589041096"/>
    <n v="2357"/>
    <n v="3"/>
  </r>
  <r>
    <s v="Udyan Lanka"/>
    <s v="Male"/>
    <n v="20"/>
    <x v="0"/>
    <d v="2022-05-02T00:00:00"/>
    <x v="2"/>
    <n v="79570"/>
    <x v="0"/>
    <n v="1.9863013698630136"/>
    <n v="1592"/>
    <n v="3"/>
  </r>
  <r>
    <s v="Kellsie Waby"/>
    <s v="Male"/>
    <n v="20"/>
    <x v="0"/>
    <d v="2022-07-02T00:00:00"/>
    <x v="2"/>
    <n v="79570"/>
    <x v="1"/>
    <n v="1.8191780821917809"/>
    <n v="1592"/>
    <n v="3"/>
  </r>
  <r>
    <s v="Bhuvan Pals"/>
    <s v="Female"/>
    <n v="25"/>
    <x v="2"/>
    <d v="2022-03-13T00:00:00"/>
    <x v="0"/>
    <n v="80700"/>
    <x v="0"/>
    <n v="2.1232876712328768"/>
    <n v="2421"/>
    <n v="4"/>
  </r>
  <r>
    <s v="Van Tuxwell"/>
    <s v="Female"/>
    <n v="25"/>
    <x v="2"/>
    <d v="2022-05-13T00:00:00"/>
    <x v="0"/>
    <n v="80700"/>
    <x v="1"/>
    <n v="1.9561643835616438"/>
    <n v="1614"/>
    <n v="4"/>
  </r>
  <r>
    <s v="Kunja Prashanta Vibha"/>
    <s v="Female"/>
    <n v="27"/>
    <x v="0"/>
    <d v="2022-03-05T00:00:00"/>
    <x v="0"/>
    <n v="83750"/>
    <x v="0"/>
    <n v="2.1452054794520548"/>
    <n v="2513"/>
    <n v="3"/>
  </r>
  <r>
    <s v="Agnes Collicott"/>
    <s v="Female"/>
    <n v="27"/>
    <x v="0"/>
    <d v="2022-05-05T00:00:00"/>
    <x v="0"/>
    <n v="83750"/>
    <x v="1"/>
    <n v="1.978082191780822"/>
    <n v="1675"/>
    <n v="3"/>
  </r>
  <r>
    <s v="Tarala Vishaal"/>
    <s v="Female"/>
    <n v="34"/>
    <x v="0"/>
    <d v="2021-07-20T00:00:00"/>
    <x v="4"/>
    <n v="85000"/>
    <x v="0"/>
    <n v="2.7698630136986302"/>
    <n v="2550"/>
    <n v="3"/>
  </r>
  <r>
    <s v="Karlen McCaffrey"/>
    <s v="Female"/>
    <n v="34"/>
    <x v="0"/>
    <d v="2021-09-20T00:00:00"/>
    <x v="4"/>
    <n v="85000"/>
    <x v="1"/>
    <n v="2.6"/>
    <n v="2550"/>
    <n v="3"/>
  </r>
  <r>
    <s v="Madhumati Gazala Soumitra"/>
    <s v="Female"/>
    <n v="33"/>
    <x v="0"/>
    <d v="2022-07-05T00:00:00"/>
    <x v="4"/>
    <n v="86570"/>
    <x v="0"/>
    <n v="1.810958904109589"/>
    <n v="1732"/>
    <n v="3"/>
  </r>
  <r>
    <s v="Sibyl Dunkirk"/>
    <s v="Female"/>
    <n v="33"/>
    <x v="0"/>
    <d v="2022-09-05T00:00:00"/>
    <x v="4"/>
    <n v="86570"/>
    <x v="1"/>
    <n v="1.6410958904109589"/>
    <n v="1732"/>
    <n v="3"/>
  </r>
  <r>
    <s v="Godavari Veena"/>
    <s v="Female"/>
    <n v="40"/>
    <x v="0"/>
    <d v="2021-03-21T00:00:00"/>
    <x v="0"/>
    <n v="87620"/>
    <x v="0"/>
    <n v="3.1013698630136988"/>
    <n v="2629"/>
    <n v="3"/>
  </r>
  <r>
    <s v="Merrilee Plenty"/>
    <s v="Female"/>
    <n v="40"/>
    <x v="0"/>
    <d v="2021-05-21T00:00:00"/>
    <x v="0"/>
    <n v="87620"/>
    <x v="1"/>
    <n v="2.9342465753424656"/>
    <n v="2629"/>
    <n v="3"/>
  </r>
  <r>
    <s v="Gangadutt Ragha"/>
    <s v="Male"/>
    <n v="37"/>
    <x v="3"/>
    <d v="2021-03-22T00:00:00"/>
    <x v="0"/>
    <n v="88050"/>
    <x v="0"/>
    <n v="3.0986301369863014"/>
    <n v="2642"/>
    <n v="2"/>
  </r>
  <r>
    <s v="Ches Bonnell"/>
    <s v="Male"/>
    <n v="37"/>
    <x v="3"/>
    <d v="2021-05-22T00:00:00"/>
    <x v="0"/>
    <n v="88050"/>
    <x v="1"/>
    <n v="2.9315068493150687"/>
    <n v="2642"/>
    <n v="2"/>
  </r>
  <r>
    <s v="Karuna Pashupathy"/>
    <s v="Other"/>
    <n v="27"/>
    <x v="2"/>
    <d v="2021-01-16T00:00:00"/>
    <x v="0"/>
    <n v="90700"/>
    <x v="0"/>
    <n v="3.2767123287671232"/>
    <n v="2721"/>
    <n v="4"/>
  </r>
  <r>
    <s v="Dennison Crosswaite"/>
    <s v="Other"/>
    <n v="26"/>
    <x v="2"/>
    <d v="2021-03-16T00:00:00"/>
    <x v="0"/>
    <n v="90700"/>
    <x v="1"/>
    <n v="3.1150684931506851"/>
    <n v="2721"/>
    <n v="4"/>
  </r>
  <r>
    <s v="Rukma Vinita"/>
    <s v="Other"/>
    <n v="32"/>
    <x v="0"/>
    <d v="2022-06-01T00:00:00"/>
    <x v="0"/>
    <n v="91310"/>
    <x v="0"/>
    <n v="1.904109589041096"/>
    <n v="1827"/>
    <n v="3"/>
  </r>
  <r>
    <s v="Madge McCloughen"/>
    <s v="Other"/>
    <n v="32"/>
    <x v="0"/>
    <d v="2022-08-01T00:00:00"/>
    <x v="0"/>
    <n v="91310"/>
    <x v="1"/>
    <n v="1.736986301369863"/>
    <n v="1827"/>
    <n v="3"/>
  </r>
  <r>
    <s v="Kamalakshi Mukundan"/>
    <s v="Male"/>
    <n v="27"/>
    <x v="2"/>
    <d v="2020-12-09T00:00:00"/>
    <x v="4"/>
    <n v="91650"/>
    <x v="0"/>
    <n v="3.3808219178082193"/>
    <n v="2750"/>
    <n v="4"/>
  </r>
  <r>
    <s v="Enoch Dowrey"/>
    <s v="Male"/>
    <n v="27"/>
    <x v="2"/>
    <d v="2021-02-09T00:00:00"/>
    <x v="4"/>
    <n v="91650"/>
    <x v="1"/>
    <n v="3.2109589041095892"/>
    <n v="2750"/>
    <n v="4"/>
  </r>
  <r>
    <s v="Deepit Ranjana"/>
    <s v="Female"/>
    <n v="34"/>
    <x v="0"/>
    <d v="2021-07-06T00:00:00"/>
    <x v="4"/>
    <n v="92450"/>
    <x v="0"/>
    <n v="2.8082191780821919"/>
    <n v="2774"/>
    <n v="3"/>
  </r>
  <r>
    <s v="Leilah Yesinin"/>
    <s v="Female"/>
    <n v="34"/>
    <x v="0"/>
    <d v="2021-09-06T00:00:00"/>
    <x v="4"/>
    <n v="92450"/>
    <x v="1"/>
    <n v="2.6383561643835618"/>
    <n v="2774"/>
    <n v="3"/>
  </r>
  <r>
    <s v="Purnendu Vijayarangan"/>
    <s v="Female"/>
    <n v="25"/>
    <x v="0"/>
    <d v="2020-11-09T00:00:00"/>
    <x v="1"/>
    <n v="92700"/>
    <x v="0"/>
    <n v="3.463013698630137"/>
    <n v="2781"/>
    <n v="3"/>
  </r>
  <r>
    <s v="Hinda Label"/>
    <s v="Female"/>
    <n v="25"/>
    <x v="0"/>
    <d v="2021-01-09T00:00:00"/>
    <x v="1"/>
    <n v="92700"/>
    <x v="1"/>
    <n v="3.2958904109589042"/>
    <n v="2781"/>
    <n v="3"/>
  </r>
  <r>
    <s v="Sukhdev Nageshwar"/>
    <s v="Female"/>
    <n v="33"/>
    <x v="0"/>
    <d v="2020-10-25T00:00:00"/>
    <x v="0"/>
    <n v="96140"/>
    <x v="0"/>
    <n v="3.504109589041096"/>
    <n v="2885"/>
    <n v="3"/>
  </r>
  <r>
    <s v="Torrance Collier"/>
    <s v="Female"/>
    <n v="33"/>
    <x v="0"/>
    <d v="2020-12-25T00:00:00"/>
    <x v="0"/>
    <n v="96140"/>
    <x v="1"/>
    <n v="3.3369863013698629"/>
    <n v="2885"/>
    <n v="3"/>
  </r>
  <r>
    <s v="Mithil Nadkarni"/>
    <s v="Male"/>
    <n v="30"/>
    <x v="0"/>
    <d v="2021-12-14T00:00:00"/>
    <x v="4"/>
    <n v="96800"/>
    <x v="0"/>
    <n v="2.3671232876712329"/>
    <n v="2904"/>
    <n v="3"/>
  </r>
  <r>
    <s v="Constantino Espley"/>
    <s v="Male"/>
    <n v="30"/>
    <x v="0"/>
    <d v="2022-02-14T00:00:00"/>
    <x v="4"/>
    <n v="96800"/>
    <x v="1"/>
    <n v="2.1972602739726028"/>
    <n v="2904"/>
    <n v="3"/>
  </r>
  <r>
    <s v="Baruna Ogale"/>
    <s v="Male"/>
    <n v="40"/>
    <x v="0"/>
    <d v="2021-01-08T00:00:00"/>
    <x v="2"/>
    <n v="99750"/>
    <x v="0"/>
    <n v="3.2986301369863016"/>
    <n v="2993"/>
    <n v="3"/>
  </r>
  <r>
    <s v="Simon Kembery"/>
    <s v="Male"/>
    <n v="40"/>
    <x v="0"/>
    <d v="2021-03-08T00:00:00"/>
    <x v="2"/>
    <n v="99750"/>
    <x v="1"/>
    <n v="3.1369863013698631"/>
    <n v="2993"/>
    <n v="3"/>
  </r>
  <r>
    <s v="Vasu Nandin"/>
    <s v="Female"/>
    <n v="28"/>
    <x v="0"/>
    <d v="2022-01-10T00:00:00"/>
    <x v="2"/>
    <n v="99970"/>
    <x v="0"/>
    <n v="2.2931506849315069"/>
    <n v="3000"/>
    <n v="3"/>
  </r>
  <r>
    <s v="Bernie Gorges"/>
    <s v="Female"/>
    <n v="28"/>
    <x v="0"/>
    <d v="2022-03-10T00:00:00"/>
    <x v="2"/>
    <n v="99970"/>
    <x v="1"/>
    <n v="2.1315068493150684"/>
    <n v="3000"/>
    <n v="3"/>
  </r>
  <r>
    <s v="Amlankusum Rajabhushan"/>
    <s v="Male"/>
    <n v="24"/>
    <x v="0"/>
    <d v="2022-03-05T00:00:00"/>
    <x v="0"/>
    <n v="100420"/>
    <x v="0"/>
    <n v="2.1452054794520548"/>
    <n v="3013"/>
    <n v="3"/>
  </r>
  <r>
    <s v="Collin Jagson"/>
    <s v="Male"/>
    <n v="24"/>
    <x v="0"/>
    <d v="2022-05-05T00:00:00"/>
    <x v="0"/>
    <n v="100420"/>
    <x v="1"/>
    <n v="1.978082191780822"/>
    <n v="2009"/>
    <n v="3"/>
  </r>
  <r>
    <s v="Satyendra Venkatadri"/>
    <s v="Male"/>
    <n v="31"/>
    <x v="0"/>
    <d v="2022-04-12T00:00:00"/>
    <x v="2"/>
    <n v="103550"/>
    <x v="0"/>
    <n v="2.0410958904109591"/>
    <n v="3107"/>
    <n v="3"/>
  </r>
  <r>
    <s v="Dyna Doucette"/>
    <s v="Male"/>
    <n v="31"/>
    <x v="0"/>
    <d v="2022-06-12T00:00:00"/>
    <x v="2"/>
    <n v="103550"/>
    <x v="1"/>
    <n v="1.8739726027397261"/>
    <n v="2071"/>
    <n v="3"/>
  </r>
  <r>
    <s v="Sartaj Probal"/>
    <s v="Female"/>
    <n v="28"/>
    <x v="0"/>
    <d v="2022-01-29T00:00:00"/>
    <x v="2"/>
    <n v="104120"/>
    <x v="0"/>
    <n v="2.2410958904109588"/>
    <n v="3124"/>
    <n v="3"/>
  </r>
  <r>
    <s v="Cherlyn Barter"/>
    <s v="Female"/>
    <n v="28"/>
    <x v="0"/>
    <d v="2022-03-29T00:00:00"/>
    <x v="2"/>
    <n v="104120"/>
    <x v="1"/>
    <n v="2.0794520547945203"/>
    <n v="3124"/>
    <n v="3"/>
  </r>
  <r>
    <s v="Manjusri Ruchi"/>
    <s v="Female"/>
    <n v="40"/>
    <x v="0"/>
    <d v="2021-05-04T00:00:00"/>
    <x v="0"/>
    <n v="104410"/>
    <x v="0"/>
    <n v="2.9808219178082194"/>
    <n v="3133"/>
    <n v="3"/>
  </r>
  <r>
    <s v="Caro Chappel"/>
    <s v="Female"/>
    <n v="40"/>
    <x v="0"/>
    <d v="2021-07-04T00:00:00"/>
    <x v="0"/>
    <n v="104410"/>
    <x v="1"/>
    <n v="2.8136986301369862"/>
    <n v="3133"/>
    <n v="3"/>
  </r>
  <r>
    <s v="Shevantilal Muppala"/>
    <s v="Female"/>
    <n v="28"/>
    <x v="0"/>
    <d v="2021-08-17T00:00:00"/>
    <x v="2"/>
    <n v="104770"/>
    <x v="0"/>
    <n v="2.6931506849315068"/>
    <n v="3144"/>
    <n v="3"/>
  </r>
  <r>
    <s v="Janene Hairsine"/>
    <s v="Female"/>
    <n v="28"/>
    <x v="0"/>
    <d v="2021-10-17T00:00:00"/>
    <x v="2"/>
    <n v="104770"/>
    <x v="1"/>
    <n v="2.526027397260274"/>
    <n v="3144"/>
    <n v="3"/>
  </r>
  <r>
    <s v="Sahas Sanabhi Shrikant"/>
    <s v="Male"/>
    <n v="23"/>
    <x v="0"/>
    <d v="2021-07-01T00:00:00"/>
    <x v="2"/>
    <n v="106460"/>
    <x v="0"/>
    <n v="2.8219178082191783"/>
    <n v="3194"/>
    <n v="3"/>
  </r>
  <r>
    <s v="Kissiah Maydway"/>
    <s v="Male"/>
    <n v="23"/>
    <x v="0"/>
    <d v="2021-09-01T00:00:00"/>
    <x v="2"/>
    <n v="106460"/>
    <x v="1"/>
    <n v="2.6520547945205482"/>
    <n v="3194"/>
    <n v="3"/>
  </r>
  <r>
    <s v="Hridaynath Tendulkar"/>
    <s v="Male"/>
    <n v="20"/>
    <x v="0"/>
    <d v="2021-07-20T00:00:00"/>
    <x v="0"/>
    <n v="107700"/>
    <x v="0"/>
    <n v="2.7698630136986302"/>
    <n v="3231"/>
    <n v="3"/>
  </r>
  <r>
    <s v="Kaine Padly"/>
    <s v="Male"/>
    <n v="20"/>
    <x v="0"/>
    <d v="2021-09-20T00:00:00"/>
    <x v="0"/>
    <n v="107700"/>
    <x v="1"/>
    <n v="2.6"/>
    <n v="3231"/>
    <n v="3"/>
  </r>
  <r>
    <s v="Sawini Chandan"/>
    <s v="Female"/>
    <n v="38"/>
    <x v="4"/>
    <d v="2021-04-30T00:00:00"/>
    <x v="1"/>
    <n v="109160"/>
    <x v="0"/>
    <n v="2.9917808219178084"/>
    <n v="3275"/>
    <n v="5"/>
  </r>
  <r>
    <s v="Rafaelita Blaksland"/>
    <s v="Female"/>
    <n v="38"/>
    <x v="4"/>
    <d v="2021-06-30T00:00:00"/>
    <x v="1"/>
    <n v="109160"/>
    <x v="1"/>
    <n v="2.8246575342465752"/>
    <n v="3275"/>
    <n v="5"/>
  </r>
  <r>
    <s v="Damayanti Thangavadivelu"/>
    <s v="Male"/>
    <n v="25"/>
    <x v="2"/>
    <d v="2022-04-14T00:00:00"/>
    <x v="2"/>
    <n v="109190"/>
    <x v="0"/>
    <n v="2.0356164383561643"/>
    <n v="3276"/>
    <n v="4"/>
  </r>
  <r>
    <s v="Madelene Upcott"/>
    <s v="Male"/>
    <n v="25"/>
    <x v="2"/>
    <d v="2022-06-14T00:00:00"/>
    <x v="2"/>
    <n v="109190"/>
    <x v="1"/>
    <n v="1.8684931506849316"/>
    <n v="2184"/>
    <n v="4"/>
  </r>
  <r>
    <s v="Narois Motiwala"/>
    <s v="Male"/>
    <n v="29"/>
    <x v="3"/>
    <d v="2020-10-15T00:00:00"/>
    <x v="0"/>
    <n v="112110"/>
    <x v="0"/>
    <n v="3.5315068493150683"/>
    <n v="3364"/>
    <n v="2"/>
  </r>
  <r>
    <s v="Bev Lashley"/>
    <s v="Male"/>
    <n v="29"/>
    <x v="3"/>
    <d v="2020-12-15T00:00:00"/>
    <x v="0"/>
    <n v="112110"/>
    <x v="1"/>
    <n v="3.3643835616438356"/>
    <n v="3364"/>
    <n v="2"/>
  </r>
  <r>
    <s v="Makshi Vinutha"/>
    <s v="Female"/>
    <n v="30"/>
    <x v="0"/>
    <d v="2022-08-27T00:00:00"/>
    <x v="2"/>
    <n v="112570"/>
    <x v="0"/>
    <n v="1.6657534246575343"/>
    <n v="2252"/>
    <n v="3"/>
  </r>
  <r>
    <s v="Halimeda Kuscha"/>
    <s v="Female"/>
    <n v="30"/>
    <x v="0"/>
    <d v="2022-10-27T00:00:00"/>
    <x v="2"/>
    <n v="112570"/>
    <x v="1"/>
    <n v="1.4986301369863013"/>
    <n v="2252"/>
    <n v="3"/>
  </r>
  <r>
    <s v="Deepali Charan"/>
    <s v="Male"/>
    <n v="20"/>
    <x v="0"/>
    <d v="2020-10-18T00:00:00"/>
    <x v="0"/>
    <n v="112650"/>
    <x v="0"/>
    <n v="3.5232876712328767"/>
    <n v="3380"/>
    <n v="3"/>
  </r>
  <r>
    <s v="Bandhula Sathyanna"/>
    <s v="Male"/>
    <n v="34"/>
    <x v="0"/>
    <d v="2022-03-22T00:00:00"/>
    <x v="2"/>
    <n v="112650"/>
    <x v="0"/>
    <n v="2.0986301369863014"/>
    <n v="3380"/>
    <n v="3"/>
  </r>
  <r>
    <s v="Mollie Hanway"/>
    <s v="Male"/>
    <n v="20"/>
    <x v="0"/>
    <d v="2020-12-18T00:00:00"/>
    <x v="0"/>
    <n v="112650"/>
    <x v="1"/>
    <n v="3.3561643835616439"/>
    <n v="3380"/>
    <n v="3"/>
  </r>
  <r>
    <s v="Krishnakanta Vellanki"/>
    <s v="Male"/>
    <n v="22"/>
    <x v="2"/>
    <d v="2021-07-07T00:00:00"/>
    <x v="1"/>
    <n v="112780"/>
    <x v="0"/>
    <n v="2.8054794520547945"/>
    <n v="3384"/>
    <n v="4"/>
  </r>
  <r>
    <s v="Lindy Guillet"/>
    <s v="Male"/>
    <n v="22"/>
    <x v="2"/>
    <d v="2021-09-07T00:00:00"/>
    <x v="1"/>
    <n v="112780"/>
    <x v="1"/>
    <n v="2.6356164383561644"/>
    <n v="3384"/>
    <n v="4"/>
  </r>
  <r>
    <s v="Ilesh Dasgupta"/>
    <s v="Male"/>
    <n v="27"/>
    <x v="1"/>
    <d v="2021-12-17T00:00:00"/>
    <x v="2"/>
    <n v="113280"/>
    <x v="0"/>
    <n v="2.3589041095890413"/>
    <n v="3399"/>
    <n v="1"/>
  </r>
  <r>
    <s v="Mahalia Larcher"/>
    <s v="Male"/>
    <n v="27"/>
    <x v="1"/>
    <d v="2022-02-17T00:00:00"/>
    <x v="2"/>
    <n v="113280"/>
    <x v="1"/>
    <n v="2.1890410958904107"/>
    <n v="3399"/>
    <n v="1"/>
  </r>
  <r>
    <s v="Sarojini Naueshwara"/>
    <s v="Female"/>
    <n v="30"/>
    <x v="0"/>
    <d v="2022-08-16T00:00:00"/>
    <x v="2"/>
    <n v="114180"/>
    <x v="0"/>
    <n v="1.6958904109589041"/>
    <n v="2284"/>
    <n v="3"/>
  </r>
  <r>
    <s v="Hogan Iles"/>
    <s v="Female"/>
    <n v="30"/>
    <x v="0"/>
    <d v="2022-10-16T00:00:00"/>
    <x v="2"/>
    <n v="114180"/>
    <x v="1"/>
    <n v="1.5287671232876712"/>
    <n v="2284"/>
    <n v="3"/>
  </r>
  <r>
    <s v="Ramnath Ravuri"/>
    <s v="Female"/>
    <n v="44"/>
    <x v="0"/>
    <d v="2023-02-28T00:00:00"/>
    <x v="0"/>
    <n v="114870"/>
    <x v="0"/>
    <n v="1.1589041095890411"/>
    <n v="2298"/>
    <n v="3"/>
  </r>
  <r>
    <s v="Wilone O'Kielt"/>
    <s v="Female"/>
    <n v="43"/>
    <x v="0"/>
    <d v="2023-04-29T00:00:00"/>
    <x v="0"/>
    <n v="114870"/>
    <x v="1"/>
    <n v="0.9945205479452055"/>
    <n v="2298"/>
    <n v="3"/>
  </r>
  <r>
    <s v="Dhruv Manjunath"/>
    <s v="Female"/>
    <n v="36"/>
    <x v="0"/>
    <d v="2020-07-11T00:00:00"/>
    <x v="2"/>
    <n v="114890"/>
    <x v="0"/>
    <n v="3.7945205479452055"/>
    <n v="3447"/>
    <n v="3"/>
  </r>
  <r>
    <s v="Tracy Renad"/>
    <s v="Female"/>
    <n v="36"/>
    <x v="0"/>
    <d v="2020-09-11T00:00:00"/>
    <x v="2"/>
    <n v="114890"/>
    <x v="1"/>
    <n v="3.6246575342465754"/>
    <n v="3447"/>
    <n v="3"/>
  </r>
  <r>
    <s v="Sahila Chandrasekhar"/>
    <s v="Other"/>
    <n v="37"/>
    <x v="3"/>
    <d v="2020-09-11T00:00:00"/>
    <x v="4"/>
    <n v="115440"/>
    <x v="0"/>
    <n v="3.6246575342465754"/>
    <n v="3464"/>
    <n v="2"/>
  </r>
  <r>
    <s v="Benny Karolovsky"/>
    <s v="Other"/>
    <n v="37"/>
    <x v="3"/>
    <d v="2020-11-11T00:00:00"/>
    <x v="4"/>
    <n v="115440"/>
    <x v="1"/>
    <n v="3.4575342465753423"/>
    <n v="3464"/>
    <n v="2"/>
  </r>
  <r>
    <s v="Sarayu Ragunathan"/>
    <s v="Male"/>
    <n v="33"/>
    <x v="0"/>
    <d v="2020-09-29T00:00:00"/>
    <x v="2"/>
    <n v="115920"/>
    <x v="0"/>
    <n v="3.5753424657534247"/>
    <n v="3478"/>
    <n v="3"/>
  </r>
  <r>
    <s v="Roddy Speechley"/>
    <s v="Male"/>
    <n v="33"/>
    <x v="0"/>
    <d v="2020-11-29T00:00:00"/>
    <x v="2"/>
    <n v="115920"/>
    <x v="1"/>
    <n v="3.408219178082192"/>
    <n v="3478"/>
    <n v="3"/>
  </r>
  <r>
    <s v="Kaishori Harathi Kateel"/>
    <s v="Female"/>
    <n v="37"/>
    <x v="0"/>
    <d v="2021-07-12T00:00:00"/>
    <x v="3"/>
    <n v="118100"/>
    <x v="0"/>
    <n v="2.7917808219178082"/>
    <n v="3543"/>
    <n v="3"/>
  </r>
  <r>
    <s v="Valentia Etteridge"/>
    <s v="Female"/>
    <n v="37"/>
    <x v="0"/>
    <d v="2021-09-12T00:00:00"/>
    <x v="3"/>
    <n v="118100"/>
    <x v="1"/>
    <n v="2.6219178082191781"/>
    <n v="3543"/>
    <n v="3"/>
  </r>
  <r>
    <s v="Heer Pennathur"/>
    <s v="Male"/>
    <n v="36"/>
    <x v="0"/>
    <d v="2020-05-07T00:00:00"/>
    <x v="0"/>
    <n v="118840"/>
    <x v="0"/>
    <n v="3.9726027397260273"/>
    <n v="3566"/>
    <n v="3"/>
  </r>
  <r>
    <s v="Tawnya Tickel"/>
    <s v="Male"/>
    <n v="36"/>
    <x v="0"/>
    <d v="2020-07-07T00:00:00"/>
    <x v="0"/>
    <n v="118840"/>
    <x v="1"/>
    <n v="3.8054794520547945"/>
    <n v="3566"/>
    <n v="3"/>
  </r>
  <r>
    <s v="Anjushri Chandiramani"/>
    <s v="Female"/>
    <n v="27"/>
    <x v="0"/>
    <d v="2020-08-18T00:00:00"/>
    <x v="3"/>
    <n v="119110"/>
    <x v="0"/>
    <n v="3.6904109589041094"/>
    <n v="3574"/>
    <n v="3"/>
  </r>
  <r>
    <s v="Ewart Laphorn"/>
    <s v="Female"/>
    <n v="27"/>
    <x v="0"/>
    <d v="2020-10-18T00:00:00"/>
    <x v="3"/>
    <n v="119110"/>
    <x v="1"/>
    <n v="3.5232876712328767"/>
    <n v="3574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086E67-35EC-E244-9880-2AAD73297F5C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5:B11" firstHeaderRow="1" firstDataRow="1" firstDataCol="1" rowPageCount="1" colPageCount="1"/>
  <pivotFields count="11">
    <pivotField dataField="1" showAll="0"/>
    <pivotField showAll="0"/>
    <pivotField showAll="0"/>
    <pivotField showAll="0"/>
    <pivotField numFmtId="14" showAll="0"/>
    <pivotField axis="axisRow" showAll="0" sortType="descending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axis="axisPage" multipleItemSelectionAllowed="1" showAll="0">
      <items count="3">
        <item x="0"/>
        <item h="1" x="1"/>
        <item t="default"/>
      </items>
    </pivotField>
    <pivotField numFmtId="2" showAll="0"/>
    <pivotField numFmtId="166" showAll="0"/>
    <pivotField showAll="0"/>
  </pivotFields>
  <rowFields count="1">
    <field x="5"/>
  </rowFields>
  <rowItems count="6">
    <i>
      <x v="2"/>
    </i>
    <i>
      <x/>
    </i>
    <i>
      <x v="4"/>
    </i>
    <i>
      <x v="1"/>
    </i>
    <i>
      <x v="3"/>
    </i>
    <i t="grand">
      <x/>
    </i>
  </rowItems>
  <colItems count="1">
    <i/>
  </colItems>
  <pageFields count="1">
    <pageField fld="7" hier="-1"/>
  </pageFields>
  <dataFields count="1">
    <dataField name="Count of Name" fld="0" subtotal="count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14C951-00CA-724D-8F5C-04F485F36B94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3">
  <location ref="B28:D33" firstHeaderRow="0" firstDataRow="1" firstDataCol="1"/>
  <pivotFields count="11">
    <pivotField dataField="1" showAll="0"/>
    <pivotField showAll="0"/>
    <pivotField showAll="0"/>
    <pivotField axis="axisRow" showAll="0">
      <items count="6">
        <item x="4"/>
        <item x="2"/>
        <item x="0"/>
        <item x="3"/>
        <item x="1"/>
        <item t="default"/>
      </items>
    </pivotField>
    <pivotField numFmtId="14" showAll="0"/>
    <pivotField showAll="0"/>
    <pivotField dataField="1" numFmtId="165" showAll="0"/>
    <pivotField showAll="0"/>
    <pivotField numFmtId="2" showAll="0"/>
    <pivotField numFmtId="166" showAll="0"/>
    <pivotField showAll="0"/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2">
    <i>
      <x/>
    </i>
    <i i="1">
      <x v="1"/>
    </i>
  </colItems>
  <dataFields count="2">
    <dataField name="Average of Salary" fld="6" subtotal="average" baseField="0" baseItem="0" numFmtId="2"/>
    <dataField name="Count of Name" fld="0" subtotal="count" baseField="0" baseItem="0"/>
  </dataFields>
  <conditionalFormats count="1">
    <conditionalFormat priority="3">
      <pivotAreas count="1">
        <pivotArea outline="0" fieldPosition="0">
          <references count="1">
            <reference field="4294967294" count="1">
              <x v="0"/>
            </reference>
          </references>
        </pivotArea>
      </pivotAreas>
    </conditionalFormat>
  </conditionalFormat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32DD0B2-6D83-284C-B69E-E154CA335C40}" autoFormatId="16" applyNumberFormats="0" applyBorderFormats="0" applyFontFormats="0" applyPatternFormats="0" applyAlignmentFormats="0" applyWidthHeightFormats="0">
  <queryTableRefresh nextId="12" unboundColumnsRight="3">
    <queryTableFields count="11">
      <queryTableField id="1" name="Name" tableColumnId="1"/>
      <queryTableField id="2" name="Gender" tableColumnId="2"/>
      <queryTableField id="3" name="Age" tableColumnId="3"/>
      <queryTableField id="4" name="Rating" tableColumnId="4"/>
      <queryTableField id="5" name="Date Joined" tableColumnId="5"/>
      <queryTableField id="6" name="Department" tableColumnId="6"/>
      <queryTableField id="7" name="Salary" tableColumnId="7"/>
      <queryTableField id="8" name="Country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F903E-4308-1443-A367-F181C3391E0E}" name="Table2" displayName="Table2" ref="A3:G95" totalsRowShown="0">
  <autoFilter ref="A3:G95" xr:uid="{431F903E-4308-1443-A367-F181C3391E0E}"/>
  <tableColumns count="7">
    <tableColumn id="1" xr3:uid="{1DFA8818-8EA0-0945-95E9-E2D45614275C}" name="Name"/>
    <tableColumn id="2" xr3:uid="{0393816E-D329-B549-9CF0-00FEE955CD70}" name="Gender"/>
    <tableColumn id="3" xr3:uid="{9BF78258-46B3-0245-AEC0-8189EE6CF1DC}" name="Department"/>
    <tableColumn id="4" xr3:uid="{121D12D1-D9DD-6B4E-B291-1A68065A95D4}" name="Age"/>
    <tableColumn id="5" xr3:uid="{00B3FCD5-211F-D749-A2D7-3DECDBE47D49}" name="Date Joined"/>
    <tableColumn id="6" xr3:uid="{BA77009A-D23E-D544-86D0-32612A918F6F}" name="Salary" dataDxfId="7"/>
    <tableColumn id="7" xr3:uid="{DAFA9F5B-286F-BA45-8003-618EF7CD18C9}" name="Rat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8DD8A6-E07A-284B-8B39-177C02D98FBE}" name="Table1" displayName="Table1" ref="A3:G115" totalsRowShown="0">
  <autoFilter ref="A3:G115" xr:uid="{B28DD8A6-E07A-284B-8B39-177C02D98FBE}"/>
  <tableColumns count="7">
    <tableColumn id="1" xr3:uid="{C38BE7E0-A642-0246-BB04-4E9EEFE7F00F}" name="Name"/>
    <tableColumn id="2" xr3:uid="{77AB4EE4-737D-F048-AC8E-04294989D293}" name="Gender"/>
    <tableColumn id="3" xr3:uid="{BF7E6D10-98C1-0445-A9F5-5860953C0D46}" name="Age"/>
    <tableColumn id="4" xr3:uid="{9C0B4B61-8EA0-354E-81AB-BFED108161C5}" name="Rating"/>
    <tableColumn id="5" xr3:uid="{44A9CBB4-2573-7B40-8C38-97FF1DB63353}" name="Date Joined" dataDxfId="6"/>
    <tableColumn id="6" xr3:uid="{E6017AFC-27D3-1146-AC42-AA78688B8928}" name="Department"/>
    <tableColumn id="7" xr3:uid="{3482CBAE-0AB6-244F-8A67-9F2169B30234}" name="Salary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6794E-D45A-E94C-875E-7626931EF580}" name="staff" displayName="staff" ref="A3:K186" tableType="queryTable" totalsRowShown="0">
  <autoFilter ref="A3:K186" xr:uid="{56D6794E-D45A-E94C-875E-7626931EF580}"/>
  <sortState xmlns:xlrd2="http://schemas.microsoft.com/office/spreadsheetml/2017/richdata2" ref="A4:K186">
    <sortCondition ref="G3:G186"/>
  </sortState>
  <tableColumns count="11">
    <tableColumn id="1" xr3:uid="{445FF551-F683-6844-BA94-B6F2FE50C17E}" uniqueName="1" name="Name" queryTableFieldId="1"/>
    <tableColumn id="2" xr3:uid="{90589BE9-E57D-8B4C-8888-7FA1DDB81413}" uniqueName="2" name="Gender" queryTableFieldId="2"/>
    <tableColumn id="3" xr3:uid="{BB32DA11-520A-5747-B0CA-A0F91D1B210D}" uniqueName="3" name="Age" queryTableFieldId="3"/>
    <tableColumn id="4" xr3:uid="{D356D6A4-9A22-704A-AA80-D62388C95FED}" uniqueName="4" name="Rating" queryTableFieldId="4"/>
    <tableColumn id="5" xr3:uid="{FFA34F05-F817-B84C-B904-7309F4B5A9FF}" uniqueName="5" name="Date Joined" queryTableFieldId="5" dataDxfId="5"/>
    <tableColumn id="6" xr3:uid="{1CB02887-198B-2D4A-8C98-F9BFF2B49122}" uniqueName="6" name="Department" queryTableFieldId="6"/>
    <tableColumn id="7" xr3:uid="{49DECB9D-8B6C-DB43-8D91-F36E3778AC85}" uniqueName="7" name="Salary" queryTableFieldId="7" dataDxfId="4" dataCellStyle="Currency"/>
    <tableColumn id="8" xr3:uid="{03D0A630-7F39-3542-BEB9-A627220C51FE}" uniqueName="8" name="Country" queryTableFieldId="8"/>
    <tableColumn id="9" xr3:uid="{BB752702-EB3E-3A4F-970C-0A4B1D6CFABF}" uniqueName="9" name="Tenure" queryTableFieldId="9" dataDxfId="3">
      <calculatedColumnFormula>(TODAY()-staff[[#This Row],[Date Joined]])/365</calculatedColumnFormula>
    </tableColumn>
    <tableColumn id="10" xr3:uid="{16B9A467-7150-B448-9EB8-1413A281A504}" uniqueName="10" name="Bonus" queryTableFieldId="10" dataDxfId="2">
      <calculatedColumnFormula>ROUNDUP(IF(staff[[#This Row],[Tenure]]&gt;2,3%,2%)*staff[[#This Row],[Salary]],0)</calculatedColumnFormula>
    </tableColumn>
    <tableColumn id="11" xr3:uid="{E5D3A6FE-4910-3E44-A945-87D2C0B7B03E}" uniqueName="11" name="Rating as number" queryTableFieldId="11" dataDxfId="1">
      <calculatedColumnFormula>_xlfn.XLOOKUP(staff[[#This Row],[Rating]],[1]Mapping!$B$2:$B$6,[1]Mapping!$C$2:$C$6)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715D-4E4F-F841-9BBC-DE8242474DAD}">
  <sheetPr>
    <tabColor theme="3" tint="0.749992370372631"/>
  </sheetPr>
  <dimension ref="A1:G95"/>
  <sheetViews>
    <sheetView workbookViewId="0">
      <selection sqref="A1:G2"/>
    </sheetView>
  </sheetViews>
  <sheetFormatPr baseColWidth="10" defaultRowHeight="16" x14ac:dyDescent="0.2"/>
  <cols>
    <col min="1" max="1" width="19.6640625" bestFit="1" customWidth="1"/>
    <col min="2" max="2" width="9.5" customWidth="1"/>
    <col min="3" max="3" width="13.5" customWidth="1"/>
    <col min="4" max="4" width="6.6640625" customWidth="1"/>
    <col min="5" max="5" width="13" customWidth="1"/>
    <col min="6" max="6" width="12.5" bestFit="1" customWidth="1"/>
    <col min="7" max="7" width="12.6640625" bestFit="1" customWidth="1"/>
  </cols>
  <sheetData>
    <row r="1" spans="1:7" x14ac:dyDescent="0.2">
      <c r="A1" s="35" t="s">
        <v>238</v>
      </c>
      <c r="B1" s="36"/>
      <c r="C1" s="36"/>
      <c r="D1" s="36"/>
      <c r="E1" s="36"/>
      <c r="F1" s="36"/>
      <c r="G1" s="37"/>
    </row>
    <row r="2" spans="1:7" x14ac:dyDescent="0.2">
      <c r="A2" s="38"/>
      <c r="B2" s="39"/>
      <c r="C2" s="39"/>
      <c r="D2" s="39"/>
      <c r="E2" s="39"/>
      <c r="F2" s="39"/>
      <c r="G2" s="40"/>
    </row>
    <row r="3" spans="1:7" x14ac:dyDescent="0.2">
      <c r="A3" t="s">
        <v>0</v>
      </c>
      <c r="B3" t="s">
        <v>1</v>
      </c>
      <c r="C3" t="s">
        <v>2</v>
      </c>
      <c r="D3" t="s">
        <v>3</v>
      </c>
      <c r="E3" s="1" t="s">
        <v>4</v>
      </c>
      <c r="F3" t="s">
        <v>5</v>
      </c>
      <c r="G3" t="s">
        <v>6</v>
      </c>
    </row>
    <row r="4" spans="1:7" x14ac:dyDescent="0.2">
      <c r="A4" t="s">
        <v>7</v>
      </c>
      <c r="B4" t="s">
        <v>8</v>
      </c>
      <c r="C4" t="s">
        <v>9</v>
      </c>
      <c r="D4">
        <v>22</v>
      </c>
      <c r="E4" s="1">
        <v>44446</v>
      </c>
      <c r="F4" s="2">
        <v>112780</v>
      </c>
      <c r="G4" t="s">
        <v>10</v>
      </c>
    </row>
    <row r="5" spans="1:7" x14ac:dyDescent="0.2">
      <c r="A5" t="s">
        <v>11</v>
      </c>
      <c r="B5" t="s">
        <v>8</v>
      </c>
      <c r="C5" t="s">
        <v>12</v>
      </c>
      <c r="D5">
        <v>46</v>
      </c>
      <c r="E5" s="1">
        <v>44758</v>
      </c>
      <c r="F5" s="2">
        <v>70610</v>
      </c>
      <c r="G5" t="s">
        <v>13</v>
      </c>
    </row>
    <row r="6" spans="1:7" x14ac:dyDescent="0.2">
      <c r="A6" t="s">
        <v>14</v>
      </c>
      <c r="B6" t="s">
        <v>15</v>
      </c>
      <c r="C6" t="s">
        <v>9</v>
      </c>
      <c r="D6">
        <v>28</v>
      </c>
      <c r="E6" s="1">
        <v>44357</v>
      </c>
      <c r="F6" s="2">
        <v>53240</v>
      </c>
      <c r="G6" t="s">
        <v>13</v>
      </c>
    </row>
    <row r="7" spans="1:7" x14ac:dyDescent="0.2">
      <c r="A7" t="s">
        <v>16</v>
      </c>
      <c r="C7" t="s">
        <v>17</v>
      </c>
      <c r="D7">
        <v>37</v>
      </c>
      <c r="E7" s="1">
        <v>44146</v>
      </c>
      <c r="F7" s="2">
        <v>115440</v>
      </c>
      <c r="G7" t="s">
        <v>18</v>
      </c>
    </row>
    <row r="8" spans="1:7" x14ac:dyDescent="0.2">
      <c r="A8" t="s">
        <v>19</v>
      </c>
      <c r="B8" t="s">
        <v>8</v>
      </c>
      <c r="C8" t="s">
        <v>9</v>
      </c>
      <c r="D8">
        <v>32</v>
      </c>
      <c r="E8" s="1">
        <v>44465</v>
      </c>
      <c r="F8" s="2">
        <v>53540</v>
      </c>
      <c r="G8" t="s">
        <v>13</v>
      </c>
    </row>
    <row r="9" spans="1:7" x14ac:dyDescent="0.2">
      <c r="A9" t="s">
        <v>20</v>
      </c>
      <c r="B9" t="s">
        <v>15</v>
      </c>
      <c r="C9" t="s">
        <v>12</v>
      </c>
      <c r="D9">
        <v>30</v>
      </c>
      <c r="E9" s="1">
        <v>44861</v>
      </c>
      <c r="F9" s="2">
        <v>112570</v>
      </c>
      <c r="G9" t="s">
        <v>13</v>
      </c>
    </row>
    <row r="10" spans="1:7" x14ac:dyDescent="0.2">
      <c r="A10" t="s">
        <v>21</v>
      </c>
      <c r="B10" t="s">
        <v>8</v>
      </c>
      <c r="C10" t="s">
        <v>12</v>
      </c>
      <c r="D10">
        <v>33</v>
      </c>
      <c r="E10" s="1">
        <v>44701</v>
      </c>
      <c r="F10" s="2">
        <v>48530</v>
      </c>
      <c r="G10" t="s">
        <v>10</v>
      </c>
    </row>
    <row r="11" spans="1:7" x14ac:dyDescent="0.2">
      <c r="A11" t="s">
        <v>22</v>
      </c>
      <c r="B11" t="s">
        <v>15</v>
      </c>
      <c r="C11" t="s">
        <v>23</v>
      </c>
      <c r="D11">
        <v>24</v>
      </c>
      <c r="E11" s="1">
        <v>44148</v>
      </c>
      <c r="F11" s="2">
        <v>62780</v>
      </c>
      <c r="G11" t="s">
        <v>13</v>
      </c>
    </row>
    <row r="12" spans="1:7" x14ac:dyDescent="0.2">
      <c r="A12" t="s">
        <v>24</v>
      </c>
      <c r="B12" t="s">
        <v>8</v>
      </c>
      <c r="C12" t="s">
        <v>23</v>
      </c>
      <c r="D12">
        <v>33</v>
      </c>
      <c r="E12" s="1">
        <v>44509</v>
      </c>
      <c r="F12" s="2">
        <v>53870</v>
      </c>
      <c r="G12" t="s">
        <v>13</v>
      </c>
    </row>
    <row r="13" spans="1:7" x14ac:dyDescent="0.2">
      <c r="A13" t="s">
        <v>25</v>
      </c>
      <c r="B13" t="s">
        <v>15</v>
      </c>
      <c r="C13" t="s">
        <v>26</v>
      </c>
      <c r="D13">
        <v>27</v>
      </c>
      <c r="E13" s="1">
        <v>44122</v>
      </c>
      <c r="F13" s="2">
        <v>119110</v>
      </c>
      <c r="G13" t="s">
        <v>13</v>
      </c>
    </row>
    <row r="14" spans="1:7" x14ac:dyDescent="0.2">
      <c r="A14" t="s">
        <v>27</v>
      </c>
      <c r="B14" t="s">
        <v>8</v>
      </c>
      <c r="C14" t="s">
        <v>23</v>
      </c>
      <c r="D14">
        <v>29</v>
      </c>
      <c r="E14" s="1">
        <v>44180</v>
      </c>
      <c r="F14" s="2">
        <v>112110</v>
      </c>
      <c r="G14" t="s">
        <v>18</v>
      </c>
    </row>
    <row r="15" spans="1:7" x14ac:dyDescent="0.2">
      <c r="A15" t="s">
        <v>28</v>
      </c>
      <c r="B15" t="s">
        <v>8</v>
      </c>
      <c r="C15" t="s">
        <v>9</v>
      </c>
      <c r="D15">
        <v>25</v>
      </c>
      <c r="E15" s="1">
        <v>44383</v>
      </c>
      <c r="F15" s="2">
        <v>65700</v>
      </c>
      <c r="G15" t="s">
        <v>13</v>
      </c>
    </row>
    <row r="16" spans="1:7" x14ac:dyDescent="0.2">
      <c r="A16" t="s">
        <v>29</v>
      </c>
      <c r="B16" t="s">
        <v>8</v>
      </c>
      <c r="C16" t="s">
        <v>23</v>
      </c>
      <c r="D16">
        <v>37</v>
      </c>
      <c r="E16" s="1">
        <v>44701</v>
      </c>
      <c r="F16" s="2">
        <v>69070</v>
      </c>
      <c r="G16" t="s">
        <v>13</v>
      </c>
    </row>
    <row r="17" spans="1:7" x14ac:dyDescent="0.2">
      <c r="A17" t="s">
        <v>30</v>
      </c>
      <c r="B17" t="s">
        <v>8</v>
      </c>
      <c r="C17" t="s">
        <v>23</v>
      </c>
      <c r="D17">
        <v>20</v>
      </c>
      <c r="E17" s="1">
        <v>44459</v>
      </c>
      <c r="F17" s="2">
        <v>107700</v>
      </c>
      <c r="G17" t="s">
        <v>13</v>
      </c>
    </row>
    <row r="18" spans="1:7" x14ac:dyDescent="0.2">
      <c r="A18" t="s">
        <v>31</v>
      </c>
      <c r="B18" t="s">
        <v>15</v>
      </c>
      <c r="C18" t="s">
        <v>23</v>
      </c>
      <c r="D18">
        <v>32</v>
      </c>
      <c r="E18" s="1">
        <v>44354</v>
      </c>
      <c r="F18" s="2">
        <v>43840</v>
      </c>
      <c r="G18" t="s">
        <v>10</v>
      </c>
    </row>
    <row r="19" spans="1:7" x14ac:dyDescent="0.2">
      <c r="A19" t="s">
        <v>32</v>
      </c>
      <c r="B19" t="s">
        <v>8</v>
      </c>
      <c r="C19" t="s">
        <v>12</v>
      </c>
      <c r="D19">
        <v>40</v>
      </c>
      <c r="E19" s="1">
        <v>44263</v>
      </c>
      <c r="F19" s="2">
        <v>99750</v>
      </c>
      <c r="G19" t="s">
        <v>13</v>
      </c>
    </row>
    <row r="20" spans="1:7" x14ac:dyDescent="0.2">
      <c r="A20" t="s">
        <v>33</v>
      </c>
      <c r="B20" t="s">
        <v>8</v>
      </c>
      <c r="C20" t="s">
        <v>12</v>
      </c>
      <c r="D20">
        <v>21</v>
      </c>
      <c r="E20" s="1">
        <v>44104</v>
      </c>
      <c r="F20" s="2">
        <v>37920</v>
      </c>
      <c r="G20" t="s">
        <v>13</v>
      </c>
    </row>
    <row r="21" spans="1:7" x14ac:dyDescent="0.2">
      <c r="A21" t="s">
        <v>34</v>
      </c>
      <c r="B21" t="s">
        <v>8</v>
      </c>
      <c r="C21" t="s">
        <v>12</v>
      </c>
      <c r="D21">
        <v>21</v>
      </c>
      <c r="E21" s="1">
        <v>44762</v>
      </c>
      <c r="F21" s="2">
        <v>57090</v>
      </c>
      <c r="G21" t="s">
        <v>13</v>
      </c>
    </row>
    <row r="22" spans="1:7" x14ac:dyDescent="0.2">
      <c r="A22" t="s">
        <v>35</v>
      </c>
      <c r="B22" t="s">
        <v>15</v>
      </c>
      <c r="C22" t="s">
        <v>23</v>
      </c>
      <c r="D22">
        <v>31</v>
      </c>
      <c r="E22" s="1">
        <v>44145</v>
      </c>
      <c r="F22" s="2">
        <v>41980</v>
      </c>
      <c r="G22" t="s">
        <v>13</v>
      </c>
    </row>
    <row r="23" spans="1:7" x14ac:dyDescent="0.2">
      <c r="A23" t="s">
        <v>36</v>
      </c>
      <c r="B23" t="s">
        <v>8</v>
      </c>
      <c r="C23" t="s">
        <v>26</v>
      </c>
      <c r="D23">
        <v>21</v>
      </c>
      <c r="E23" s="1">
        <v>44242</v>
      </c>
      <c r="F23" s="2">
        <v>75880</v>
      </c>
      <c r="G23" t="s">
        <v>13</v>
      </c>
    </row>
    <row r="24" spans="1:7" x14ac:dyDescent="0.2">
      <c r="A24" t="s">
        <v>37</v>
      </c>
      <c r="B24" t="s">
        <v>15</v>
      </c>
      <c r="C24" t="s">
        <v>17</v>
      </c>
      <c r="D24">
        <v>34</v>
      </c>
      <c r="E24" s="1">
        <v>44653</v>
      </c>
      <c r="F24" s="2">
        <v>58940</v>
      </c>
      <c r="G24" t="s">
        <v>13</v>
      </c>
    </row>
    <row r="25" spans="1:7" x14ac:dyDescent="0.2">
      <c r="A25" t="s">
        <v>38</v>
      </c>
      <c r="B25" t="s">
        <v>15</v>
      </c>
      <c r="C25" t="s">
        <v>17</v>
      </c>
      <c r="D25">
        <v>30</v>
      </c>
      <c r="E25" s="1">
        <v>44389</v>
      </c>
      <c r="F25" s="2">
        <v>67910</v>
      </c>
      <c r="G25" t="s">
        <v>18</v>
      </c>
    </row>
    <row r="26" spans="1:7" x14ac:dyDescent="0.2">
      <c r="A26" t="s">
        <v>39</v>
      </c>
      <c r="B26" t="s">
        <v>15</v>
      </c>
      <c r="C26" t="s">
        <v>23</v>
      </c>
      <c r="D26">
        <v>31</v>
      </c>
      <c r="E26" s="1">
        <v>44663</v>
      </c>
      <c r="F26" s="2">
        <v>58100</v>
      </c>
      <c r="G26" t="s">
        <v>13</v>
      </c>
    </row>
    <row r="27" spans="1:7" x14ac:dyDescent="0.2">
      <c r="A27" t="s">
        <v>40</v>
      </c>
      <c r="B27" t="s">
        <v>8</v>
      </c>
      <c r="C27" t="s">
        <v>17</v>
      </c>
      <c r="D27">
        <v>27</v>
      </c>
      <c r="E27" s="1">
        <v>44567</v>
      </c>
      <c r="F27" s="2">
        <v>48980</v>
      </c>
      <c r="G27" t="s">
        <v>13</v>
      </c>
    </row>
    <row r="28" spans="1:7" x14ac:dyDescent="0.2">
      <c r="A28" t="s">
        <v>41</v>
      </c>
      <c r="C28" t="s">
        <v>17</v>
      </c>
      <c r="D28">
        <v>30</v>
      </c>
      <c r="E28" s="1">
        <v>44597</v>
      </c>
      <c r="F28" s="2">
        <v>64000</v>
      </c>
      <c r="G28" t="s">
        <v>13</v>
      </c>
    </row>
    <row r="29" spans="1:7" x14ac:dyDescent="0.2">
      <c r="A29" t="s">
        <v>42</v>
      </c>
      <c r="B29" t="s">
        <v>15</v>
      </c>
      <c r="C29" t="s">
        <v>12</v>
      </c>
      <c r="D29">
        <v>42</v>
      </c>
      <c r="E29" s="1">
        <v>44779</v>
      </c>
      <c r="F29" s="2">
        <v>75000</v>
      </c>
      <c r="G29" t="s">
        <v>43</v>
      </c>
    </row>
    <row r="30" spans="1:7" x14ac:dyDescent="0.2">
      <c r="A30" t="s">
        <v>44</v>
      </c>
      <c r="B30" t="s">
        <v>15</v>
      </c>
      <c r="C30" t="s">
        <v>23</v>
      </c>
      <c r="D30">
        <v>40</v>
      </c>
      <c r="E30" s="1">
        <v>44337</v>
      </c>
      <c r="F30" s="2">
        <v>87620</v>
      </c>
      <c r="G30" t="s">
        <v>13</v>
      </c>
    </row>
    <row r="31" spans="1:7" x14ac:dyDescent="0.2">
      <c r="A31" t="s">
        <v>45</v>
      </c>
      <c r="B31" t="s">
        <v>15</v>
      </c>
      <c r="C31" t="s">
        <v>23</v>
      </c>
      <c r="D31">
        <v>29</v>
      </c>
      <c r="E31" s="1">
        <v>44023</v>
      </c>
      <c r="F31" s="2">
        <v>34980</v>
      </c>
      <c r="G31" t="s">
        <v>13</v>
      </c>
    </row>
    <row r="32" spans="1:7" x14ac:dyDescent="0.2">
      <c r="A32" t="s">
        <v>46</v>
      </c>
      <c r="B32" t="s">
        <v>15</v>
      </c>
      <c r="C32" t="s">
        <v>17</v>
      </c>
      <c r="D32">
        <v>28</v>
      </c>
      <c r="E32" s="1">
        <v>44185</v>
      </c>
      <c r="F32" s="2">
        <v>75970</v>
      </c>
      <c r="G32" t="s">
        <v>13</v>
      </c>
    </row>
    <row r="33" spans="1:7" x14ac:dyDescent="0.2">
      <c r="A33" t="s">
        <v>47</v>
      </c>
      <c r="B33" t="s">
        <v>15</v>
      </c>
      <c r="C33" t="s">
        <v>17</v>
      </c>
      <c r="D33">
        <v>34</v>
      </c>
      <c r="E33" s="1">
        <v>44612</v>
      </c>
      <c r="F33" s="2">
        <v>60130</v>
      </c>
      <c r="G33" t="s">
        <v>13</v>
      </c>
    </row>
    <row r="34" spans="1:7" x14ac:dyDescent="0.2">
      <c r="A34" t="s">
        <v>48</v>
      </c>
      <c r="B34" t="s">
        <v>15</v>
      </c>
      <c r="C34" t="s">
        <v>23</v>
      </c>
      <c r="D34">
        <v>33</v>
      </c>
      <c r="E34" s="1">
        <v>44374</v>
      </c>
      <c r="F34" s="2">
        <v>75480</v>
      </c>
      <c r="G34" t="s">
        <v>49</v>
      </c>
    </row>
    <row r="35" spans="1:7" x14ac:dyDescent="0.2">
      <c r="A35" t="s">
        <v>50</v>
      </c>
      <c r="B35" t="s">
        <v>8</v>
      </c>
      <c r="C35" t="s">
        <v>12</v>
      </c>
      <c r="D35">
        <v>33</v>
      </c>
      <c r="E35" s="1">
        <v>44164</v>
      </c>
      <c r="F35" s="2">
        <v>115920</v>
      </c>
      <c r="G35" t="s">
        <v>13</v>
      </c>
    </row>
    <row r="36" spans="1:7" x14ac:dyDescent="0.2">
      <c r="A36" t="s">
        <v>51</v>
      </c>
      <c r="B36" t="s">
        <v>15</v>
      </c>
      <c r="C36" t="s">
        <v>9</v>
      </c>
      <c r="D36">
        <v>36</v>
      </c>
      <c r="E36" s="1">
        <v>44494</v>
      </c>
      <c r="F36" s="2">
        <v>78540</v>
      </c>
      <c r="G36" t="s">
        <v>13</v>
      </c>
    </row>
    <row r="37" spans="1:7" x14ac:dyDescent="0.2">
      <c r="A37" t="s">
        <v>52</v>
      </c>
      <c r="B37" t="s">
        <v>8</v>
      </c>
      <c r="C37" t="s">
        <v>12</v>
      </c>
      <c r="D37">
        <v>25</v>
      </c>
      <c r="E37" s="1">
        <v>44726</v>
      </c>
      <c r="F37" s="2">
        <v>109190</v>
      </c>
      <c r="G37" t="s">
        <v>10</v>
      </c>
    </row>
    <row r="38" spans="1:7" x14ac:dyDescent="0.2">
      <c r="A38" t="s">
        <v>53</v>
      </c>
      <c r="B38" t="s">
        <v>15</v>
      </c>
      <c r="C38" t="s">
        <v>9</v>
      </c>
      <c r="D38">
        <v>34</v>
      </c>
      <c r="E38" s="1">
        <v>44721</v>
      </c>
      <c r="F38" s="2">
        <v>49630</v>
      </c>
      <c r="G38" t="s">
        <v>18</v>
      </c>
    </row>
    <row r="39" spans="1:7" x14ac:dyDescent="0.2">
      <c r="A39" t="s">
        <v>54</v>
      </c>
      <c r="B39" t="s">
        <v>15</v>
      </c>
      <c r="C39" t="s">
        <v>12</v>
      </c>
      <c r="D39">
        <v>28</v>
      </c>
      <c r="E39" s="1">
        <v>44630</v>
      </c>
      <c r="F39" s="2">
        <v>99970</v>
      </c>
      <c r="G39" t="s">
        <v>13</v>
      </c>
    </row>
    <row r="40" spans="1:7" x14ac:dyDescent="0.2">
      <c r="A40" t="s">
        <v>55</v>
      </c>
      <c r="B40" t="s">
        <v>15</v>
      </c>
      <c r="C40" t="s">
        <v>23</v>
      </c>
      <c r="D40">
        <v>33</v>
      </c>
      <c r="E40" s="1">
        <v>44190</v>
      </c>
      <c r="F40" s="2">
        <v>96140</v>
      </c>
      <c r="G40" t="s">
        <v>13</v>
      </c>
    </row>
    <row r="41" spans="1:7" x14ac:dyDescent="0.2">
      <c r="A41" t="s">
        <v>56</v>
      </c>
      <c r="B41" t="s">
        <v>8</v>
      </c>
      <c r="C41" t="s">
        <v>12</v>
      </c>
      <c r="D41">
        <v>31</v>
      </c>
      <c r="E41" s="1">
        <v>44724</v>
      </c>
      <c r="F41" s="2">
        <v>103550</v>
      </c>
      <c r="G41" t="s">
        <v>13</v>
      </c>
    </row>
    <row r="42" spans="1:7" x14ac:dyDescent="0.2">
      <c r="A42" t="s">
        <v>57</v>
      </c>
      <c r="B42" t="s">
        <v>8</v>
      </c>
      <c r="C42" t="s">
        <v>23</v>
      </c>
      <c r="D42">
        <v>31</v>
      </c>
      <c r="E42" s="1">
        <v>44511</v>
      </c>
      <c r="F42" s="2">
        <v>48950</v>
      </c>
      <c r="G42" t="s">
        <v>13</v>
      </c>
    </row>
    <row r="43" spans="1:7" x14ac:dyDescent="0.2">
      <c r="A43" t="s">
        <v>58</v>
      </c>
      <c r="B43" t="s">
        <v>8</v>
      </c>
      <c r="C43" t="s">
        <v>17</v>
      </c>
      <c r="D43">
        <v>24</v>
      </c>
      <c r="E43" s="1">
        <v>44436</v>
      </c>
      <c r="F43" s="2">
        <v>52610</v>
      </c>
      <c r="G43" t="s">
        <v>18</v>
      </c>
    </row>
    <row r="44" spans="1:7" x14ac:dyDescent="0.2">
      <c r="A44" t="s">
        <v>59</v>
      </c>
      <c r="B44" t="s">
        <v>15</v>
      </c>
      <c r="C44" t="s">
        <v>12</v>
      </c>
      <c r="D44">
        <v>36</v>
      </c>
      <c r="E44" s="1">
        <v>44529</v>
      </c>
      <c r="F44" s="2">
        <v>78390</v>
      </c>
      <c r="G44" t="s">
        <v>13</v>
      </c>
    </row>
    <row r="45" spans="1:7" x14ac:dyDescent="0.2">
      <c r="A45" t="s">
        <v>60</v>
      </c>
      <c r="B45" t="s">
        <v>15</v>
      </c>
      <c r="C45" t="s">
        <v>17</v>
      </c>
      <c r="D45">
        <v>33</v>
      </c>
      <c r="E45" s="1">
        <v>44809</v>
      </c>
      <c r="F45" s="2">
        <v>86570</v>
      </c>
      <c r="G45" t="s">
        <v>13</v>
      </c>
    </row>
    <row r="46" spans="1:7" x14ac:dyDescent="0.2">
      <c r="A46" t="s">
        <v>61</v>
      </c>
      <c r="B46" t="s">
        <v>15</v>
      </c>
      <c r="C46" t="s">
        <v>23</v>
      </c>
      <c r="D46">
        <v>27</v>
      </c>
      <c r="E46" s="1">
        <v>44686</v>
      </c>
      <c r="F46" s="2">
        <v>83750</v>
      </c>
      <c r="G46" t="s">
        <v>13</v>
      </c>
    </row>
    <row r="47" spans="1:7" x14ac:dyDescent="0.2">
      <c r="A47" t="s">
        <v>62</v>
      </c>
      <c r="B47" t="s">
        <v>15</v>
      </c>
      <c r="C47" t="s">
        <v>17</v>
      </c>
      <c r="D47">
        <v>34</v>
      </c>
      <c r="E47" s="1">
        <v>44445</v>
      </c>
      <c r="F47" s="2">
        <v>92450</v>
      </c>
      <c r="G47" t="s">
        <v>13</v>
      </c>
    </row>
    <row r="48" spans="1:7" x14ac:dyDescent="0.2">
      <c r="A48" t="s">
        <v>63</v>
      </c>
      <c r="B48" t="s">
        <v>8</v>
      </c>
      <c r="C48" t="s">
        <v>23</v>
      </c>
      <c r="D48">
        <v>20</v>
      </c>
      <c r="E48" s="1">
        <v>44183</v>
      </c>
      <c r="F48" s="2">
        <v>112650</v>
      </c>
      <c r="G48" t="s">
        <v>13</v>
      </c>
    </row>
    <row r="49" spans="1:7" x14ac:dyDescent="0.2">
      <c r="A49" t="s">
        <v>64</v>
      </c>
      <c r="B49" t="s">
        <v>8</v>
      </c>
      <c r="C49" t="s">
        <v>12</v>
      </c>
      <c r="D49">
        <v>20</v>
      </c>
      <c r="E49" s="1">
        <v>44744</v>
      </c>
      <c r="F49" s="2">
        <v>79570</v>
      </c>
      <c r="G49" t="s">
        <v>13</v>
      </c>
    </row>
    <row r="50" spans="1:7" x14ac:dyDescent="0.2">
      <c r="A50" t="s">
        <v>65</v>
      </c>
      <c r="B50" t="s">
        <v>15</v>
      </c>
      <c r="C50" t="s">
        <v>9</v>
      </c>
      <c r="D50">
        <v>20</v>
      </c>
      <c r="E50" s="1">
        <v>44537</v>
      </c>
      <c r="F50" s="2">
        <v>68900</v>
      </c>
      <c r="G50" t="s">
        <v>18</v>
      </c>
    </row>
    <row r="51" spans="1:7" x14ac:dyDescent="0.2">
      <c r="A51" t="s">
        <v>66</v>
      </c>
      <c r="B51" t="s">
        <v>15</v>
      </c>
      <c r="C51" t="s">
        <v>23</v>
      </c>
      <c r="D51">
        <v>25</v>
      </c>
      <c r="E51" s="1">
        <v>44694</v>
      </c>
      <c r="F51" s="2">
        <v>80700</v>
      </c>
      <c r="G51" t="s">
        <v>10</v>
      </c>
    </row>
    <row r="52" spans="1:7" x14ac:dyDescent="0.2">
      <c r="A52" t="s">
        <v>67</v>
      </c>
      <c r="B52" t="s">
        <v>8</v>
      </c>
      <c r="C52" t="s">
        <v>12</v>
      </c>
      <c r="D52">
        <v>19</v>
      </c>
      <c r="E52" s="1">
        <v>44277</v>
      </c>
      <c r="F52" s="2">
        <v>58960</v>
      </c>
      <c r="G52" t="s">
        <v>13</v>
      </c>
    </row>
    <row r="53" spans="1:7" x14ac:dyDescent="0.2">
      <c r="A53" t="s">
        <v>68</v>
      </c>
      <c r="B53" t="s">
        <v>8</v>
      </c>
      <c r="C53" t="s">
        <v>23</v>
      </c>
      <c r="D53">
        <v>36</v>
      </c>
      <c r="E53" s="1">
        <v>44019</v>
      </c>
      <c r="F53" s="2">
        <v>118840</v>
      </c>
      <c r="G53" t="s">
        <v>13</v>
      </c>
    </row>
    <row r="54" spans="1:7" x14ac:dyDescent="0.2">
      <c r="A54" t="s">
        <v>69</v>
      </c>
      <c r="B54" t="s">
        <v>8</v>
      </c>
      <c r="C54" t="s">
        <v>17</v>
      </c>
      <c r="D54">
        <v>28</v>
      </c>
      <c r="E54" s="1">
        <v>44041</v>
      </c>
      <c r="F54" s="2">
        <v>48170</v>
      </c>
      <c r="G54" t="s">
        <v>10</v>
      </c>
    </row>
    <row r="55" spans="1:7" x14ac:dyDescent="0.2">
      <c r="A55" t="s">
        <v>70</v>
      </c>
      <c r="B55" t="s">
        <v>15</v>
      </c>
      <c r="C55" t="s">
        <v>26</v>
      </c>
      <c r="D55">
        <v>32</v>
      </c>
      <c r="E55" s="1">
        <v>44400</v>
      </c>
      <c r="F55" s="2">
        <v>45510</v>
      </c>
      <c r="G55" t="s">
        <v>13</v>
      </c>
    </row>
    <row r="56" spans="1:7" x14ac:dyDescent="0.2">
      <c r="A56" t="s">
        <v>63</v>
      </c>
      <c r="B56" t="s">
        <v>8</v>
      </c>
      <c r="C56" t="s">
        <v>12</v>
      </c>
      <c r="D56">
        <v>34</v>
      </c>
      <c r="E56" s="1">
        <v>44703</v>
      </c>
      <c r="F56" s="2">
        <v>112650</v>
      </c>
      <c r="G56" t="s">
        <v>13</v>
      </c>
    </row>
    <row r="57" spans="1:7" x14ac:dyDescent="0.2">
      <c r="A57" t="s">
        <v>71</v>
      </c>
      <c r="B57" t="s">
        <v>15</v>
      </c>
      <c r="C57" t="s">
        <v>12</v>
      </c>
      <c r="D57">
        <v>36</v>
      </c>
      <c r="E57" s="1">
        <v>44085</v>
      </c>
      <c r="F57" s="2">
        <v>114890</v>
      </c>
      <c r="G57" t="s">
        <v>13</v>
      </c>
    </row>
    <row r="58" spans="1:7" x14ac:dyDescent="0.2">
      <c r="A58" t="s">
        <v>72</v>
      </c>
      <c r="B58" t="s">
        <v>8</v>
      </c>
      <c r="C58" t="s">
        <v>23</v>
      </c>
      <c r="D58">
        <v>30</v>
      </c>
      <c r="E58" s="1">
        <v>44850</v>
      </c>
      <c r="F58" s="2">
        <v>69710</v>
      </c>
      <c r="G58" t="s">
        <v>13</v>
      </c>
    </row>
    <row r="59" spans="1:7" x14ac:dyDescent="0.2">
      <c r="A59" t="s">
        <v>73</v>
      </c>
      <c r="B59" t="s">
        <v>8</v>
      </c>
      <c r="C59" t="s">
        <v>17</v>
      </c>
      <c r="D59">
        <v>36</v>
      </c>
      <c r="E59" s="1">
        <v>44333</v>
      </c>
      <c r="F59" s="2">
        <v>71380</v>
      </c>
      <c r="G59" t="s">
        <v>13</v>
      </c>
    </row>
    <row r="60" spans="1:7" x14ac:dyDescent="0.2">
      <c r="A60" t="s">
        <v>74</v>
      </c>
      <c r="B60" t="s">
        <v>15</v>
      </c>
      <c r="C60" t="s">
        <v>9</v>
      </c>
      <c r="D60">
        <v>38</v>
      </c>
      <c r="E60" s="1">
        <v>44377</v>
      </c>
      <c r="F60" s="2">
        <v>109160</v>
      </c>
      <c r="G60" t="s">
        <v>43</v>
      </c>
    </row>
    <row r="61" spans="1:7" x14ac:dyDescent="0.2">
      <c r="A61" t="s">
        <v>75</v>
      </c>
      <c r="B61" t="s">
        <v>8</v>
      </c>
      <c r="C61" t="s">
        <v>12</v>
      </c>
      <c r="D61">
        <v>27</v>
      </c>
      <c r="E61" s="1">
        <v>44609</v>
      </c>
      <c r="F61" s="2">
        <v>113280</v>
      </c>
      <c r="G61" t="s">
        <v>49</v>
      </c>
    </row>
    <row r="62" spans="1:7" x14ac:dyDescent="0.2">
      <c r="A62" t="s">
        <v>76</v>
      </c>
      <c r="B62" t="s">
        <v>8</v>
      </c>
      <c r="C62" t="s">
        <v>23</v>
      </c>
      <c r="D62">
        <v>30</v>
      </c>
      <c r="E62" s="1">
        <v>44273</v>
      </c>
      <c r="F62" s="2">
        <v>69120</v>
      </c>
      <c r="G62" t="s">
        <v>13</v>
      </c>
    </row>
    <row r="63" spans="1:7" x14ac:dyDescent="0.2">
      <c r="A63" t="s">
        <v>77</v>
      </c>
      <c r="B63" t="s">
        <v>15</v>
      </c>
      <c r="C63" t="s">
        <v>26</v>
      </c>
      <c r="D63">
        <v>37</v>
      </c>
      <c r="E63" s="1">
        <v>44451</v>
      </c>
      <c r="F63" s="2">
        <v>118100</v>
      </c>
      <c r="G63" t="s">
        <v>13</v>
      </c>
    </row>
    <row r="64" spans="1:7" x14ac:dyDescent="0.2">
      <c r="A64" t="s">
        <v>78</v>
      </c>
      <c r="B64" t="s">
        <v>15</v>
      </c>
      <c r="C64" t="s">
        <v>12</v>
      </c>
      <c r="D64">
        <v>22</v>
      </c>
      <c r="E64" s="1">
        <v>44450</v>
      </c>
      <c r="F64" s="2">
        <v>76900</v>
      </c>
      <c r="G64" t="s">
        <v>10</v>
      </c>
    </row>
    <row r="65" spans="1:7" x14ac:dyDescent="0.2">
      <c r="A65" t="s">
        <v>79</v>
      </c>
      <c r="B65" t="s">
        <v>15</v>
      </c>
      <c r="C65" t="s">
        <v>23</v>
      </c>
      <c r="D65">
        <v>43</v>
      </c>
      <c r="E65" s="1">
        <v>45045</v>
      </c>
      <c r="F65" s="2">
        <v>114870</v>
      </c>
      <c r="G65" t="s">
        <v>13</v>
      </c>
    </row>
    <row r="66" spans="1:7" x14ac:dyDescent="0.2">
      <c r="A66" t="s">
        <v>80</v>
      </c>
      <c r="C66" t="s">
        <v>23</v>
      </c>
      <c r="D66">
        <v>32</v>
      </c>
      <c r="E66" s="1">
        <v>44774</v>
      </c>
      <c r="F66" s="2">
        <v>91310</v>
      </c>
      <c r="G66" t="s">
        <v>13</v>
      </c>
    </row>
    <row r="67" spans="1:7" x14ac:dyDescent="0.2">
      <c r="A67" t="s">
        <v>81</v>
      </c>
      <c r="B67" t="s">
        <v>15</v>
      </c>
      <c r="C67" t="s">
        <v>12</v>
      </c>
      <c r="D67">
        <v>28</v>
      </c>
      <c r="E67" s="1">
        <v>44486</v>
      </c>
      <c r="F67" s="2">
        <v>104770</v>
      </c>
      <c r="G67" t="s">
        <v>13</v>
      </c>
    </row>
    <row r="68" spans="1:7" x14ac:dyDescent="0.2">
      <c r="A68" t="s">
        <v>82</v>
      </c>
      <c r="B68" t="s">
        <v>8</v>
      </c>
      <c r="C68" t="s">
        <v>9</v>
      </c>
      <c r="D68">
        <v>27</v>
      </c>
      <c r="E68" s="1">
        <v>44134</v>
      </c>
      <c r="F68" s="2">
        <v>54970</v>
      </c>
      <c r="G68" t="s">
        <v>13</v>
      </c>
    </row>
    <row r="69" spans="1:7" x14ac:dyDescent="0.2">
      <c r="A69" t="s">
        <v>83</v>
      </c>
      <c r="C69" t="s">
        <v>23</v>
      </c>
      <c r="D69">
        <v>26</v>
      </c>
      <c r="E69" s="1">
        <v>44271</v>
      </c>
      <c r="F69" s="2">
        <v>90700</v>
      </c>
      <c r="G69" t="s">
        <v>10</v>
      </c>
    </row>
    <row r="70" spans="1:7" x14ac:dyDescent="0.2">
      <c r="A70" t="s">
        <v>84</v>
      </c>
      <c r="B70" t="s">
        <v>15</v>
      </c>
      <c r="C70" t="s">
        <v>9</v>
      </c>
      <c r="D70">
        <v>38</v>
      </c>
      <c r="E70" s="1">
        <v>44329</v>
      </c>
      <c r="F70" s="2">
        <v>56870</v>
      </c>
      <c r="G70" t="s">
        <v>10</v>
      </c>
    </row>
    <row r="71" spans="1:7" x14ac:dyDescent="0.2">
      <c r="A71" t="s">
        <v>85</v>
      </c>
      <c r="B71" t="s">
        <v>15</v>
      </c>
      <c r="C71" t="s">
        <v>9</v>
      </c>
      <c r="D71">
        <v>25</v>
      </c>
      <c r="E71" s="1">
        <v>44205</v>
      </c>
      <c r="F71" s="2">
        <v>92700</v>
      </c>
      <c r="G71" t="s">
        <v>13</v>
      </c>
    </row>
    <row r="72" spans="1:7" x14ac:dyDescent="0.2">
      <c r="A72" t="s">
        <v>86</v>
      </c>
      <c r="B72" t="s">
        <v>15</v>
      </c>
      <c r="C72" t="s">
        <v>17</v>
      </c>
      <c r="D72">
        <v>21</v>
      </c>
      <c r="E72" s="1">
        <v>44317</v>
      </c>
      <c r="F72" s="2">
        <v>65920</v>
      </c>
      <c r="G72" t="s">
        <v>13</v>
      </c>
    </row>
    <row r="73" spans="1:7" x14ac:dyDescent="0.2">
      <c r="A73" t="s">
        <v>87</v>
      </c>
      <c r="B73" t="s">
        <v>8</v>
      </c>
      <c r="C73" t="s">
        <v>12</v>
      </c>
      <c r="D73">
        <v>26</v>
      </c>
      <c r="E73" s="1">
        <v>44225</v>
      </c>
      <c r="F73" s="2">
        <v>47360</v>
      </c>
      <c r="G73" t="s">
        <v>13</v>
      </c>
    </row>
    <row r="74" spans="1:7" x14ac:dyDescent="0.2">
      <c r="A74" t="s">
        <v>88</v>
      </c>
      <c r="B74" t="s">
        <v>8</v>
      </c>
      <c r="C74" t="s">
        <v>12</v>
      </c>
      <c r="D74">
        <v>30</v>
      </c>
      <c r="E74" s="1">
        <v>44666</v>
      </c>
      <c r="F74" s="2">
        <v>60570</v>
      </c>
      <c r="G74" t="s">
        <v>13</v>
      </c>
    </row>
    <row r="75" spans="1:7" x14ac:dyDescent="0.2">
      <c r="A75" t="s">
        <v>89</v>
      </c>
      <c r="B75" t="s">
        <v>15</v>
      </c>
      <c r="C75" t="s">
        <v>12</v>
      </c>
      <c r="D75">
        <v>28</v>
      </c>
      <c r="E75" s="1">
        <v>44649</v>
      </c>
      <c r="F75" s="2">
        <v>104120</v>
      </c>
      <c r="G75" t="s">
        <v>13</v>
      </c>
    </row>
    <row r="76" spans="1:7" x14ac:dyDescent="0.2">
      <c r="A76" t="s">
        <v>90</v>
      </c>
      <c r="B76" t="s">
        <v>8</v>
      </c>
      <c r="C76" t="s">
        <v>23</v>
      </c>
      <c r="D76">
        <v>37</v>
      </c>
      <c r="E76" s="1">
        <v>44338</v>
      </c>
      <c r="F76" s="2">
        <v>88050</v>
      </c>
      <c r="G76" t="s">
        <v>18</v>
      </c>
    </row>
    <row r="77" spans="1:7" x14ac:dyDescent="0.2">
      <c r="A77" t="s">
        <v>91</v>
      </c>
      <c r="B77" t="s">
        <v>8</v>
      </c>
      <c r="C77" t="s">
        <v>23</v>
      </c>
      <c r="D77">
        <v>24</v>
      </c>
      <c r="E77" s="1">
        <v>44686</v>
      </c>
      <c r="F77" s="2">
        <v>100420</v>
      </c>
      <c r="G77" t="s">
        <v>13</v>
      </c>
    </row>
    <row r="78" spans="1:7" x14ac:dyDescent="0.2">
      <c r="A78" t="s">
        <v>92</v>
      </c>
      <c r="B78" t="s">
        <v>15</v>
      </c>
      <c r="C78" t="s">
        <v>12</v>
      </c>
      <c r="D78">
        <v>30</v>
      </c>
      <c r="E78" s="1">
        <v>44850</v>
      </c>
      <c r="F78" s="2">
        <v>114180</v>
      </c>
      <c r="G78" t="s">
        <v>13</v>
      </c>
    </row>
    <row r="79" spans="1:7" x14ac:dyDescent="0.2">
      <c r="A79" t="s">
        <v>93</v>
      </c>
      <c r="B79" t="s">
        <v>15</v>
      </c>
      <c r="C79" t="s">
        <v>23</v>
      </c>
      <c r="D79">
        <v>21</v>
      </c>
      <c r="E79" s="1">
        <v>44678</v>
      </c>
      <c r="F79" s="2">
        <v>33920</v>
      </c>
      <c r="G79" t="s">
        <v>13</v>
      </c>
    </row>
    <row r="80" spans="1:7" x14ac:dyDescent="0.2">
      <c r="A80" t="s">
        <v>94</v>
      </c>
      <c r="B80" t="s">
        <v>8</v>
      </c>
      <c r="C80" t="s">
        <v>12</v>
      </c>
      <c r="D80">
        <v>23</v>
      </c>
      <c r="E80" s="1">
        <v>44440</v>
      </c>
      <c r="F80" s="2">
        <v>106460</v>
      </c>
      <c r="G80" t="s">
        <v>13</v>
      </c>
    </row>
    <row r="81" spans="1:7" x14ac:dyDescent="0.2">
      <c r="A81" t="s">
        <v>95</v>
      </c>
      <c r="B81" t="s">
        <v>8</v>
      </c>
      <c r="C81" t="s">
        <v>12</v>
      </c>
      <c r="D81">
        <v>35</v>
      </c>
      <c r="E81" s="1">
        <v>44727</v>
      </c>
      <c r="F81" s="2">
        <v>40400</v>
      </c>
      <c r="G81" t="s">
        <v>13</v>
      </c>
    </row>
    <row r="82" spans="1:7" x14ac:dyDescent="0.2">
      <c r="A82" t="s">
        <v>96</v>
      </c>
      <c r="B82" t="s">
        <v>8</v>
      </c>
      <c r="C82" t="s">
        <v>17</v>
      </c>
      <c r="D82">
        <v>27</v>
      </c>
      <c r="E82" s="1">
        <v>44236</v>
      </c>
      <c r="F82" s="2">
        <v>91650</v>
      </c>
      <c r="G82" t="s">
        <v>10</v>
      </c>
    </row>
    <row r="83" spans="1:7" x14ac:dyDescent="0.2">
      <c r="A83" t="s">
        <v>97</v>
      </c>
      <c r="B83" t="s">
        <v>8</v>
      </c>
      <c r="C83" t="s">
        <v>9</v>
      </c>
      <c r="D83">
        <v>43</v>
      </c>
      <c r="E83" s="1">
        <v>44620</v>
      </c>
      <c r="F83" s="2">
        <v>36040</v>
      </c>
      <c r="G83" t="s">
        <v>13</v>
      </c>
    </row>
    <row r="84" spans="1:7" x14ac:dyDescent="0.2">
      <c r="A84" t="s">
        <v>98</v>
      </c>
      <c r="B84" t="s">
        <v>15</v>
      </c>
      <c r="C84" t="s">
        <v>23</v>
      </c>
      <c r="D84">
        <v>40</v>
      </c>
      <c r="E84" s="1">
        <v>44381</v>
      </c>
      <c r="F84" s="2">
        <v>104410</v>
      </c>
      <c r="G84" t="s">
        <v>13</v>
      </c>
    </row>
    <row r="85" spans="1:7" x14ac:dyDescent="0.2">
      <c r="A85" t="s">
        <v>99</v>
      </c>
      <c r="B85" t="s">
        <v>8</v>
      </c>
      <c r="C85" t="s">
        <v>17</v>
      </c>
      <c r="D85">
        <v>30</v>
      </c>
      <c r="E85" s="1">
        <v>44606</v>
      </c>
      <c r="F85" s="2">
        <v>96800</v>
      </c>
      <c r="G85" t="s">
        <v>13</v>
      </c>
    </row>
    <row r="86" spans="1:7" x14ac:dyDescent="0.2">
      <c r="A86" t="s">
        <v>100</v>
      </c>
      <c r="B86" t="s">
        <v>15</v>
      </c>
      <c r="C86" t="s">
        <v>17</v>
      </c>
      <c r="D86">
        <v>34</v>
      </c>
      <c r="E86" s="1">
        <v>44459</v>
      </c>
      <c r="F86" s="2">
        <v>85000</v>
      </c>
      <c r="G86" t="s">
        <v>13</v>
      </c>
    </row>
    <row r="87" spans="1:7" x14ac:dyDescent="0.2">
      <c r="A87" t="s">
        <v>101</v>
      </c>
      <c r="B87" t="s">
        <v>8</v>
      </c>
      <c r="C87" t="s">
        <v>9</v>
      </c>
      <c r="D87">
        <v>28</v>
      </c>
      <c r="E87" s="1">
        <v>44820</v>
      </c>
      <c r="F87" s="2">
        <v>43510</v>
      </c>
      <c r="G87" t="s">
        <v>49</v>
      </c>
    </row>
    <row r="88" spans="1:7" x14ac:dyDescent="0.2">
      <c r="A88" t="s">
        <v>102</v>
      </c>
      <c r="B88" t="s">
        <v>8</v>
      </c>
      <c r="C88" t="s">
        <v>17</v>
      </c>
      <c r="D88">
        <v>33</v>
      </c>
      <c r="E88" s="1">
        <v>44243</v>
      </c>
      <c r="F88" s="2">
        <v>59430</v>
      </c>
      <c r="G88" t="s">
        <v>13</v>
      </c>
    </row>
    <row r="89" spans="1:7" x14ac:dyDescent="0.2">
      <c r="A89" t="s">
        <v>103</v>
      </c>
      <c r="B89" t="s">
        <v>15</v>
      </c>
      <c r="C89" t="s">
        <v>17</v>
      </c>
      <c r="D89">
        <v>33</v>
      </c>
      <c r="E89" s="1">
        <v>44067</v>
      </c>
      <c r="F89" s="2">
        <v>65360</v>
      </c>
      <c r="G89" t="s">
        <v>13</v>
      </c>
    </row>
    <row r="90" spans="1:7" x14ac:dyDescent="0.2">
      <c r="A90" t="s">
        <v>104</v>
      </c>
      <c r="B90" t="s">
        <v>15</v>
      </c>
      <c r="C90" t="s">
        <v>12</v>
      </c>
      <c r="D90">
        <v>32</v>
      </c>
      <c r="E90" s="1">
        <v>44611</v>
      </c>
      <c r="F90" s="2">
        <v>41570</v>
      </c>
      <c r="G90" t="s">
        <v>13</v>
      </c>
    </row>
    <row r="91" spans="1:7" x14ac:dyDescent="0.2">
      <c r="A91" t="s">
        <v>105</v>
      </c>
      <c r="B91" t="s">
        <v>15</v>
      </c>
      <c r="C91" t="s">
        <v>23</v>
      </c>
      <c r="D91">
        <v>33</v>
      </c>
      <c r="E91" s="1">
        <v>44312</v>
      </c>
      <c r="F91" s="2">
        <v>75280</v>
      </c>
      <c r="G91" t="s">
        <v>13</v>
      </c>
    </row>
    <row r="92" spans="1:7" x14ac:dyDescent="0.2">
      <c r="A92" t="s">
        <v>106</v>
      </c>
      <c r="B92" t="s">
        <v>8</v>
      </c>
      <c r="C92" t="s">
        <v>9</v>
      </c>
      <c r="D92">
        <v>33</v>
      </c>
      <c r="E92" s="1">
        <v>44385</v>
      </c>
      <c r="F92" s="2">
        <v>74550</v>
      </c>
      <c r="G92" t="s">
        <v>13</v>
      </c>
    </row>
    <row r="93" spans="1:7" x14ac:dyDescent="0.2">
      <c r="A93" t="s">
        <v>107</v>
      </c>
      <c r="B93" t="s">
        <v>8</v>
      </c>
      <c r="C93" t="s">
        <v>12</v>
      </c>
      <c r="D93">
        <v>30</v>
      </c>
      <c r="E93" s="1">
        <v>44701</v>
      </c>
      <c r="F93" s="2">
        <v>67950</v>
      </c>
      <c r="G93" t="s">
        <v>13</v>
      </c>
    </row>
    <row r="94" spans="1:7" x14ac:dyDescent="0.2">
      <c r="A94" t="s">
        <v>108</v>
      </c>
      <c r="B94" t="s">
        <v>8</v>
      </c>
      <c r="C94" t="s">
        <v>17</v>
      </c>
      <c r="D94">
        <v>42</v>
      </c>
      <c r="E94" s="1">
        <v>44731</v>
      </c>
      <c r="F94" s="2">
        <v>70270</v>
      </c>
      <c r="G94" t="s">
        <v>18</v>
      </c>
    </row>
    <row r="95" spans="1:7" x14ac:dyDescent="0.2">
      <c r="A95" t="s">
        <v>109</v>
      </c>
      <c r="B95" t="s">
        <v>8</v>
      </c>
      <c r="C95" t="s">
        <v>12</v>
      </c>
      <c r="D95">
        <v>26</v>
      </c>
      <c r="E95" s="1">
        <v>44411</v>
      </c>
      <c r="F95" s="2">
        <v>53540</v>
      </c>
      <c r="G95" t="s">
        <v>13</v>
      </c>
    </row>
  </sheetData>
  <mergeCells count="1">
    <mergeCell ref="A1:G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D571-5C90-2C4E-A06D-4B3D429B4BBF}">
  <sheetPr>
    <tabColor theme="8" tint="0.79998168889431442"/>
  </sheetPr>
  <dimension ref="A1:G115"/>
  <sheetViews>
    <sheetView topLeftCell="A3" workbookViewId="0">
      <selection activeCell="G4" sqref="G4:G115"/>
    </sheetView>
  </sheetViews>
  <sheetFormatPr baseColWidth="10" defaultRowHeight="16" x14ac:dyDescent="0.2"/>
  <cols>
    <col min="1" max="1" width="27.1640625" bestFit="1" customWidth="1"/>
    <col min="2" max="2" width="9.6640625" bestFit="1" customWidth="1"/>
    <col min="3" max="3" width="6.83203125" bestFit="1" customWidth="1"/>
    <col min="4" max="4" width="12.6640625" bestFit="1" customWidth="1"/>
    <col min="5" max="5" width="13.1640625" bestFit="1" customWidth="1"/>
    <col min="6" max="6" width="13.6640625" bestFit="1" customWidth="1"/>
    <col min="7" max="7" width="12.5" bestFit="1" customWidth="1"/>
  </cols>
  <sheetData>
    <row r="1" spans="1:7" x14ac:dyDescent="0.2">
      <c r="A1" s="35" t="s">
        <v>239</v>
      </c>
      <c r="B1" s="36"/>
      <c r="C1" s="36"/>
      <c r="D1" s="36"/>
      <c r="E1" s="36"/>
      <c r="F1" s="36"/>
      <c r="G1" s="37"/>
    </row>
    <row r="2" spans="1:7" x14ac:dyDescent="0.2">
      <c r="A2" s="38"/>
      <c r="B2" s="39"/>
      <c r="C2" s="39"/>
      <c r="D2" s="39"/>
      <c r="E2" s="39"/>
      <c r="F2" s="39"/>
      <c r="G2" s="40"/>
    </row>
    <row r="3" spans="1:7" x14ac:dyDescent="0.2">
      <c r="A3" t="s">
        <v>0</v>
      </c>
      <c r="B3" t="s">
        <v>1</v>
      </c>
      <c r="C3" t="s">
        <v>3</v>
      </c>
      <c r="D3" t="s">
        <v>6</v>
      </c>
      <c r="E3" t="s">
        <v>4</v>
      </c>
      <c r="F3" t="s">
        <v>2</v>
      </c>
      <c r="G3" t="s">
        <v>5</v>
      </c>
    </row>
    <row r="4" spans="1:7" x14ac:dyDescent="0.2">
      <c r="A4" t="s">
        <v>110</v>
      </c>
      <c r="B4" t="s">
        <v>8</v>
      </c>
      <c r="C4">
        <v>20</v>
      </c>
      <c r="D4" t="s">
        <v>13</v>
      </c>
      <c r="E4" s="1">
        <v>44122</v>
      </c>
      <c r="F4" t="s">
        <v>23</v>
      </c>
      <c r="G4" s="2">
        <v>112650</v>
      </c>
    </row>
    <row r="5" spans="1:7" x14ac:dyDescent="0.2">
      <c r="A5" t="s">
        <v>111</v>
      </c>
      <c r="B5" t="s">
        <v>15</v>
      </c>
      <c r="C5">
        <v>32</v>
      </c>
      <c r="D5" t="s">
        <v>10</v>
      </c>
      <c r="E5" s="1">
        <v>44293</v>
      </c>
      <c r="F5" t="s">
        <v>23</v>
      </c>
      <c r="G5" s="2">
        <v>43840</v>
      </c>
    </row>
    <row r="6" spans="1:7" x14ac:dyDescent="0.2">
      <c r="A6" t="s">
        <v>112</v>
      </c>
      <c r="B6" t="s">
        <v>8</v>
      </c>
      <c r="C6">
        <v>31</v>
      </c>
      <c r="D6" t="s">
        <v>13</v>
      </c>
      <c r="E6" s="1">
        <v>44663</v>
      </c>
      <c r="F6" t="s">
        <v>12</v>
      </c>
      <c r="G6" s="2">
        <v>103550</v>
      </c>
    </row>
    <row r="7" spans="1:7" x14ac:dyDescent="0.2">
      <c r="A7" t="s">
        <v>113</v>
      </c>
      <c r="B7" t="s">
        <v>15</v>
      </c>
      <c r="C7">
        <v>32</v>
      </c>
      <c r="D7" t="s">
        <v>13</v>
      </c>
      <c r="E7" s="1">
        <v>44339</v>
      </c>
      <c r="F7" t="s">
        <v>26</v>
      </c>
      <c r="G7" s="2">
        <v>45510</v>
      </c>
    </row>
    <row r="8" spans="1:7" x14ac:dyDescent="0.2">
      <c r="A8" t="s">
        <v>114</v>
      </c>
      <c r="C8">
        <v>37</v>
      </c>
      <c r="D8" t="s">
        <v>18</v>
      </c>
      <c r="E8" s="1">
        <v>44085</v>
      </c>
      <c r="F8" t="s">
        <v>17</v>
      </c>
      <c r="G8" s="2">
        <v>115440</v>
      </c>
    </row>
    <row r="9" spans="1:7" x14ac:dyDescent="0.2">
      <c r="A9" t="s">
        <v>115</v>
      </c>
      <c r="B9" t="s">
        <v>15</v>
      </c>
      <c r="C9">
        <v>38</v>
      </c>
      <c r="D9" t="s">
        <v>10</v>
      </c>
      <c r="E9" s="1">
        <v>44268</v>
      </c>
      <c r="F9" t="s">
        <v>9</v>
      </c>
      <c r="G9" s="2">
        <v>56870</v>
      </c>
    </row>
    <row r="10" spans="1:7" x14ac:dyDescent="0.2">
      <c r="A10" t="s">
        <v>116</v>
      </c>
      <c r="B10" t="s">
        <v>15</v>
      </c>
      <c r="C10">
        <v>25</v>
      </c>
      <c r="D10" t="s">
        <v>13</v>
      </c>
      <c r="E10" s="1">
        <v>44144</v>
      </c>
      <c r="F10" t="s">
        <v>9</v>
      </c>
      <c r="G10" s="2">
        <v>92700</v>
      </c>
    </row>
    <row r="11" spans="1:7" x14ac:dyDescent="0.2">
      <c r="A11" t="s">
        <v>117</v>
      </c>
      <c r="C11">
        <v>32</v>
      </c>
      <c r="D11" t="s">
        <v>13</v>
      </c>
      <c r="E11" s="1">
        <v>44713</v>
      </c>
      <c r="F11" t="s">
        <v>23</v>
      </c>
      <c r="G11" s="2">
        <v>91310</v>
      </c>
    </row>
    <row r="12" spans="1:7" x14ac:dyDescent="0.2">
      <c r="A12" t="s">
        <v>118</v>
      </c>
      <c r="B12" t="s">
        <v>8</v>
      </c>
      <c r="C12">
        <v>33</v>
      </c>
      <c r="D12" t="s">
        <v>13</v>
      </c>
      <c r="E12" s="1">
        <v>44324</v>
      </c>
      <c r="F12" t="s">
        <v>9</v>
      </c>
      <c r="G12" s="2">
        <v>74550</v>
      </c>
    </row>
    <row r="13" spans="1:7" x14ac:dyDescent="0.2">
      <c r="A13" t="s">
        <v>119</v>
      </c>
      <c r="B13" t="s">
        <v>8</v>
      </c>
      <c r="C13">
        <v>25</v>
      </c>
      <c r="D13" t="s">
        <v>10</v>
      </c>
      <c r="E13" s="1">
        <v>44665</v>
      </c>
      <c r="F13" t="s">
        <v>12</v>
      </c>
      <c r="G13" s="2">
        <v>109190</v>
      </c>
    </row>
    <row r="14" spans="1:7" x14ac:dyDescent="0.2">
      <c r="A14" t="s">
        <v>120</v>
      </c>
      <c r="B14" t="s">
        <v>15</v>
      </c>
      <c r="C14">
        <v>40</v>
      </c>
      <c r="D14" t="s">
        <v>13</v>
      </c>
      <c r="E14" s="1">
        <v>44320</v>
      </c>
      <c r="F14" t="s">
        <v>23</v>
      </c>
      <c r="G14" s="2">
        <v>104410</v>
      </c>
    </row>
    <row r="15" spans="1:7" x14ac:dyDescent="0.2">
      <c r="A15" t="s">
        <v>121</v>
      </c>
      <c r="B15" t="s">
        <v>8</v>
      </c>
      <c r="C15">
        <v>30</v>
      </c>
      <c r="D15" t="s">
        <v>13</v>
      </c>
      <c r="E15" s="1">
        <v>44544</v>
      </c>
      <c r="F15" t="s">
        <v>17</v>
      </c>
      <c r="G15" s="2">
        <v>96800</v>
      </c>
    </row>
    <row r="16" spans="1:7" x14ac:dyDescent="0.2">
      <c r="A16" t="s">
        <v>122</v>
      </c>
      <c r="B16" t="s">
        <v>8</v>
      </c>
      <c r="C16">
        <v>28</v>
      </c>
      <c r="D16" t="s">
        <v>10</v>
      </c>
      <c r="E16" s="1">
        <v>43980</v>
      </c>
      <c r="F16" t="s">
        <v>17</v>
      </c>
      <c r="G16" s="2">
        <v>48170</v>
      </c>
    </row>
    <row r="17" spans="1:7" x14ac:dyDescent="0.2">
      <c r="A17" t="s">
        <v>123</v>
      </c>
      <c r="B17" t="s">
        <v>8</v>
      </c>
      <c r="C17">
        <v>21</v>
      </c>
      <c r="D17" t="s">
        <v>13</v>
      </c>
      <c r="E17" s="1">
        <v>44042</v>
      </c>
      <c r="F17" t="s">
        <v>12</v>
      </c>
      <c r="G17" s="2">
        <v>37920</v>
      </c>
    </row>
    <row r="18" spans="1:7" x14ac:dyDescent="0.2">
      <c r="A18" t="s">
        <v>124</v>
      </c>
      <c r="B18" t="s">
        <v>8</v>
      </c>
      <c r="C18">
        <v>34</v>
      </c>
      <c r="D18" t="s">
        <v>13</v>
      </c>
      <c r="E18" s="1">
        <v>44642</v>
      </c>
      <c r="F18" t="s">
        <v>12</v>
      </c>
      <c r="G18" s="2">
        <v>112650</v>
      </c>
    </row>
    <row r="19" spans="1:7" x14ac:dyDescent="0.2">
      <c r="A19" t="s">
        <v>125</v>
      </c>
      <c r="B19" t="s">
        <v>15</v>
      </c>
      <c r="C19">
        <v>34</v>
      </c>
      <c r="D19" t="s">
        <v>18</v>
      </c>
      <c r="E19" s="1">
        <v>44660</v>
      </c>
      <c r="F19" t="s">
        <v>9</v>
      </c>
      <c r="G19" s="2">
        <v>49630</v>
      </c>
    </row>
    <row r="20" spans="1:7" x14ac:dyDescent="0.2">
      <c r="A20" t="s">
        <v>126</v>
      </c>
      <c r="B20" t="s">
        <v>8</v>
      </c>
      <c r="C20">
        <v>36</v>
      </c>
      <c r="D20" t="s">
        <v>13</v>
      </c>
      <c r="E20" s="1">
        <v>43958</v>
      </c>
      <c r="F20" t="s">
        <v>23</v>
      </c>
      <c r="G20" s="2">
        <v>118840</v>
      </c>
    </row>
    <row r="21" spans="1:7" x14ac:dyDescent="0.2">
      <c r="A21" t="s">
        <v>127</v>
      </c>
      <c r="B21" t="s">
        <v>8</v>
      </c>
      <c r="C21">
        <v>30</v>
      </c>
      <c r="D21" t="s">
        <v>13</v>
      </c>
      <c r="E21" s="1">
        <v>44789</v>
      </c>
      <c r="F21" t="s">
        <v>23</v>
      </c>
      <c r="G21" s="2">
        <v>69710</v>
      </c>
    </row>
    <row r="22" spans="1:7" x14ac:dyDescent="0.2">
      <c r="A22" t="s">
        <v>128</v>
      </c>
      <c r="B22" t="s">
        <v>8</v>
      </c>
      <c r="C22">
        <v>20</v>
      </c>
      <c r="D22" t="s">
        <v>13</v>
      </c>
      <c r="E22" s="1">
        <v>44683</v>
      </c>
      <c r="F22" t="s">
        <v>12</v>
      </c>
      <c r="G22" s="2">
        <v>79570</v>
      </c>
    </row>
    <row r="23" spans="1:7" x14ac:dyDescent="0.2">
      <c r="A23" t="s">
        <v>129</v>
      </c>
      <c r="B23" t="s">
        <v>15</v>
      </c>
      <c r="C23">
        <v>22</v>
      </c>
      <c r="D23" t="s">
        <v>10</v>
      </c>
      <c r="E23" s="1">
        <v>44388</v>
      </c>
      <c r="F23" t="s">
        <v>12</v>
      </c>
      <c r="G23" s="2">
        <v>76900</v>
      </c>
    </row>
    <row r="24" spans="1:7" x14ac:dyDescent="0.2">
      <c r="A24" t="s">
        <v>130</v>
      </c>
      <c r="B24" t="s">
        <v>8</v>
      </c>
      <c r="C24">
        <v>27</v>
      </c>
      <c r="D24" t="s">
        <v>13</v>
      </c>
      <c r="E24" s="1">
        <v>44073</v>
      </c>
      <c r="F24" t="s">
        <v>9</v>
      </c>
      <c r="G24" s="2">
        <v>54970</v>
      </c>
    </row>
    <row r="25" spans="1:7" x14ac:dyDescent="0.2">
      <c r="A25" t="s">
        <v>131</v>
      </c>
      <c r="B25" t="s">
        <v>8</v>
      </c>
      <c r="C25">
        <v>37</v>
      </c>
      <c r="D25" t="s">
        <v>18</v>
      </c>
      <c r="E25" s="1">
        <v>44277</v>
      </c>
      <c r="F25" t="s">
        <v>23</v>
      </c>
      <c r="G25" s="2">
        <v>88050</v>
      </c>
    </row>
    <row r="26" spans="1:7" x14ac:dyDescent="0.2">
      <c r="A26" t="s">
        <v>132</v>
      </c>
      <c r="B26" t="s">
        <v>8</v>
      </c>
      <c r="C26">
        <v>43</v>
      </c>
      <c r="D26" t="s">
        <v>13</v>
      </c>
      <c r="E26" s="1">
        <v>44558</v>
      </c>
      <c r="F26" t="s">
        <v>9</v>
      </c>
      <c r="G26" s="2">
        <v>36040</v>
      </c>
    </row>
    <row r="27" spans="1:7" x14ac:dyDescent="0.2">
      <c r="A27" t="s">
        <v>133</v>
      </c>
      <c r="B27" t="s">
        <v>15</v>
      </c>
      <c r="C27">
        <v>42</v>
      </c>
      <c r="D27" t="s">
        <v>43</v>
      </c>
      <c r="E27" s="1">
        <v>44718</v>
      </c>
      <c r="F27" t="s">
        <v>12</v>
      </c>
      <c r="G27" s="2">
        <v>75000</v>
      </c>
    </row>
    <row r="28" spans="1:7" x14ac:dyDescent="0.2">
      <c r="A28" t="s">
        <v>134</v>
      </c>
      <c r="B28" t="s">
        <v>8</v>
      </c>
      <c r="C28">
        <v>35</v>
      </c>
      <c r="D28" t="s">
        <v>13</v>
      </c>
      <c r="E28" s="1">
        <v>44666</v>
      </c>
      <c r="F28" t="s">
        <v>12</v>
      </c>
      <c r="G28" s="2">
        <v>40400</v>
      </c>
    </row>
    <row r="29" spans="1:7" x14ac:dyDescent="0.2">
      <c r="A29" t="s">
        <v>135</v>
      </c>
      <c r="B29" t="s">
        <v>8</v>
      </c>
      <c r="C29">
        <v>24</v>
      </c>
      <c r="D29" t="s">
        <v>13</v>
      </c>
      <c r="E29" s="1">
        <v>44625</v>
      </c>
      <c r="F29" t="s">
        <v>23</v>
      </c>
      <c r="G29" s="2">
        <v>100420</v>
      </c>
    </row>
    <row r="30" spans="1:7" x14ac:dyDescent="0.2">
      <c r="A30" t="s">
        <v>136</v>
      </c>
      <c r="B30" t="s">
        <v>15</v>
      </c>
      <c r="C30">
        <v>31</v>
      </c>
      <c r="D30" t="s">
        <v>13</v>
      </c>
      <c r="E30" s="1">
        <v>44604</v>
      </c>
      <c r="F30" t="s">
        <v>23</v>
      </c>
      <c r="G30" s="2">
        <v>58100</v>
      </c>
    </row>
    <row r="31" spans="1:7" x14ac:dyDescent="0.2">
      <c r="A31" t="s">
        <v>137</v>
      </c>
      <c r="B31" t="s">
        <v>15</v>
      </c>
      <c r="C31">
        <v>44</v>
      </c>
      <c r="D31" t="s">
        <v>13</v>
      </c>
      <c r="E31" s="1">
        <v>44985</v>
      </c>
      <c r="F31" t="s">
        <v>23</v>
      </c>
      <c r="G31" s="2">
        <v>114870</v>
      </c>
    </row>
    <row r="32" spans="1:7" x14ac:dyDescent="0.2">
      <c r="A32" t="s">
        <v>138</v>
      </c>
      <c r="B32" t="s">
        <v>15</v>
      </c>
      <c r="C32">
        <v>32</v>
      </c>
      <c r="D32" t="s">
        <v>13</v>
      </c>
      <c r="E32" s="1">
        <v>44549</v>
      </c>
      <c r="F32" t="s">
        <v>12</v>
      </c>
      <c r="G32" s="2">
        <v>41570</v>
      </c>
    </row>
    <row r="33" spans="1:7" x14ac:dyDescent="0.2">
      <c r="A33" t="s">
        <v>139</v>
      </c>
      <c r="B33" t="s">
        <v>15</v>
      </c>
      <c r="C33">
        <v>30</v>
      </c>
      <c r="D33" t="s">
        <v>13</v>
      </c>
      <c r="E33" s="1">
        <v>44800</v>
      </c>
      <c r="F33" t="s">
        <v>12</v>
      </c>
      <c r="G33" s="2">
        <v>112570</v>
      </c>
    </row>
    <row r="34" spans="1:7" x14ac:dyDescent="0.2">
      <c r="A34" t="s">
        <v>140</v>
      </c>
      <c r="B34" t="s">
        <v>8</v>
      </c>
      <c r="C34">
        <v>26</v>
      </c>
      <c r="D34" t="s">
        <v>13</v>
      </c>
      <c r="E34" s="1">
        <v>44164</v>
      </c>
      <c r="F34" t="s">
        <v>12</v>
      </c>
      <c r="G34" s="2">
        <v>47360</v>
      </c>
    </row>
    <row r="35" spans="1:7" x14ac:dyDescent="0.2">
      <c r="A35" t="s">
        <v>141</v>
      </c>
      <c r="B35" t="s">
        <v>15</v>
      </c>
      <c r="C35">
        <v>21</v>
      </c>
      <c r="D35" t="s">
        <v>13</v>
      </c>
      <c r="E35" s="1">
        <v>44256</v>
      </c>
      <c r="F35" t="s">
        <v>17</v>
      </c>
      <c r="G35" s="2">
        <v>65920</v>
      </c>
    </row>
    <row r="36" spans="1:7" x14ac:dyDescent="0.2">
      <c r="A36" t="s">
        <v>142</v>
      </c>
      <c r="B36" t="s">
        <v>15</v>
      </c>
      <c r="C36">
        <v>28</v>
      </c>
      <c r="D36" t="s">
        <v>13</v>
      </c>
      <c r="E36" s="1">
        <v>44571</v>
      </c>
      <c r="F36" t="s">
        <v>12</v>
      </c>
      <c r="G36" s="2">
        <v>99970</v>
      </c>
    </row>
    <row r="37" spans="1:7" x14ac:dyDescent="0.2">
      <c r="A37" t="s">
        <v>143</v>
      </c>
      <c r="B37" t="s">
        <v>15</v>
      </c>
      <c r="C37">
        <v>25</v>
      </c>
      <c r="D37" t="s">
        <v>10</v>
      </c>
      <c r="E37" s="1">
        <v>44633</v>
      </c>
      <c r="F37" t="s">
        <v>23</v>
      </c>
      <c r="G37" s="2">
        <v>80700</v>
      </c>
    </row>
    <row r="38" spans="1:7" x14ac:dyDescent="0.2">
      <c r="A38" t="s">
        <v>144</v>
      </c>
      <c r="B38" t="s">
        <v>8</v>
      </c>
      <c r="C38">
        <v>24</v>
      </c>
      <c r="D38" t="s">
        <v>18</v>
      </c>
      <c r="E38" s="1">
        <v>44375</v>
      </c>
      <c r="F38" t="s">
        <v>17</v>
      </c>
      <c r="G38" s="2">
        <v>52610</v>
      </c>
    </row>
    <row r="39" spans="1:7" x14ac:dyDescent="0.2">
      <c r="A39" t="s">
        <v>145</v>
      </c>
      <c r="B39" t="s">
        <v>8</v>
      </c>
      <c r="C39">
        <v>29</v>
      </c>
      <c r="D39" t="s">
        <v>18</v>
      </c>
      <c r="E39" s="1">
        <v>44119</v>
      </c>
      <c r="F39" t="s">
        <v>23</v>
      </c>
      <c r="G39" s="2">
        <v>112110</v>
      </c>
    </row>
    <row r="40" spans="1:7" x14ac:dyDescent="0.2">
      <c r="A40" t="s">
        <v>146</v>
      </c>
      <c r="B40" t="s">
        <v>15</v>
      </c>
      <c r="C40">
        <v>27</v>
      </c>
      <c r="D40" t="s">
        <v>13</v>
      </c>
      <c r="E40" s="1">
        <v>44061</v>
      </c>
      <c r="F40" t="s">
        <v>26</v>
      </c>
      <c r="G40" s="2">
        <v>119110</v>
      </c>
    </row>
    <row r="41" spans="1:7" x14ac:dyDescent="0.2">
      <c r="A41" t="s">
        <v>147</v>
      </c>
      <c r="B41" t="s">
        <v>8</v>
      </c>
      <c r="C41">
        <v>22</v>
      </c>
      <c r="D41" t="s">
        <v>10</v>
      </c>
      <c r="E41" s="1">
        <v>44384</v>
      </c>
      <c r="F41" t="s">
        <v>9</v>
      </c>
      <c r="G41" s="2">
        <v>112780</v>
      </c>
    </row>
    <row r="42" spans="1:7" x14ac:dyDescent="0.2">
      <c r="A42" t="s">
        <v>148</v>
      </c>
      <c r="B42" t="s">
        <v>15</v>
      </c>
      <c r="C42">
        <v>36</v>
      </c>
      <c r="D42" t="s">
        <v>13</v>
      </c>
      <c r="E42" s="1">
        <v>44023</v>
      </c>
      <c r="F42" t="s">
        <v>12</v>
      </c>
      <c r="G42" s="2">
        <v>114890</v>
      </c>
    </row>
    <row r="43" spans="1:7" x14ac:dyDescent="0.2">
      <c r="A43" t="s">
        <v>149</v>
      </c>
      <c r="B43" t="s">
        <v>8</v>
      </c>
      <c r="C43">
        <v>27</v>
      </c>
      <c r="D43" t="s">
        <v>13</v>
      </c>
      <c r="E43" s="1">
        <v>44506</v>
      </c>
      <c r="F43" t="s">
        <v>17</v>
      </c>
      <c r="G43" s="2">
        <v>48980</v>
      </c>
    </row>
    <row r="44" spans="1:7" x14ac:dyDescent="0.2">
      <c r="A44" t="s">
        <v>150</v>
      </c>
      <c r="B44" t="s">
        <v>8</v>
      </c>
      <c r="C44">
        <v>21</v>
      </c>
      <c r="D44" t="s">
        <v>13</v>
      </c>
      <c r="E44" s="1">
        <v>44180</v>
      </c>
      <c r="F44" t="s">
        <v>26</v>
      </c>
      <c r="G44" s="2">
        <v>75880</v>
      </c>
    </row>
    <row r="45" spans="1:7" x14ac:dyDescent="0.2">
      <c r="A45" t="s">
        <v>151</v>
      </c>
      <c r="B45" t="s">
        <v>15</v>
      </c>
      <c r="C45">
        <v>28</v>
      </c>
      <c r="D45" t="s">
        <v>13</v>
      </c>
      <c r="E45" s="1">
        <v>44296</v>
      </c>
      <c r="F45" t="s">
        <v>9</v>
      </c>
      <c r="G45" s="2">
        <v>53240</v>
      </c>
    </row>
    <row r="46" spans="1:7" x14ac:dyDescent="0.2">
      <c r="A46" t="s">
        <v>152</v>
      </c>
      <c r="B46" t="s">
        <v>15</v>
      </c>
      <c r="C46">
        <v>34</v>
      </c>
      <c r="D46" t="s">
        <v>13</v>
      </c>
      <c r="E46" s="1">
        <v>44397</v>
      </c>
      <c r="F46" t="s">
        <v>17</v>
      </c>
      <c r="G46" s="2">
        <v>85000</v>
      </c>
    </row>
    <row r="47" spans="1:7" x14ac:dyDescent="0.2">
      <c r="A47" t="s">
        <v>153</v>
      </c>
      <c r="B47" t="s">
        <v>15</v>
      </c>
      <c r="C47">
        <v>21</v>
      </c>
      <c r="D47" t="s">
        <v>13</v>
      </c>
      <c r="E47" s="1">
        <v>44619</v>
      </c>
      <c r="F47" t="s">
        <v>23</v>
      </c>
      <c r="G47" s="2">
        <v>33920</v>
      </c>
    </row>
    <row r="48" spans="1:7" x14ac:dyDescent="0.2">
      <c r="A48" t="s">
        <v>154</v>
      </c>
      <c r="B48" t="s">
        <v>15</v>
      </c>
      <c r="C48">
        <v>33</v>
      </c>
      <c r="D48" t="s">
        <v>13</v>
      </c>
      <c r="E48" s="1">
        <v>44253</v>
      </c>
      <c r="F48" t="s">
        <v>23</v>
      </c>
      <c r="G48" s="2">
        <v>75280</v>
      </c>
    </row>
    <row r="49" spans="1:7" x14ac:dyDescent="0.2">
      <c r="A49" t="s">
        <v>155</v>
      </c>
      <c r="B49" t="s">
        <v>15</v>
      </c>
      <c r="C49">
        <v>34</v>
      </c>
      <c r="D49" t="s">
        <v>13</v>
      </c>
      <c r="E49" s="1">
        <v>44594</v>
      </c>
      <c r="F49" t="s">
        <v>17</v>
      </c>
      <c r="G49" s="2">
        <v>58940</v>
      </c>
    </row>
    <row r="50" spans="1:7" x14ac:dyDescent="0.2">
      <c r="A50" t="s">
        <v>156</v>
      </c>
      <c r="B50" t="s">
        <v>15</v>
      </c>
      <c r="C50">
        <v>28</v>
      </c>
      <c r="D50" t="s">
        <v>13</v>
      </c>
      <c r="E50" s="1">
        <v>44425</v>
      </c>
      <c r="F50" t="s">
        <v>12</v>
      </c>
      <c r="G50" s="2">
        <v>104770</v>
      </c>
    </row>
    <row r="51" spans="1:7" x14ac:dyDescent="0.2">
      <c r="A51" t="s">
        <v>157</v>
      </c>
      <c r="B51" t="s">
        <v>8</v>
      </c>
      <c r="C51">
        <v>21</v>
      </c>
      <c r="D51" t="s">
        <v>13</v>
      </c>
      <c r="E51" s="1">
        <v>44701</v>
      </c>
      <c r="F51" t="s">
        <v>12</v>
      </c>
      <c r="G51" s="2">
        <v>57090</v>
      </c>
    </row>
    <row r="52" spans="1:7" x14ac:dyDescent="0.2">
      <c r="A52" t="s">
        <v>158</v>
      </c>
      <c r="B52" t="s">
        <v>8</v>
      </c>
      <c r="C52">
        <v>27</v>
      </c>
      <c r="D52" t="s">
        <v>10</v>
      </c>
      <c r="E52" s="1">
        <v>44174</v>
      </c>
      <c r="F52" t="s">
        <v>17</v>
      </c>
      <c r="G52" s="2">
        <v>91650</v>
      </c>
    </row>
    <row r="53" spans="1:7" x14ac:dyDescent="0.2">
      <c r="A53" t="s">
        <v>159</v>
      </c>
      <c r="B53" t="s">
        <v>8</v>
      </c>
      <c r="C53">
        <v>42</v>
      </c>
      <c r="D53" t="s">
        <v>18</v>
      </c>
      <c r="E53" s="1">
        <v>44670</v>
      </c>
      <c r="F53" t="s">
        <v>17</v>
      </c>
      <c r="G53" s="2">
        <v>70270</v>
      </c>
    </row>
    <row r="54" spans="1:7" x14ac:dyDescent="0.2">
      <c r="A54" t="s">
        <v>160</v>
      </c>
      <c r="B54" t="s">
        <v>15</v>
      </c>
      <c r="C54">
        <v>28</v>
      </c>
      <c r="D54" t="s">
        <v>13</v>
      </c>
      <c r="E54" s="1">
        <v>44124</v>
      </c>
      <c r="F54" t="s">
        <v>17</v>
      </c>
      <c r="G54" s="2">
        <v>75970</v>
      </c>
    </row>
    <row r="55" spans="1:7" x14ac:dyDescent="0.2">
      <c r="A55" t="s">
        <v>161</v>
      </c>
      <c r="C55">
        <v>27</v>
      </c>
      <c r="D55" t="s">
        <v>10</v>
      </c>
      <c r="E55" s="1">
        <v>44212</v>
      </c>
      <c r="F55" t="s">
        <v>23</v>
      </c>
      <c r="G55" s="2">
        <v>90700</v>
      </c>
    </row>
    <row r="56" spans="1:7" x14ac:dyDescent="0.2">
      <c r="A56" t="s">
        <v>162</v>
      </c>
      <c r="B56" t="s">
        <v>8</v>
      </c>
      <c r="C56">
        <v>30</v>
      </c>
      <c r="D56" t="s">
        <v>13</v>
      </c>
      <c r="E56" s="1">
        <v>44607</v>
      </c>
      <c r="F56" t="s">
        <v>12</v>
      </c>
      <c r="G56" s="2">
        <v>60570</v>
      </c>
    </row>
    <row r="57" spans="1:7" x14ac:dyDescent="0.2">
      <c r="A57" t="s">
        <v>163</v>
      </c>
      <c r="B57" t="s">
        <v>8</v>
      </c>
      <c r="C57">
        <v>33</v>
      </c>
      <c r="D57" t="s">
        <v>13</v>
      </c>
      <c r="E57" s="1">
        <v>44103</v>
      </c>
      <c r="F57" t="s">
        <v>12</v>
      </c>
      <c r="G57" s="2">
        <v>115920</v>
      </c>
    </row>
    <row r="58" spans="1:7" x14ac:dyDescent="0.2">
      <c r="A58" t="s">
        <v>164</v>
      </c>
      <c r="B58" t="s">
        <v>15</v>
      </c>
      <c r="C58">
        <v>33</v>
      </c>
      <c r="D58" t="s">
        <v>13</v>
      </c>
      <c r="E58" s="1">
        <v>44006</v>
      </c>
      <c r="F58" t="s">
        <v>17</v>
      </c>
      <c r="G58" s="2">
        <v>65360</v>
      </c>
    </row>
    <row r="59" spans="1:7" x14ac:dyDescent="0.2">
      <c r="A59" t="s">
        <v>165</v>
      </c>
      <c r="C59">
        <v>30</v>
      </c>
      <c r="D59" t="s">
        <v>13</v>
      </c>
      <c r="E59" s="1">
        <v>44535</v>
      </c>
      <c r="F59" t="s">
        <v>17</v>
      </c>
      <c r="G59" s="2">
        <v>64000</v>
      </c>
    </row>
    <row r="60" spans="1:7" x14ac:dyDescent="0.2">
      <c r="A60" t="s">
        <v>166</v>
      </c>
      <c r="B60" t="s">
        <v>15</v>
      </c>
      <c r="C60">
        <v>34</v>
      </c>
      <c r="D60" t="s">
        <v>13</v>
      </c>
      <c r="E60" s="1">
        <v>44383</v>
      </c>
      <c r="F60" t="s">
        <v>17</v>
      </c>
      <c r="G60" s="2">
        <v>92450</v>
      </c>
    </row>
    <row r="61" spans="1:7" x14ac:dyDescent="0.2">
      <c r="A61" t="s">
        <v>167</v>
      </c>
      <c r="B61" t="s">
        <v>8</v>
      </c>
      <c r="C61">
        <v>31</v>
      </c>
      <c r="D61" t="s">
        <v>13</v>
      </c>
      <c r="E61" s="1">
        <v>44450</v>
      </c>
      <c r="F61" t="s">
        <v>23</v>
      </c>
      <c r="G61" s="2">
        <v>48950</v>
      </c>
    </row>
    <row r="62" spans="1:7" x14ac:dyDescent="0.2">
      <c r="A62" t="s">
        <v>168</v>
      </c>
      <c r="B62" t="s">
        <v>15</v>
      </c>
      <c r="C62">
        <v>27</v>
      </c>
      <c r="D62" t="s">
        <v>13</v>
      </c>
      <c r="E62" s="1">
        <v>44625</v>
      </c>
      <c r="F62" t="s">
        <v>23</v>
      </c>
      <c r="G62" s="2">
        <v>83750</v>
      </c>
    </row>
    <row r="63" spans="1:7" x14ac:dyDescent="0.2">
      <c r="A63" t="s">
        <v>169</v>
      </c>
      <c r="B63" t="s">
        <v>15</v>
      </c>
      <c r="C63">
        <v>40</v>
      </c>
      <c r="D63" t="s">
        <v>13</v>
      </c>
      <c r="E63" s="1">
        <v>44276</v>
      </c>
      <c r="F63" t="s">
        <v>23</v>
      </c>
      <c r="G63" s="2">
        <v>87620</v>
      </c>
    </row>
    <row r="64" spans="1:7" x14ac:dyDescent="0.2">
      <c r="A64" t="s">
        <v>170</v>
      </c>
      <c r="B64" t="s">
        <v>15</v>
      </c>
      <c r="C64">
        <v>20</v>
      </c>
      <c r="D64" t="s">
        <v>18</v>
      </c>
      <c r="E64" s="1">
        <v>44476</v>
      </c>
      <c r="F64" t="s">
        <v>9</v>
      </c>
      <c r="G64" s="2">
        <v>68900</v>
      </c>
    </row>
    <row r="65" spans="1:7" x14ac:dyDescent="0.2">
      <c r="A65" t="s">
        <v>171</v>
      </c>
      <c r="B65" t="s">
        <v>8</v>
      </c>
      <c r="C65">
        <v>32</v>
      </c>
      <c r="D65" t="s">
        <v>13</v>
      </c>
      <c r="E65" s="1">
        <v>44403</v>
      </c>
      <c r="F65" t="s">
        <v>9</v>
      </c>
      <c r="G65" s="2">
        <v>53540</v>
      </c>
    </row>
    <row r="66" spans="1:7" x14ac:dyDescent="0.2">
      <c r="A66" t="s">
        <v>172</v>
      </c>
      <c r="B66" t="s">
        <v>8</v>
      </c>
      <c r="C66">
        <v>28</v>
      </c>
      <c r="D66" t="s">
        <v>49</v>
      </c>
      <c r="E66" s="1">
        <v>44758</v>
      </c>
      <c r="F66" t="s">
        <v>9</v>
      </c>
      <c r="G66" s="2">
        <v>43510</v>
      </c>
    </row>
    <row r="67" spans="1:7" x14ac:dyDescent="0.2">
      <c r="A67" t="s">
        <v>173</v>
      </c>
      <c r="B67" t="s">
        <v>15</v>
      </c>
      <c r="C67">
        <v>38</v>
      </c>
      <c r="D67" t="s">
        <v>43</v>
      </c>
      <c r="E67" s="1">
        <v>44316</v>
      </c>
      <c r="F67" t="s">
        <v>9</v>
      </c>
      <c r="G67" s="2">
        <v>109160</v>
      </c>
    </row>
    <row r="68" spans="1:7" x14ac:dyDescent="0.2">
      <c r="A68" t="s">
        <v>174</v>
      </c>
      <c r="B68" t="s">
        <v>8</v>
      </c>
      <c r="C68">
        <v>40</v>
      </c>
      <c r="D68" t="s">
        <v>13</v>
      </c>
      <c r="E68" s="1">
        <v>44204</v>
      </c>
      <c r="F68" t="s">
        <v>12</v>
      </c>
      <c r="G68" s="2">
        <v>99750</v>
      </c>
    </row>
    <row r="69" spans="1:7" x14ac:dyDescent="0.2">
      <c r="A69" t="s">
        <v>175</v>
      </c>
      <c r="B69" t="s">
        <v>15</v>
      </c>
      <c r="C69">
        <v>31</v>
      </c>
      <c r="D69" t="s">
        <v>13</v>
      </c>
      <c r="E69" s="1">
        <v>44084</v>
      </c>
      <c r="F69" t="s">
        <v>23</v>
      </c>
      <c r="G69" s="2">
        <v>41980</v>
      </c>
    </row>
    <row r="70" spans="1:7" x14ac:dyDescent="0.2">
      <c r="A70" t="s">
        <v>176</v>
      </c>
      <c r="B70" t="s">
        <v>8</v>
      </c>
      <c r="C70">
        <v>36</v>
      </c>
      <c r="D70" t="s">
        <v>13</v>
      </c>
      <c r="E70" s="1">
        <v>44272</v>
      </c>
      <c r="F70" t="s">
        <v>17</v>
      </c>
      <c r="G70" s="2">
        <v>71380</v>
      </c>
    </row>
    <row r="71" spans="1:7" x14ac:dyDescent="0.2">
      <c r="A71" t="s">
        <v>177</v>
      </c>
      <c r="B71" t="s">
        <v>8</v>
      </c>
      <c r="C71">
        <v>27</v>
      </c>
      <c r="D71" t="s">
        <v>49</v>
      </c>
      <c r="E71" s="1">
        <v>44547</v>
      </c>
      <c r="F71" t="s">
        <v>12</v>
      </c>
      <c r="G71" s="2">
        <v>113280</v>
      </c>
    </row>
    <row r="72" spans="1:7" x14ac:dyDescent="0.2">
      <c r="A72" t="s">
        <v>178</v>
      </c>
      <c r="B72" t="s">
        <v>15</v>
      </c>
      <c r="C72">
        <v>33</v>
      </c>
      <c r="D72" t="s">
        <v>13</v>
      </c>
      <c r="E72" s="1">
        <v>44747</v>
      </c>
      <c r="F72" t="s">
        <v>17</v>
      </c>
      <c r="G72" s="2">
        <v>86570</v>
      </c>
    </row>
    <row r="73" spans="1:7" x14ac:dyDescent="0.2">
      <c r="A73" t="s">
        <v>179</v>
      </c>
      <c r="B73" t="s">
        <v>8</v>
      </c>
      <c r="C73">
        <v>26</v>
      </c>
      <c r="D73" t="s">
        <v>13</v>
      </c>
      <c r="E73" s="1">
        <v>44350</v>
      </c>
      <c r="F73" t="s">
        <v>12</v>
      </c>
      <c r="G73" s="2">
        <v>53540</v>
      </c>
    </row>
    <row r="74" spans="1:7" x14ac:dyDescent="0.2">
      <c r="A74" t="s">
        <v>180</v>
      </c>
      <c r="B74" t="s">
        <v>8</v>
      </c>
      <c r="C74">
        <v>37</v>
      </c>
      <c r="D74" t="s">
        <v>13</v>
      </c>
      <c r="E74" s="1">
        <v>44640</v>
      </c>
      <c r="F74" t="s">
        <v>23</v>
      </c>
      <c r="G74" s="2">
        <v>69070</v>
      </c>
    </row>
    <row r="75" spans="1:7" x14ac:dyDescent="0.2">
      <c r="A75" t="s">
        <v>181</v>
      </c>
      <c r="B75" t="s">
        <v>15</v>
      </c>
      <c r="C75">
        <v>30</v>
      </c>
      <c r="D75" t="s">
        <v>18</v>
      </c>
      <c r="E75" s="1">
        <v>44328</v>
      </c>
      <c r="F75" t="s">
        <v>17</v>
      </c>
      <c r="G75" s="2">
        <v>67910</v>
      </c>
    </row>
    <row r="76" spans="1:7" x14ac:dyDescent="0.2">
      <c r="A76" t="s">
        <v>182</v>
      </c>
      <c r="B76" t="s">
        <v>8</v>
      </c>
      <c r="C76">
        <v>30</v>
      </c>
      <c r="D76" t="s">
        <v>13</v>
      </c>
      <c r="E76" s="1">
        <v>44214</v>
      </c>
      <c r="F76" t="s">
        <v>23</v>
      </c>
      <c r="G76" s="2">
        <v>69120</v>
      </c>
    </row>
    <row r="77" spans="1:7" x14ac:dyDescent="0.2">
      <c r="A77" t="s">
        <v>183</v>
      </c>
      <c r="B77" t="s">
        <v>15</v>
      </c>
      <c r="C77">
        <v>34</v>
      </c>
      <c r="D77" t="s">
        <v>13</v>
      </c>
      <c r="E77" s="1">
        <v>44550</v>
      </c>
      <c r="F77" t="s">
        <v>17</v>
      </c>
      <c r="G77" s="2">
        <v>60130</v>
      </c>
    </row>
    <row r="78" spans="1:7" x14ac:dyDescent="0.2">
      <c r="A78" t="s">
        <v>184</v>
      </c>
      <c r="B78" t="s">
        <v>8</v>
      </c>
      <c r="C78">
        <v>23</v>
      </c>
      <c r="D78" t="s">
        <v>13</v>
      </c>
      <c r="E78" s="1">
        <v>44378</v>
      </c>
      <c r="F78" t="s">
        <v>12</v>
      </c>
      <c r="G78" s="2">
        <v>106460</v>
      </c>
    </row>
    <row r="79" spans="1:7" x14ac:dyDescent="0.2">
      <c r="A79" t="s">
        <v>185</v>
      </c>
      <c r="B79" t="s">
        <v>15</v>
      </c>
      <c r="C79">
        <v>37</v>
      </c>
      <c r="D79" t="s">
        <v>13</v>
      </c>
      <c r="E79" s="1">
        <v>44389</v>
      </c>
      <c r="F79" t="s">
        <v>26</v>
      </c>
      <c r="G79" s="2">
        <v>118100</v>
      </c>
    </row>
    <row r="80" spans="1:7" x14ac:dyDescent="0.2">
      <c r="A80" t="s">
        <v>186</v>
      </c>
      <c r="B80" t="s">
        <v>15</v>
      </c>
      <c r="C80">
        <v>36</v>
      </c>
      <c r="D80" t="s">
        <v>13</v>
      </c>
      <c r="E80" s="1">
        <v>44468</v>
      </c>
      <c r="F80" t="s">
        <v>12</v>
      </c>
      <c r="G80" s="2">
        <v>78390</v>
      </c>
    </row>
    <row r="81" spans="1:7" x14ac:dyDescent="0.2">
      <c r="A81" t="s">
        <v>187</v>
      </c>
      <c r="B81" t="s">
        <v>15</v>
      </c>
      <c r="C81">
        <v>30</v>
      </c>
      <c r="D81" t="s">
        <v>13</v>
      </c>
      <c r="E81" s="1">
        <v>44789</v>
      </c>
      <c r="F81" t="s">
        <v>12</v>
      </c>
      <c r="G81" s="2">
        <v>114180</v>
      </c>
    </row>
    <row r="82" spans="1:7" x14ac:dyDescent="0.2">
      <c r="A82" t="s">
        <v>188</v>
      </c>
      <c r="B82" t="s">
        <v>15</v>
      </c>
      <c r="C82">
        <v>28</v>
      </c>
      <c r="D82" t="s">
        <v>13</v>
      </c>
      <c r="E82" s="1">
        <v>44590</v>
      </c>
      <c r="F82" t="s">
        <v>12</v>
      </c>
      <c r="G82" s="2">
        <v>104120</v>
      </c>
    </row>
    <row r="83" spans="1:7" x14ac:dyDescent="0.2">
      <c r="A83" t="s">
        <v>189</v>
      </c>
      <c r="B83" t="s">
        <v>8</v>
      </c>
      <c r="C83">
        <v>30</v>
      </c>
      <c r="D83" t="s">
        <v>13</v>
      </c>
      <c r="E83" s="1">
        <v>44640</v>
      </c>
      <c r="F83" t="s">
        <v>12</v>
      </c>
      <c r="G83" s="2">
        <v>67950</v>
      </c>
    </row>
    <row r="84" spans="1:7" x14ac:dyDescent="0.2">
      <c r="A84" t="s">
        <v>190</v>
      </c>
      <c r="B84" t="s">
        <v>15</v>
      </c>
      <c r="C84">
        <v>29</v>
      </c>
      <c r="D84" t="s">
        <v>13</v>
      </c>
      <c r="E84" s="1">
        <v>43962</v>
      </c>
      <c r="F84" t="s">
        <v>23</v>
      </c>
      <c r="G84" s="2">
        <v>34980</v>
      </c>
    </row>
    <row r="85" spans="1:7" x14ac:dyDescent="0.2">
      <c r="A85" t="s">
        <v>191</v>
      </c>
      <c r="B85" t="s">
        <v>15</v>
      </c>
      <c r="C85">
        <v>24</v>
      </c>
      <c r="D85" t="s">
        <v>13</v>
      </c>
      <c r="E85" s="1">
        <v>44087</v>
      </c>
      <c r="F85" t="s">
        <v>23</v>
      </c>
      <c r="G85" s="2">
        <v>62780</v>
      </c>
    </row>
    <row r="86" spans="1:7" x14ac:dyDescent="0.2">
      <c r="A86" t="s">
        <v>192</v>
      </c>
      <c r="B86" t="s">
        <v>8</v>
      </c>
      <c r="C86">
        <v>20</v>
      </c>
      <c r="D86" t="s">
        <v>13</v>
      </c>
      <c r="E86" s="1">
        <v>44397</v>
      </c>
      <c r="F86" t="s">
        <v>23</v>
      </c>
      <c r="G86" s="2">
        <v>107700</v>
      </c>
    </row>
    <row r="87" spans="1:7" x14ac:dyDescent="0.2">
      <c r="A87" t="s">
        <v>193</v>
      </c>
      <c r="B87" t="s">
        <v>8</v>
      </c>
      <c r="C87">
        <v>25</v>
      </c>
      <c r="D87" t="s">
        <v>13</v>
      </c>
      <c r="E87" s="1">
        <v>44322</v>
      </c>
      <c r="F87" t="s">
        <v>9</v>
      </c>
      <c r="G87" s="2">
        <v>65700</v>
      </c>
    </row>
    <row r="88" spans="1:7" x14ac:dyDescent="0.2">
      <c r="A88" t="s">
        <v>194</v>
      </c>
      <c r="B88" t="s">
        <v>15</v>
      </c>
      <c r="C88">
        <v>33</v>
      </c>
      <c r="D88" t="s">
        <v>49</v>
      </c>
      <c r="E88" s="1">
        <v>44313</v>
      </c>
      <c r="F88" t="s">
        <v>23</v>
      </c>
      <c r="G88" s="2">
        <v>75480</v>
      </c>
    </row>
    <row r="89" spans="1:7" x14ac:dyDescent="0.2">
      <c r="A89" t="s">
        <v>195</v>
      </c>
      <c r="B89" t="s">
        <v>8</v>
      </c>
      <c r="C89">
        <v>33</v>
      </c>
      <c r="D89" t="s">
        <v>13</v>
      </c>
      <c r="E89" s="1">
        <v>44448</v>
      </c>
      <c r="F89" t="s">
        <v>23</v>
      </c>
      <c r="G89" s="2">
        <v>53870</v>
      </c>
    </row>
    <row r="90" spans="1:7" x14ac:dyDescent="0.2">
      <c r="A90" t="s">
        <v>196</v>
      </c>
      <c r="B90" t="s">
        <v>15</v>
      </c>
      <c r="C90">
        <v>36</v>
      </c>
      <c r="D90" t="s">
        <v>13</v>
      </c>
      <c r="E90" s="1">
        <v>44433</v>
      </c>
      <c r="F90" t="s">
        <v>9</v>
      </c>
      <c r="G90" s="2">
        <v>78540</v>
      </c>
    </row>
    <row r="91" spans="1:7" x14ac:dyDescent="0.2">
      <c r="A91" t="s">
        <v>197</v>
      </c>
      <c r="B91" t="s">
        <v>8</v>
      </c>
      <c r="C91">
        <v>19</v>
      </c>
      <c r="D91" t="s">
        <v>13</v>
      </c>
      <c r="E91" s="1">
        <v>44218</v>
      </c>
      <c r="F91" t="s">
        <v>12</v>
      </c>
      <c r="G91" s="2">
        <v>58960</v>
      </c>
    </row>
    <row r="92" spans="1:7" x14ac:dyDescent="0.2">
      <c r="A92" t="s">
        <v>198</v>
      </c>
      <c r="B92" t="s">
        <v>8</v>
      </c>
      <c r="C92">
        <v>46</v>
      </c>
      <c r="D92" t="s">
        <v>13</v>
      </c>
      <c r="E92" s="1">
        <v>44697</v>
      </c>
      <c r="F92" t="s">
        <v>12</v>
      </c>
      <c r="G92" s="2">
        <v>70610</v>
      </c>
    </row>
    <row r="93" spans="1:7" x14ac:dyDescent="0.2">
      <c r="A93" t="s">
        <v>199</v>
      </c>
      <c r="B93" t="s">
        <v>8</v>
      </c>
      <c r="C93">
        <v>33</v>
      </c>
      <c r="D93" t="s">
        <v>13</v>
      </c>
      <c r="E93" s="1">
        <v>44181</v>
      </c>
      <c r="F93" t="s">
        <v>17</v>
      </c>
      <c r="G93" s="2">
        <v>59430</v>
      </c>
    </row>
    <row r="94" spans="1:7" x14ac:dyDescent="0.2">
      <c r="A94" t="s">
        <v>200</v>
      </c>
      <c r="B94" t="s">
        <v>8</v>
      </c>
      <c r="C94">
        <v>33</v>
      </c>
      <c r="D94" t="s">
        <v>10</v>
      </c>
      <c r="E94" s="1">
        <v>44640</v>
      </c>
      <c r="F94" t="s">
        <v>12</v>
      </c>
      <c r="G94" s="2">
        <v>48530</v>
      </c>
    </row>
    <row r="95" spans="1:7" x14ac:dyDescent="0.2">
      <c r="A95" t="s">
        <v>201</v>
      </c>
      <c r="B95" t="s">
        <v>15</v>
      </c>
      <c r="C95">
        <v>33</v>
      </c>
      <c r="D95" t="s">
        <v>13</v>
      </c>
      <c r="E95" s="1">
        <v>44129</v>
      </c>
      <c r="F95" t="s">
        <v>23</v>
      </c>
      <c r="G95" s="2">
        <v>96140</v>
      </c>
    </row>
    <row r="96" spans="1:7" x14ac:dyDescent="0.2">
      <c r="A96" t="s">
        <v>110</v>
      </c>
      <c r="B96" t="s">
        <v>8</v>
      </c>
      <c r="C96">
        <v>20</v>
      </c>
      <c r="D96" t="s">
        <v>13</v>
      </c>
      <c r="E96" s="1">
        <v>44122</v>
      </c>
      <c r="F96" t="s">
        <v>23</v>
      </c>
      <c r="G96" s="2">
        <v>112650</v>
      </c>
    </row>
    <row r="97" spans="1:7" x14ac:dyDescent="0.2">
      <c r="A97" t="s">
        <v>111</v>
      </c>
      <c r="B97" t="s">
        <v>15</v>
      </c>
      <c r="C97">
        <v>32</v>
      </c>
      <c r="D97" t="s">
        <v>10</v>
      </c>
      <c r="E97" s="1">
        <v>44293</v>
      </c>
      <c r="F97" t="s">
        <v>23</v>
      </c>
      <c r="G97" s="2">
        <v>43840</v>
      </c>
    </row>
    <row r="98" spans="1:7" x14ac:dyDescent="0.2">
      <c r="A98" t="s">
        <v>112</v>
      </c>
      <c r="B98" t="s">
        <v>8</v>
      </c>
      <c r="C98">
        <v>31</v>
      </c>
      <c r="D98" t="s">
        <v>13</v>
      </c>
      <c r="E98" s="1">
        <v>44663</v>
      </c>
      <c r="F98" t="s">
        <v>12</v>
      </c>
      <c r="G98" s="2">
        <v>103550</v>
      </c>
    </row>
    <row r="99" spans="1:7" x14ac:dyDescent="0.2">
      <c r="A99" t="s">
        <v>113</v>
      </c>
      <c r="B99" t="s">
        <v>15</v>
      </c>
      <c r="C99">
        <v>32</v>
      </c>
      <c r="D99" t="s">
        <v>13</v>
      </c>
      <c r="E99" s="1">
        <v>44339</v>
      </c>
      <c r="F99" t="s">
        <v>26</v>
      </c>
      <c r="G99" s="2">
        <v>45510</v>
      </c>
    </row>
    <row r="100" spans="1:7" x14ac:dyDescent="0.2">
      <c r="A100" t="s">
        <v>114</v>
      </c>
      <c r="C100">
        <v>37</v>
      </c>
      <c r="D100" t="s">
        <v>18</v>
      </c>
      <c r="E100" s="1">
        <v>44085</v>
      </c>
      <c r="F100" t="s">
        <v>17</v>
      </c>
      <c r="G100" s="2">
        <v>115440</v>
      </c>
    </row>
    <row r="101" spans="1:7" x14ac:dyDescent="0.2">
      <c r="A101" t="s">
        <v>115</v>
      </c>
      <c r="B101" t="s">
        <v>15</v>
      </c>
      <c r="C101">
        <v>38</v>
      </c>
      <c r="D101" t="s">
        <v>10</v>
      </c>
      <c r="E101" s="1">
        <v>44268</v>
      </c>
      <c r="F101" t="s">
        <v>9</v>
      </c>
      <c r="G101" s="2">
        <v>56870</v>
      </c>
    </row>
    <row r="102" spans="1:7" x14ac:dyDescent="0.2">
      <c r="A102" t="s">
        <v>116</v>
      </c>
      <c r="B102" t="s">
        <v>15</v>
      </c>
      <c r="C102">
        <v>25</v>
      </c>
      <c r="D102" t="s">
        <v>13</v>
      </c>
      <c r="E102" s="1">
        <v>44144</v>
      </c>
      <c r="F102" t="s">
        <v>9</v>
      </c>
      <c r="G102" s="2">
        <v>92700</v>
      </c>
    </row>
    <row r="103" spans="1:7" x14ac:dyDescent="0.2">
      <c r="A103" t="s">
        <v>117</v>
      </c>
      <c r="C103">
        <v>32</v>
      </c>
      <c r="D103" t="s">
        <v>13</v>
      </c>
      <c r="E103" s="1">
        <v>44713</v>
      </c>
      <c r="F103" t="s">
        <v>23</v>
      </c>
      <c r="G103" s="2">
        <v>91310</v>
      </c>
    </row>
    <row r="104" spans="1:7" x14ac:dyDescent="0.2">
      <c r="A104" t="s">
        <v>118</v>
      </c>
      <c r="B104" t="s">
        <v>8</v>
      </c>
      <c r="C104">
        <v>33</v>
      </c>
      <c r="D104" t="s">
        <v>13</v>
      </c>
      <c r="E104" s="1">
        <v>44324</v>
      </c>
      <c r="F104" t="s">
        <v>9</v>
      </c>
      <c r="G104" s="2">
        <v>74550</v>
      </c>
    </row>
    <row r="105" spans="1:7" x14ac:dyDescent="0.2">
      <c r="A105" t="s">
        <v>119</v>
      </c>
      <c r="B105" t="s">
        <v>8</v>
      </c>
      <c r="C105">
        <v>25</v>
      </c>
      <c r="D105" t="s">
        <v>10</v>
      </c>
      <c r="E105" s="1">
        <v>44665</v>
      </c>
      <c r="F105" t="s">
        <v>12</v>
      </c>
      <c r="G105" s="2">
        <v>109190</v>
      </c>
    </row>
    <row r="106" spans="1:7" x14ac:dyDescent="0.2">
      <c r="A106" t="s">
        <v>120</v>
      </c>
      <c r="B106" t="s">
        <v>15</v>
      </c>
      <c r="C106">
        <v>40</v>
      </c>
      <c r="D106" t="s">
        <v>13</v>
      </c>
      <c r="E106" s="1">
        <v>44320</v>
      </c>
      <c r="F106" t="s">
        <v>23</v>
      </c>
      <c r="G106" s="2">
        <v>104410</v>
      </c>
    </row>
    <row r="107" spans="1:7" x14ac:dyDescent="0.2">
      <c r="A107" t="s">
        <v>121</v>
      </c>
      <c r="B107" t="s">
        <v>8</v>
      </c>
      <c r="C107">
        <v>30</v>
      </c>
      <c r="D107" t="s">
        <v>13</v>
      </c>
      <c r="E107" s="1">
        <v>44544</v>
      </c>
      <c r="F107" t="s">
        <v>17</v>
      </c>
      <c r="G107" s="2">
        <v>96800</v>
      </c>
    </row>
    <row r="108" spans="1:7" x14ac:dyDescent="0.2">
      <c r="A108" t="s">
        <v>122</v>
      </c>
      <c r="B108" t="s">
        <v>8</v>
      </c>
      <c r="C108">
        <v>28</v>
      </c>
      <c r="D108" t="s">
        <v>10</v>
      </c>
      <c r="E108" s="1">
        <v>43980</v>
      </c>
      <c r="F108" t="s">
        <v>17</v>
      </c>
      <c r="G108" s="2">
        <v>48170</v>
      </c>
    </row>
    <row r="109" spans="1:7" x14ac:dyDescent="0.2">
      <c r="A109" t="s">
        <v>123</v>
      </c>
      <c r="B109" t="s">
        <v>8</v>
      </c>
      <c r="C109">
        <v>21</v>
      </c>
      <c r="D109" t="s">
        <v>13</v>
      </c>
      <c r="E109" s="1">
        <v>44042</v>
      </c>
      <c r="F109" t="s">
        <v>12</v>
      </c>
      <c r="G109" s="2">
        <v>37920</v>
      </c>
    </row>
    <row r="110" spans="1:7" x14ac:dyDescent="0.2">
      <c r="A110" t="s">
        <v>124</v>
      </c>
      <c r="B110" t="s">
        <v>8</v>
      </c>
      <c r="C110">
        <v>34</v>
      </c>
      <c r="D110" t="s">
        <v>13</v>
      </c>
      <c r="E110" s="1">
        <v>44642</v>
      </c>
      <c r="F110" t="s">
        <v>12</v>
      </c>
      <c r="G110" s="2">
        <v>112650</v>
      </c>
    </row>
    <row r="111" spans="1:7" x14ac:dyDescent="0.2">
      <c r="A111" t="s">
        <v>125</v>
      </c>
      <c r="B111" t="s">
        <v>15</v>
      </c>
      <c r="C111">
        <v>34</v>
      </c>
      <c r="D111" t="s">
        <v>18</v>
      </c>
      <c r="E111" s="1">
        <v>44660</v>
      </c>
      <c r="F111" t="s">
        <v>9</v>
      </c>
      <c r="G111" s="2">
        <v>49630</v>
      </c>
    </row>
    <row r="112" spans="1:7" x14ac:dyDescent="0.2">
      <c r="A112" t="s">
        <v>126</v>
      </c>
      <c r="B112" t="s">
        <v>8</v>
      </c>
      <c r="C112">
        <v>36</v>
      </c>
      <c r="D112" t="s">
        <v>13</v>
      </c>
      <c r="E112" s="1">
        <v>43958</v>
      </c>
      <c r="F112" t="s">
        <v>23</v>
      </c>
      <c r="G112" s="2">
        <v>118840</v>
      </c>
    </row>
    <row r="113" spans="1:7" x14ac:dyDescent="0.2">
      <c r="A113" t="s">
        <v>127</v>
      </c>
      <c r="B113" t="s">
        <v>8</v>
      </c>
      <c r="C113">
        <v>30</v>
      </c>
      <c r="D113" t="s">
        <v>13</v>
      </c>
      <c r="E113" s="1">
        <v>44789</v>
      </c>
      <c r="F113" t="s">
        <v>23</v>
      </c>
      <c r="G113" s="2">
        <v>69710</v>
      </c>
    </row>
    <row r="114" spans="1:7" x14ac:dyDescent="0.2">
      <c r="A114" t="s">
        <v>128</v>
      </c>
      <c r="B114" t="s">
        <v>8</v>
      </c>
      <c r="C114">
        <v>20</v>
      </c>
      <c r="D114" t="s">
        <v>13</v>
      </c>
      <c r="E114" s="1">
        <v>44683</v>
      </c>
      <c r="F114" t="s">
        <v>12</v>
      </c>
      <c r="G114" s="2">
        <v>79570</v>
      </c>
    </row>
    <row r="115" spans="1:7" x14ac:dyDescent="0.2">
      <c r="A115" t="s">
        <v>129</v>
      </c>
      <c r="B115" t="s">
        <v>15</v>
      </c>
      <c r="C115">
        <v>22</v>
      </c>
      <c r="D115" t="s">
        <v>10</v>
      </c>
      <c r="E115" s="1">
        <v>44388</v>
      </c>
      <c r="F115" t="s">
        <v>12</v>
      </c>
      <c r="G115" s="2">
        <v>76900</v>
      </c>
    </row>
  </sheetData>
  <mergeCells count="1">
    <mergeCell ref="A1:G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8ECE-8613-4043-BBB1-329220D96241}">
  <sheetPr>
    <tabColor theme="9" tint="0.59999389629810485"/>
  </sheetPr>
  <dimension ref="A1:K186"/>
  <sheetViews>
    <sheetView tabSelected="1" zoomScale="120" zoomScaleNormal="120" workbookViewId="0">
      <selection activeCell="P9" sqref="P9"/>
    </sheetView>
  </sheetViews>
  <sheetFormatPr baseColWidth="10" defaultRowHeight="16" x14ac:dyDescent="0.2"/>
  <cols>
    <col min="1" max="1" width="27.1640625" bestFit="1" customWidth="1"/>
    <col min="2" max="2" width="9.6640625" bestFit="1" customWidth="1"/>
    <col min="3" max="3" width="6.83203125" bestFit="1" customWidth="1"/>
    <col min="4" max="4" width="12.6640625" customWidth="1"/>
    <col min="5" max="5" width="13.1640625" bestFit="1" customWidth="1"/>
    <col min="6" max="6" width="13.6640625" bestFit="1" customWidth="1"/>
    <col min="7" max="7" width="10.5" bestFit="1" customWidth="1"/>
    <col min="8" max="8" width="10.1640625" bestFit="1" customWidth="1"/>
    <col min="9" max="9" width="9.1640625" bestFit="1" customWidth="1"/>
    <col min="10" max="10" width="8.83203125" bestFit="1" customWidth="1"/>
    <col min="11" max="11" width="18" bestFit="1" customWidth="1"/>
    <col min="13" max="13" width="2.1640625" bestFit="1" customWidth="1"/>
    <col min="14" max="14" width="30.33203125" bestFit="1" customWidth="1"/>
    <col min="15" max="15" width="15.1640625" bestFit="1" customWidth="1"/>
    <col min="16" max="16" width="13.5" bestFit="1" customWidth="1"/>
    <col min="17" max="17" width="5.83203125" bestFit="1" customWidth="1"/>
    <col min="18" max="18" width="2.1640625" bestFit="1" customWidth="1"/>
    <col min="19" max="19" width="27.1640625" bestFit="1" customWidth="1"/>
    <col min="20" max="20" width="12.6640625" bestFit="1" customWidth="1"/>
    <col min="21" max="21" width="8.5" bestFit="1" customWidth="1"/>
    <col min="22" max="25" width="16" bestFit="1" customWidth="1"/>
    <col min="26" max="26" width="18" bestFit="1" customWidth="1"/>
    <col min="27" max="27" width="17.83203125" bestFit="1" customWidth="1"/>
    <col min="28" max="28" width="19.6640625" bestFit="1" customWidth="1"/>
    <col min="29" max="29" width="17.1640625" bestFit="1" customWidth="1"/>
  </cols>
  <sheetData>
    <row r="1" spans="1:11" ht="16" customHeight="1" x14ac:dyDescent="0.2">
      <c r="A1" s="24" t="s">
        <v>235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 ht="17" customHeight="1" thickBot="1" x14ac:dyDescent="0.25">
      <c r="A2" s="27"/>
      <c r="B2" s="28"/>
      <c r="C2" s="28"/>
      <c r="D2" s="28"/>
      <c r="E2" s="28"/>
      <c r="F2" s="28"/>
      <c r="G2" s="28"/>
      <c r="H2" s="28"/>
      <c r="I2" s="28"/>
      <c r="J2" s="28"/>
      <c r="K2" s="29"/>
    </row>
    <row r="3" spans="1:11" x14ac:dyDescent="0.2">
      <c r="A3" t="s">
        <v>0</v>
      </c>
      <c r="B3" t="s">
        <v>1</v>
      </c>
      <c r="C3" t="s">
        <v>3</v>
      </c>
      <c r="D3" t="s">
        <v>6</v>
      </c>
      <c r="E3" t="s">
        <v>4</v>
      </c>
      <c r="F3" t="s">
        <v>2</v>
      </c>
      <c r="G3" t="s">
        <v>5</v>
      </c>
      <c r="H3" t="s">
        <v>202</v>
      </c>
      <c r="I3" t="s">
        <v>205</v>
      </c>
      <c r="J3" t="s">
        <v>206</v>
      </c>
      <c r="K3" t="s">
        <v>207</v>
      </c>
    </row>
    <row r="4" spans="1:11" x14ac:dyDescent="0.2">
      <c r="A4" t="s">
        <v>153</v>
      </c>
      <c r="B4" t="s">
        <v>15</v>
      </c>
      <c r="C4">
        <v>21</v>
      </c>
      <c r="D4" t="s">
        <v>13</v>
      </c>
      <c r="E4" s="3">
        <v>44619</v>
      </c>
      <c r="F4" t="s">
        <v>23</v>
      </c>
      <c r="G4" s="5">
        <v>33920</v>
      </c>
      <c r="H4" t="s">
        <v>208</v>
      </c>
      <c r="I4" s="6">
        <f ca="1">(TODAY()-staff[[#This Row],[Date Joined]])/365</f>
        <v>2.1616438356164385</v>
      </c>
      <c r="J4" s="7">
        <f ca="1">ROUNDUP(IF(staff[[#This Row],[Tenure]]&gt;2,3%,2%)*staff[[#This Row],[Salary]],0)</f>
        <v>1018</v>
      </c>
      <c r="K4">
        <f>_xlfn.XLOOKUP(staff[[#This Row],[Rating]],[1]Mapping!$B$2:$B$6,[1]Mapping!$C$2:$C$6)</f>
        <v>3</v>
      </c>
    </row>
    <row r="5" spans="1:11" x14ac:dyDescent="0.2">
      <c r="A5" t="s">
        <v>93</v>
      </c>
      <c r="B5" t="s">
        <v>15</v>
      </c>
      <c r="C5">
        <v>21</v>
      </c>
      <c r="D5" t="s">
        <v>13</v>
      </c>
      <c r="E5" s="3">
        <v>44678</v>
      </c>
      <c r="F5" t="s">
        <v>23</v>
      </c>
      <c r="G5" s="5">
        <v>33920</v>
      </c>
      <c r="H5" t="s">
        <v>203</v>
      </c>
      <c r="I5" s="6">
        <f ca="1">(TODAY()-staff[[#This Row],[Date Joined]])/365</f>
        <v>2</v>
      </c>
      <c r="J5" s="7">
        <f ca="1">ROUNDUP(IF(staff[[#This Row],[Tenure]]&gt;2,3%,2%)*staff[[#This Row],[Salary]],0)</f>
        <v>679</v>
      </c>
      <c r="K5">
        <f>_xlfn.XLOOKUP(staff[[#This Row],[Rating]],[1]Mapping!$B$2:$B$6,[1]Mapping!$C$2:$C$6)</f>
        <v>3</v>
      </c>
    </row>
    <row r="6" spans="1:11" x14ac:dyDescent="0.2">
      <c r="A6" t="s">
        <v>190</v>
      </c>
      <c r="B6" t="s">
        <v>15</v>
      </c>
      <c r="C6">
        <v>29</v>
      </c>
      <c r="D6" t="s">
        <v>13</v>
      </c>
      <c r="E6" s="3">
        <v>43962</v>
      </c>
      <c r="F6" t="s">
        <v>23</v>
      </c>
      <c r="G6" s="5">
        <v>34980</v>
      </c>
      <c r="H6" t="s">
        <v>208</v>
      </c>
      <c r="I6" s="6">
        <f ca="1">(TODAY()-staff[[#This Row],[Date Joined]])/365</f>
        <v>3.9616438356164383</v>
      </c>
      <c r="J6" s="7">
        <f ca="1">ROUNDUP(IF(staff[[#This Row],[Tenure]]&gt;2,3%,2%)*staff[[#This Row],[Salary]],0)</f>
        <v>1050</v>
      </c>
      <c r="K6">
        <f>_xlfn.XLOOKUP(staff[[#This Row],[Rating]],[1]Mapping!$B$2:$B$6,[1]Mapping!$C$2:$C$6)</f>
        <v>3</v>
      </c>
    </row>
    <row r="7" spans="1:11" x14ac:dyDescent="0.2">
      <c r="A7" t="s">
        <v>45</v>
      </c>
      <c r="B7" t="s">
        <v>15</v>
      </c>
      <c r="C7">
        <v>29</v>
      </c>
      <c r="D7" t="s">
        <v>13</v>
      </c>
      <c r="E7" s="3">
        <v>44023</v>
      </c>
      <c r="F7" t="s">
        <v>23</v>
      </c>
      <c r="G7" s="5">
        <v>34980</v>
      </c>
      <c r="H7" t="s">
        <v>203</v>
      </c>
      <c r="I7" s="6">
        <f ca="1">(TODAY()-staff[[#This Row],[Date Joined]])/365</f>
        <v>3.7945205479452055</v>
      </c>
      <c r="J7" s="7">
        <f ca="1">ROUNDUP(IF(staff[[#This Row],[Tenure]]&gt;2,3%,2%)*staff[[#This Row],[Salary]],0)</f>
        <v>1050</v>
      </c>
      <c r="K7">
        <f>_xlfn.XLOOKUP(staff[[#This Row],[Rating]],[1]Mapping!$B$2:$B$6,[1]Mapping!$C$2:$C$6)</f>
        <v>3</v>
      </c>
    </row>
    <row r="8" spans="1:11" x14ac:dyDescent="0.2">
      <c r="A8" t="s">
        <v>132</v>
      </c>
      <c r="B8" t="s">
        <v>8</v>
      </c>
      <c r="C8">
        <v>43</v>
      </c>
      <c r="D8" t="s">
        <v>13</v>
      </c>
      <c r="E8" s="3">
        <v>44558</v>
      </c>
      <c r="F8" t="s">
        <v>9</v>
      </c>
      <c r="G8" s="5">
        <v>36040</v>
      </c>
      <c r="H8" t="s">
        <v>208</v>
      </c>
      <c r="I8" s="6">
        <f ca="1">(TODAY()-staff[[#This Row],[Date Joined]])/365</f>
        <v>2.3287671232876712</v>
      </c>
      <c r="J8" s="7">
        <f ca="1">ROUNDUP(IF(staff[[#This Row],[Tenure]]&gt;2,3%,2%)*staff[[#This Row],[Salary]],0)</f>
        <v>1082</v>
      </c>
      <c r="K8">
        <f>_xlfn.XLOOKUP(staff[[#This Row],[Rating]],[1]Mapping!$B$2:$B$6,[1]Mapping!$C$2:$C$6)</f>
        <v>3</v>
      </c>
    </row>
    <row r="9" spans="1:11" x14ac:dyDescent="0.2">
      <c r="A9" t="s">
        <v>97</v>
      </c>
      <c r="B9" t="s">
        <v>8</v>
      </c>
      <c r="C9">
        <v>43</v>
      </c>
      <c r="D9" t="s">
        <v>13</v>
      </c>
      <c r="E9" s="3">
        <v>44620</v>
      </c>
      <c r="F9" t="s">
        <v>9</v>
      </c>
      <c r="G9" s="5">
        <v>36040</v>
      </c>
      <c r="H9" t="s">
        <v>203</v>
      </c>
      <c r="I9" s="6">
        <f ca="1">(TODAY()-staff[[#This Row],[Date Joined]])/365</f>
        <v>2.1589041095890411</v>
      </c>
      <c r="J9" s="7">
        <f ca="1">ROUNDUP(IF(staff[[#This Row],[Tenure]]&gt;2,3%,2%)*staff[[#This Row],[Salary]],0)</f>
        <v>1082</v>
      </c>
      <c r="K9">
        <f>_xlfn.XLOOKUP(staff[[#This Row],[Rating]],[1]Mapping!$B$2:$B$6,[1]Mapping!$C$2:$C$6)</f>
        <v>3</v>
      </c>
    </row>
    <row r="10" spans="1:11" x14ac:dyDescent="0.2">
      <c r="A10" t="s">
        <v>123</v>
      </c>
      <c r="B10" t="s">
        <v>8</v>
      </c>
      <c r="C10">
        <v>21</v>
      </c>
      <c r="D10" t="s">
        <v>13</v>
      </c>
      <c r="E10" s="3">
        <v>44042</v>
      </c>
      <c r="F10" t="s">
        <v>12</v>
      </c>
      <c r="G10" s="5">
        <v>37920</v>
      </c>
      <c r="H10" t="s">
        <v>208</v>
      </c>
      <c r="I10" s="6">
        <f ca="1">(TODAY()-staff[[#This Row],[Date Joined]])/365</f>
        <v>3.7424657534246575</v>
      </c>
      <c r="J10" s="7">
        <f ca="1">ROUNDUP(IF(staff[[#This Row],[Tenure]]&gt;2,3%,2%)*staff[[#This Row],[Salary]],0)</f>
        <v>1138</v>
      </c>
      <c r="K10">
        <f>_xlfn.XLOOKUP(staff[[#This Row],[Rating]],[1]Mapping!$B$2:$B$6,[1]Mapping!$C$2:$C$6)</f>
        <v>3</v>
      </c>
    </row>
    <row r="11" spans="1:11" x14ac:dyDescent="0.2">
      <c r="A11" t="s">
        <v>33</v>
      </c>
      <c r="B11" t="s">
        <v>8</v>
      </c>
      <c r="C11">
        <v>21</v>
      </c>
      <c r="D11" t="s">
        <v>13</v>
      </c>
      <c r="E11" s="3">
        <v>44104</v>
      </c>
      <c r="F11" t="s">
        <v>12</v>
      </c>
      <c r="G11" s="5">
        <v>37920</v>
      </c>
      <c r="H11" t="s">
        <v>203</v>
      </c>
      <c r="I11" s="6">
        <f ca="1">(TODAY()-staff[[#This Row],[Date Joined]])/365</f>
        <v>3.5726027397260274</v>
      </c>
      <c r="J11" s="7">
        <f ca="1">ROUNDUP(IF(staff[[#This Row],[Tenure]]&gt;2,3%,2%)*staff[[#This Row],[Salary]],0)</f>
        <v>1138</v>
      </c>
      <c r="K11">
        <f>_xlfn.XLOOKUP(staff[[#This Row],[Rating]],[1]Mapping!$B$2:$B$6,[1]Mapping!$C$2:$C$6)</f>
        <v>3</v>
      </c>
    </row>
    <row r="12" spans="1:11" x14ac:dyDescent="0.2">
      <c r="A12" t="s">
        <v>134</v>
      </c>
      <c r="B12" t="s">
        <v>8</v>
      </c>
      <c r="C12">
        <v>35</v>
      </c>
      <c r="D12" t="s">
        <v>13</v>
      </c>
      <c r="E12" s="3">
        <v>44666</v>
      </c>
      <c r="F12" t="s">
        <v>12</v>
      </c>
      <c r="G12" s="5">
        <v>40400</v>
      </c>
      <c r="H12" t="s">
        <v>208</v>
      </c>
      <c r="I12" s="6">
        <f ca="1">(TODAY()-staff[[#This Row],[Date Joined]])/365</f>
        <v>2.032876712328767</v>
      </c>
      <c r="J12" s="7">
        <f ca="1">ROUNDUP(IF(staff[[#This Row],[Tenure]]&gt;2,3%,2%)*staff[[#This Row],[Salary]],0)</f>
        <v>1212</v>
      </c>
      <c r="K12">
        <f>_xlfn.XLOOKUP(staff[[#This Row],[Rating]],[1]Mapping!$B$2:$B$6,[1]Mapping!$C$2:$C$6)</f>
        <v>3</v>
      </c>
    </row>
    <row r="13" spans="1:11" x14ac:dyDescent="0.2">
      <c r="A13" t="s">
        <v>95</v>
      </c>
      <c r="B13" t="s">
        <v>8</v>
      </c>
      <c r="C13">
        <v>35</v>
      </c>
      <c r="D13" t="s">
        <v>13</v>
      </c>
      <c r="E13" s="3">
        <v>44727</v>
      </c>
      <c r="F13" t="s">
        <v>12</v>
      </c>
      <c r="G13" s="5">
        <v>40400</v>
      </c>
      <c r="H13" t="s">
        <v>203</v>
      </c>
      <c r="I13" s="6">
        <f ca="1">(TODAY()-staff[[#This Row],[Date Joined]])/365</f>
        <v>1.8657534246575342</v>
      </c>
      <c r="J13" s="7">
        <f ca="1">ROUNDUP(IF(staff[[#This Row],[Tenure]]&gt;2,3%,2%)*staff[[#This Row],[Salary]],0)</f>
        <v>808</v>
      </c>
      <c r="K13">
        <f>_xlfn.XLOOKUP(staff[[#This Row],[Rating]],[1]Mapping!$B$2:$B$6,[1]Mapping!$C$2:$C$6)</f>
        <v>3</v>
      </c>
    </row>
    <row r="14" spans="1:11" x14ac:dyDescent="0.2">
      <c r="A14" t="s">
        <v>138</v>
      </c>
      <c r="B14" t="s">
        <v>15</v>
      </c>
      <c r="C14">
        <v>32</v>
      </c>
      <c r="D14" t="s">
        <v>13</v>
      </c>
      <c r="E14" s="3">
        <v>44549</v>
      </c>
      <c r="F14" t="s">
        <v>12</v>
      </c>
      <c r="G14" s="5">
        <v>41570</v>
      </c>
      <c r="H14" t="s">
        <v>208</v>
      </c>
      <c r="I14" s="6">
        <f ca="1">(TODAY()-staff[[#This Row],[Date Joined]])/365</f>
        <v>2.3534246575342466</v>
      </c>
      <c r="J14" s="7">
        <f ca="1">ROUNDUP(IF(staff[[#This Row],[Tenure]]&gt;2,3%,2%)*staff[[#This Row],[Salary]],0)</f>
        <v>1248</v>
      </c>
      <c r="K14">
        <f>_xlfn.XLOOKUP(staff[[#This Row],[Rating]],[1]Mapping!$B$2:$B$6,[1]Mapping!$C$2:$C$6)</f>
        <v>3</v>
      </c>
    </row>
    <row r="15" spans="1:11" x14ac:dyDescent="0.2">
      <c r="A15" t="s">
        <v>104</v>
      </c>
      <c r="B15" t="s">
        <v>15</v>
      </c>
      <c r="C15">
        <v>32</v>
      </c>
      <c r="D15" t="s">
        <v>13</v>
      </c>
      <c r="E15" s="3">
        <v>44611</v>
      </c>
      <c r="F15" t="s">
        <v>12</v>
      </c>
      <c r="G15" s="5">
        <v>41570</v>
      </c>
      <c r="H15" t="s">
        <v>203</v>
      </c>
      <c r="I15" s="6">
        <f ca="1">(TODAY()-staff[[#This Row],[Date Joined]])/365</f>
        <v>2.1835616438356165</v>
      </c>
      <c r="J15" s="7">
        <f ca="1">ROUNDUP(IF(staff[[#This Row],[Tenure]]&gt;2,3%,2%)*staff[[#This Row],[Salary]],0)</f>
        <v>1248</v>
      </c>
      <c r="K15">
        <f>_xlfn.XLOOKUP(staff[[#This Row],[Rating]],[1]Mapping!$B$2:$B$6,[1]Mapping!$C$2:$C$6)</f>
        <v>3</v>
      </c>
    </row>
    <row r="16" spans="1:11" x14ac:dyDescent="0.2">
      <c r="A16" t="s">
        <v>175</v>
      </c>
      <c r="B16" t="s">
        <v>15</v>
      </c>
      <c r="C16">
        <v>31</v>
      </c>
      <c r="D16" t="s">
        <v>13</v>
      </c>
      <c r="E16" s="3">
        <v>44084</v>
      </c>
      <c r="F16" t="s">
        <v>23</v>
      </c>
      <c r="G16" s="5">
        <v>41980</v>
      </c>
      <c r="H16" t="s">
        <v>208</v>
      </c>
      <c r="I16" s="6">
        <f ca="1">(TODAY()-staff[[#This Row],[Date Joined]])/365</f>
        <v>3.6273972602739728</v>
      </c>
      <c r="J16" s="7">
        <f ca="1">ROUNDUP(IF(staff[[#This Row],[Tenure]]&gt;2,3%,2%)*staff[[#This Row],[Salary]],0)</f>
        <v>1260</v>
      </c>
      <c r="K16">
        <f>_xlfn.XLOOKUP(staff[[#This Row],[Rating]],[1]Mapping!$B$2:$B$6,[1]Mapping!$C$2:$C$6)</f>
        <v>3</v>
      </c>
    </row>
    <row r="17" spans="1:11" x14ac:dyDescent="0.2">
      <c r="A17" t="s">
        <v>35</v>
      </c>
      <c r="B17" t="s">
        <v>15</v>
      </c>
      <c r="C17">
        <v>31</v>
      </c>
      <c r="D17" t="s">
        <v>13</v>
      </c>
      <c r="E17" s="3">
        <v>44145</v>
      </c>
      <c r="F17" t="s">
        <v>23</v>
      </c>
      <c r="G17" s="5">
        <v>41980</v>
      </c>
      <c r="H17" t="s">
        <v>203</v>
      </c>
      <c r="I17" s="6">
        <f ca="1">(TODAY()-staff[[#This Row],[Date Joined]])/365</f>
        <v>3.4602739726027396</v>
      </c>
      <c r="J17" s="7">
        <f ca="1">ROUNDUP(IF(staff[[#This Row],[Tenure]]&gt;2,3%,2%)*staff[[#This Row],[Salary]],0)</f>
        <v>1260</v>
      </c>
      <c r="K17">
        <f>_xlfn.XLOOKUP(staff[[#This Row],[Rating]],[1]Mapping!$B$2:$B$6,[1]Mapping!$C$2:$C$6)</f>
        <v>3</v>
      </c>
    </row>
    <row r="18" spans="1:11" x14ac:dyDescent="0.2">
      <c r="A18" t="s">
        <v>172</v>
      </c>
      <c r="B18" t="s">
        <v>8</v>
      </c>
      <c r="C18">
        <v>28</v>
      </c>
      <c r="D18" t="s">
        <v>49</v>
      </c>
      <c r="E18" s="3">
        <v>44758</v>
      </c>
      <c r="F18" t="s">
        <v>9</v>
      </c>
      <c r="G18" s="5">
        <v>43510</v>
      </c>
      <c r="H18" t="s">
        <v>208</v>
      </c>
      <c r="I18" s="6">
        <f ca="1">(TODAY()-staff[[#This Row],[Date Joined]])/365</f>
        <v>1.7808219178082192</v>
      </c>
      <c r="J18" s="7">
        <f ca="1">ROUNDUP(IF(staff[[#This Row],[Tenure]]&gt;2,3%,2%)*staff[[#This Row],[Salary]],0)</f>
        <v>871</v>
      </c>
      <c r="K18">
        <f>_xlfn.XLOOKUP(staff[[#This Row],[Rating]],[1]Mapping!$B$2:$B$6,[1]Mapping!$C$2:$C$6)</f>
        <v>1</v>
      </c>
    </row>
    <row r="19" spans="1:11" x14ac:dyDescent="0.2">
      <c r="A19" t="s">
        <v>101</v>
      </c>
      <c r="B19" t="s">
        <v>8</v>
      </c>
      <c r="C19">
        <v>28</v>
      </c>
      <c r="D19" t="s">
        <v>49</v>
      </c>
      <c r="E19" s="3">
        <v>44820</v>
      </c>
      <c r="F19" t="s">
        <v>9</v>
      </c>
      <c r="G19" s="5">
        <v>43510</v>
      </c>
      <c r="H19" t="s">
        <v>203</v>
      </c>
      <c r="I19" s="6">
        <f ca="1">(TODAY()-staff[[#This Row],[Date Joined]])/365</f>
        <v>1.6109589041095891</v>
      </c>
      <c r="J19" s="7">
        <f ca="1">ROUNDUP(IF(staff[[#This Row],[Tenure]]&gt;2,3%,2%)*staff[[#This Row],[Salary]],0)</f>
        <v>871</v>
      </c>
      <c r="K19">
        <f>_xlfn.XLOOKUP(staff[[#This Row],[Rating]],[1]Mapping!$B$2:$B$6,[1]Mapping!$C$2:$C$6)</f>
        <v>1</v>
      </c>
    </row>
    <row r="20" spans="1:11" x14ac:dyDescent="0.2">
      <c r="A20" t="s">
        <v>31</v>
      </c>
      <c r="B20" t="s">
        <v>15</v>
      </c>
      <c r="C20">
        <v>32</v>
      </c>
      <c r="D20" t="s">
        <v>10</v>
      </c>
      <c r="E20" s="3">
        <v>44354</v>
      </c>
      <c r="F20" t="s">
        <v>23</v>
      </c>
      <c r="G20" s="5">
        <v>43840</v>
      </c>
      <c r="H20" t="s">
        <v>203</v>
      </c>
      <c r="I20" s="6">
        <f ca="1">(TODAY()-staff[[#This Row],[Date Joined]])/365</f>
        <v>2.8876712328767122</v>
      </c>
      <c r="J20" s="7">
        <f ca="1">ROUNDUP(IF(staff[[#This Row],[Tenure]]&gt;2,3%,2%)*staff[[#This Row],[Salary]],0)</f>
        <v>1316</v>
      </c>
      <c r="K20">
        <f>_xlfn.XLOOKUP(staff[[#This Row],[Rating]],[1]Mapping!$B$2:$B$6,[1]Mapping!$C$2:$C$6)</f>
        <v>4</v>
      </c>
    </row>
    <row r="21" spans="1:11" x14ac:dyDescent="0.2">
      <c r="A21" t="s">
        <v>113</v>
      </c>
      <c r="B21" t="s">
        <v>15</v>
      </c>
      <c r="C21">
        <v>32</v>
      </c>
      <c r="D21" t="s">
        <v>13</v>
      </c>
      <c r="E21" s="3">
        <v>44339</v>
      </c>
      <c r="F21" t="s">
        <v>26</v>
      </c>
      <c r="G21" s="5">
        <v>45510</v>
      </c>
      <c r="H21" t="s">
        <v>208</v>
      </c>
      <c r="I21" s="6">
        <f ca="1">(TODAY()-staff[[#This Row],[Date Joined]])/365</f>
        <v>2.9287671232876713</v>
      </c>
      <c r="J21" s="7">
        <f ca="1">ROUNDUP(IF(staff[[#This Row],[Tenure]]&gt;2,3%,2%)*staff[[#This Row],[Salary]],0)</f>
        <v>1366</v>
      </c>
      <c r="K21">
        <f>_xlfn.XLOOKUP(staff[[#This Row],[Rating]],[1]Mapping!$B$2:$B$6,[1]Mapping!$C$2:$C$6)</f>
        <v>3</v>
      </c>
    </row>
    <row r="22" spans="1:11" x14ac:dyDescent="0.2">
      <c r="A22" t="s">
        <v>70</v>
      </c>
      <c r="B22" t="s">
        <v>15</v>
      </c>
      <c r="C22">
        <v>32</v>
      </c>
      <c r="D22" t="s">
        <v>13</v>
      </c>
      <c r="E22" s="3">
        <v>44400</v>
      </c>
      <c r="F22" t="s">
        <v>26</v>
      </c>
      <c r="G22" s="5">
        <v>45510</v>
      </c>
      <c r="H22" t="s">
        <v>203</v>
      </c>
      <c r="I22" s="6">
        <f ca="1">(TODAY()-staff[[#This Row],[Date Joined]])/365</f>
        <v>2.7616438356164386</v>
      </c>
      <c r="J22" s="7">
        <f ca="1">ROUNDUP(IF(staff[[#This Row],[Tenure]]&gt;2,3%,2%)*staff[[#This Row],[Salary]],0)</f>
        <v>1366</v>
      </c>
      <c r="K22">
        <f>_xlfn.XLOOKUP(staff[[#This Row],[Rating]],[1]Mapping!$B$2:$B$6,[1]Mapping!$C$2:$C$6)</f>
        <v>3</v>
      </c>
    </row>
    <row r="23" spans="1:11" x14ac:dyDescent="0.2">
      <c r="A23" t="s">
        <v>140</v>
      </c>
      <c r="B23" t="s">
        <v>8</v>
      </c>
      <c r="C23">
        <v>26</v>
      </c>
      <c r="D23" t="s">
        <v>13</v>
      </c>
      <c r="E23" s="3">
        <v>44164</v>
      </c>
      <c r="F23" t="s">
        <v>12</v>
      </c>
      <c r="G23" s="5">
        <v>47360</v>
      </c>
      <c r="H23" t="s">
        <v>208</v>
      </c>
      <c r="I23" s="6">
        <f ca="1">(TODAY()-staff[[#This Row],[Date Joined]])/365</f>
        <v>3.408219178082192</v>
      </c>
      <c r="J23" s="7">
        <f ca="1">ROUNDUP(IF(staff[[#This Row],[Tenure]]&gt;2,3%,2%)*staff[[#This Row],[Salary]],0)</f>
        <v>1421</v>
      </c>
      <c r="K23">
        <f>_xlfn.XLOOKUP(staff[[#This Row],[Rating]],[1]Mapping!$B$2:$B$6,[1]Mapping!$C$2:$C$6)</f>
        <v>3</v>
      </c>
    </row>
    <row r="24" spans="1:11" x14ac:dyDescent="0.2">
      <c r="A24" t="s">
        <v>87</v>
      </c>
      <c r="B24" t="s">
        <v>8</v>
      </c>
      <c r="C24">
        <v>26</v>
      </c>
      <c r="D24" t="s">
        <v>13</v>
      </c>
      <c r="E24" s="3">
        <v>44225</v>
      </c>
      <c r="F24" t="s">
        <v>12</v>
      </c>
      <c r="G24" s="5">
        <v>47360</v>
      </c>
      <c r="H24" t="s">
        <v>203</v>
      </c>
      <c r="I24" s="6">
        <f ca="1">(TODAY()-staff[[#This Row],[Date Joined]])/365</f>
        <v>3.2410958904109588</v>
      </c>
      <c r="J24" s="7">
        <f ca="1">ROUNDUP(IF(staff[[#This Row],[Tenure]]&gt;2,3%,2%)*staff[[#This Row],[Salary]],0)</f>
        <v>1421</v>
      </c>
      <c r="K24">
        <f>_xlfn.XLOOKUP(staff[[#This Row],[Rating]],[1]Mapping!$B$2:$B$6,[1]Mapping!$C$2:$C$6)</f>
        <v>3</v>
      </c>
    </row>
    <row r="25" spans="1:11" x14ac:dyDescent="0.2">
      <c r="A25" t="s">
        <v>122</v>
      </c>
      <c r="B25" t="s">
        <v>8</v>
      </c>
      <c r="C25">
        <v>28</v>
      </c>
      <c r="D25" t="s">
        <v>10</v>
      </c>
      <c r="E25" s="3">
        <v>43980</v>
      </c>
      <c r="F25" t="s">
        <v>17</v>
      </c>
      <c r="G25" s="5">
        <v>48170</v>
      </c>
      <c r="H25" t="s">
        <v>208</v>
      </c>
      <c r="I25" s="6">
        <f ca="1">(TODAY()-staff[[#This Row],[Date Joined]])/365</f>
        <v>3.9123287671232876</v>
      </c>
      <c r="J25" s="7">
        <f ca="1">ROUNDUP(IF(staff[[#This Row],[Tenure]]&gt;2,3%,2%)*staff[[#This Row],[Salary]],0)</f>
        <v>1446</v>
      </c>
      <c r="K25">
        <f>_xlfn.XLOOKUP(staff[[#This Row],[Rating]],[1]Mapping!$B$2:$B$6,[1]Mapping!$C$2:$C$6)</f>
        <v>4</v>
      </c>
    </row>
    <row r="26" spans="1:11" x14ac:dyDescent="0.2">
      <c r="A26" t="s">
        <v>69</v>
      </c>
      <c r="B26" t="s">
        <v>8</v>
      </c>
      <c r="C26">
        <v>28</v>
      </c>
      <c r="D26" t="s">
        <v>10</v>
      </c>
      <c r="E26" s="3">
        <v>44041</v>
      </c>
      <c r="F26" t="s">
        <v>17</v>
      </c>
      <c r="G26" s="5">
        <v>48170</v>
      </c>
      <c r="H26" t="s">
        <v>203</v>
      </c>
      <c r="I26" s="6">
        <f ca="1">(TODAY()-staff[[#This Row],[Date Joined]])/365</f>
        <v>3.7452054794520548</v>
      </c>
      <c r="J26" s="7">
        <f ca="1">ROUNDUP(IF(staff[[#This Row],[Tenure]]&gt;2,3%,2%)*staff[[#This Row],[Salary]],0)</f>
        <v>1446</v>
      </c>
      <c r="K26">
        <f>_xlfn.XLOOKUP(staff[[#This Row],[Rating]],[1]Mapping!$B$2:$B$6,[1]Mapping!$C$2:$C$6)</f>
        <v>4</v>
      </c>
    </row>
    <row r="27" spans="1:11" x14ac:dyDescent="0.2">
      <c r="A27" t="s">
        <v>200</v>
      </c>
      <c r="B27" t="s">
        <v>8</v>
      </c>
      <c r="C27">
        <v>33</v>
      </c>
      <c r="D27" t="s">
        <v>10</v>
      </c>
      <c r="E27" s="3">
        <v>44640</v>
      </c>
      <c r="F27" t="s">
        <v>12</v>
      </c>
      <c r="G27" s="5">
        <v>48530</v>
      </c>
      <c r="H27" t="s">
        <v>208</v>
      </c>
      <c r="I27" s="6">
        <f ca="1">(TODAY()-staff[[#This Row],[Date Joined]])/365</f>
        <v>2.1041095890410957</v>
      </c>
      <c r="J27" s="7">
        <f ca="1">ROUNDUP(IF(staff[[#This Row],[Tenure]]&gt;2,3%,2%)*staff[[#This Row],[Salary]],0)</f>
        <v>1456</v>
      </c>
      <c r="K27">
        <f>_xlfn.XLOOKUP(staff[[#This Row],[Rating]],[1]Mapping!$B$2:$B$6,[1]Mapping!$C$2:$C$6)</f>
        <v>4</v>
      </c>
    </row>
    <row r="28" spans="1:11" x14ac:dyDescent="0.2">
      <c r="A28" t="s">
        <v>21</v>
      </c>
      <c r="B28" t="s">
        <v>8</v>
      </c>
      <c r="C28">
        <v>33</v>
      </c>
      <c r="D28" t="s">
        <v>10</v>
      </c>
      <c r="E28" s="3">
        <v>44701</v>
      </c>
      <c r="F28" t="s">
        <v>12</v>
      </c>
      <c r="G28" s="5">
        <v>48530</v>
      </c>
      <c r="H28" t="s">
        <v>203</v>
      </c>
      <c r="I28" s="6">
        <f ca="1">(TODAY()-staff[[#This Row],[Date Joined]])/365</f>
        <v>1.9369863013698629</v>
      </c>
      <c r="J28" s="7">
        <f ca="1">ROUNDUP(IF(staff[[#This Row],[Tenure]]&gt;2,3%,2%)*staff[[#This Row],[Salary]],0)</f>
        <v>971</v>
      </c>
      <c r="K28">
        <f>_xlfn.XLOOKUP(staff[[#This Row],[Rating]],[1]Mapping!$B$2:$B$6,[1]Mapping!$C$2:$C$6)</f>
        <v>4</v>
      </c>
    </row>
    <row r="29" spans="1:11" x14ac:dyDescent="0.2">
      <c r="A29" t="s">
        <v>167</v>
      </c>
      <c r="B29" t="s">
        <v>8</v>
      </c>
      <c r="C29">
        <v>31</v>
      </c>
      <c r="D29" t="s">
        <v>13</v>
      </c>
      <c r="E29" s="3">
        <v>44450</v>
      </c>
      <c r="F29" t="s">
        <v>23</v>
      </c>
      <c r="G29" s="5">
        <v>48950</v>
      </c>
      <c r="H29" t="s">
        <v>208</v>
      </c>
      <c r="I29" s="6">
        <f ca="1">(TODAY()-staff[[#This Row],[Date Joined]])/365</f>
        <v>2.6246575342465754</v>
      </c>
      <c r="J29" s="7">
        <f ca="1">ROUNDUP(IF(staff[[#This Row],[Tenure]]&gt;2,3%,2%)*staff[[#This Row],[Salary]],0)</f>
        <v>1469</v>
      </c>
      <c r="K29">
        <f>_xlfn.XLOOKUP(staff[[#This Row],[Rating]],[1]Mapping!$B$2:$B$6,[1]Mapping!$C$2:$C$6)</f>
        <v>3</v>
      </c>
    </row>
    <row r="30" spans="1:11" x14ac:dyDescent="0.2">
      <c r="A30" t="s">
        <v>57</v>
      </c>
      <c r="B30" t="s">
        <v>8</v>
      </c>
      <c r="C30">
        <v>31</v>
      </c>
      <c r="D30" t="s">
        <v>13</v>
      </c>
      <c r="E30" s="3">
        <v>44511</v>
      </c>
      <c r="F30" t="s">
        <v>23</v>
      </c>
      <c r="G30" s="5">
        <v>48950</v>
      </c>
      <c r="H30" t="s">
        <v>203</v>
      </c>
      <c r="I30" s="6">
        <f ca="1">(TODAY()-staff[[#This Row],[Date Joined]])/365</f>
        <v>2.4575342465753423</v>
      </c>
      <c r="J30" s="7">
        <f ca="1">ROUNDUP(IF(staff[[#This Row],[Tenure]]&gt;2,3%,2%)*staff[[#This Row],[Salary]],0)</f>
        <v>1469</v>
      </c>
      <c r="K30">
        <f>_xlfn.XLOOKUP(staff[[#This Row],[Rating]],[1]Mapping!$B$2:$B$6,[1]Mapping!$C$2:$C$6)</f>
        <v>3</v>
      </c>
    </row>
    <row r="31" spans="1:11" x14ac:dyDescent="0.2">
      <c r="A31" t="s">
        <v>149</v>
      </c>
      <c r="B31" t="s">
        <v>8</v>
      </c>
      <c r="C31">
        <v>27</v>
      </c>
      <c r="D31" t="s">
        <v>13</v>
      </c>
      <c r="E31" s="3">
        <v>44506</v>
      </c>
      <c r="F31" t="s">
        <v>17</v>
      </c>
      <c r="G31" s="5">
        <v>48980</v>
      </c>
      <c r="H31" t="s">
        <v>208</v>
      </c>
      <c r="I31" s="6">
        <f ca="1">(TODAY()-staff[[#This Row],[Date Joined]])/365</f>
        <v>2.4712328767123286</v>
      </c>
      <c r="J31" s="7">
        <f ca="1">ROUNDUP(IF(staff[[#This Row],[Tenure]]&gt;2,3%,2%)*staff[[#This Row],[Salary]],0)</f>
        <v>1470</v>
      </c>
      <c r="K31">
        <f>_xlfn.XLOOKUP(staff[[#This Row],[Rating]],[1]Mapping!$B$2:$B$6,[1]Mapping!$C$2:$C$6)</f>
        <v>3</v>
      </c>
    </row>
    <row r="32" spans="1:11" x14ac:dyDescent="0.2">
      <c r="A32" t="s">
        <v>40</v>
      </c>
      <c r="B32" t="s">
        <v>8</v>
      </c>
      <c r="C32">
        <v>27</v>
      </c>
      <c r="D32" t="s">
        <v>13</v>
      </c>
      <c r="E32" s="3">
        <v>44567</v>
      </c>
      <c r="F32" t="s">
        <v>17</v>
      </c>
      <c r="G32" s="5">
        <v>48980</v>
      </c>
      <c r="H32" t="s">
        <v>203</v>
      </c>
      <c r="I32" s="6">
        <f ca="1">(TODAY()-staff[[#This Row],[Date Joined]])/365</f>
        <v>2.3041095890410959</v>
      </c>
      <c r="J32" s="7">
        <f ca="1">ROUNDUP(IF(staff[[#This Row],[Tenure]]&gt;2,3%,2%)*staff[[#This Row],[Salary]],0)</f>
        <v>1470</v>
      </c>
      <c r="K32">
        <f>_xlfn.XLOOKUP(staff[[#This Row],[Rating]],[1]Mapping!$B$2:$B$6,[1]Mapping!$C$2:$C$6)</f>
        <v>3</v>
      </c>
    </row>
    <row r="33" spans="1:11" x14ac:dyDescent="0.2">
      <c r="A33" t="s">
        <v>125</v>
      </c>
      <c r="B33" t="s">
        <v>15</v>
      </c>
      <c r="C33">
        <v>34</v>
      </c>
      <c r="D33" t="s">
        <v>18</v>
      </c>
      <c r="E33" s="3">
        <v>44660</v>
      </c>
      <c r="F33" t="s">
        <v>9</v>
      </c>
      <c r="G33" s="5">
        <v>49630</v>
      </c>
      <c r="H33" t="s">
        <v>208</v>
      </c>
      <c r="I33" s="6">
        <f ca="1">(TODAY()-staff[[#This Row],[Date Joined]])/365</f>
        <v>2.0493150684931507</v>
      </c>
      <c r="J33" s="7">
        <f ca="1">ROUNDUP(IF(staff[[#This Row],[Tenure]]&gt;2,3%,2%)*staff[[#This Row],[Salary]],0)</f>
        <v>1489</v>
      </c>
      <c r="K33">
        <f>_xlfn.XLOOKUP(staff[[#This Row],[Rating]],[1]Mapping!$B$2:$B$6,[1]Mapping!$C$2:$C$6)</f>
        <v>2</v>
      </c>
    </row>
    <row r="34" spans="1:11" x14ac:dyDescent="0.2">
      <c r="A34" t="s">
        <v>53</v>
      </c>
      <c r="B34" t="s">
        <v>15</v>
      </c>
      <c r="C34">
        <v>34</v>
      </c>
      <c r="D34" t="s">
        <v>18</v>
      </c>
      <c r="E34" s="3">
        <v>44721</v>
      </c>
      <c r="F34" t="s">
        <v>9</v>
      </c>
      <c r="G34" s="5">
        <v>49630</v>
      </c>
      <c r="H34" t="s">
        <v>203</v>
      </c>
      <c r="I34" s="6">
        <f ca="1">(TODAY()-staff[[#This Row],[Date Joined]])/365</f>
        <v>1.8821917808219177</v>
      </c>
      <c r="J34" s="7">
        <f ca="1">ROUNDUP(IF(staff[[#This Row],[Tenure]]&gt;2,3%,2%)*staff[[#This Row],[Salary]],0)</f>
        <v>993</v>
      </c>
      <c r="K34">
        <f>_xlfn.XLOOKUP(staff[[#This Row],[Rating]],[1]Mapping!$B$2:$B$6,[1]Mapping!$C$2:$C$6)</f>
        <v>2</v>
      </c>
    </row>
    <row r="35" spans="1:11" x14ac:dyDescent="0.2">
      <c r="A35" t="s">
        <v>144</v>
      </c>
      <c r="B35" t="s">
        <v>8</v>
      </c>
      <c r="C35">
        <v>24</v>
      </c>
      <c r="D35" t="s">
        <v>18</v>
      </c>
      <c r="E35" s="3">
        <v>44375</v>
      </c>
      <c r="F35" t="s">
        <v>17</v>
      </c>
      <c r="G35" s="5">
        <v>52610</v>
      </c>
      <c r="H35" t="s">
        <v>208</v>
      </c>
      <c r="I35" s="6">
        <f ca="1">(TODAY()-staff[[#This Row],[Date Joined]])/365</f>
        <v>2.8301369863013699</v>
      </c>
      <c r="J35" s="7">
        <f ca="1">ROUNDUP(IF(staff[[#This Row],[Tenure]]&gt;2,3%,2%)*staff[[#This Row],[Salary]],0)</f>
        <v>1579</v>
      </c>
      <c r="K35">
        <f>_xlfn.XLOOKUP(staff[[#This Row],[Rating]],[1]Mapping!$B$2:$B$6,[1]Mapping!$C$2:$C$6)</f>
        <v>2</v>
      </c>
    </row>
    <row r="36" spans="1:11" x14ac:dyDescent="0.2">
      <c r="A36" t="s">
        <v>58</v>
      </c>
      <c r="B36" t="s">
        <v>8</v>
      </c>
      <c r="C36">
        <v>24</v>
      </c>
      <c r="D36" t="s">
        <v>18</v>
      </c>
      <c r="E36" s="3">
        <v>44436</v>
      </c>
      <c r="F36" t="s">
        <v>17</v>
      </c>
      <c r="G36" s="5">
        <v>52610</v>
      </c>
      <c r="H36" t="s">
        <v>203</v>
      </c>
      <c r="I36" s="6">
        <f ca="1">(TODAY()-staff[[#This Row],[Date Joined]])/365</f>
        <v>2.6630136986301371</v>
      </c>
      <c r="J36" s="7">
        <f ca="1">ROUNDUP(IF(staff[[#This Row],[Tenure]]&gt;2,3%,2%)*staff[[#This Row],[Salary]],0)</f>
        <v>1579</v>
      </c>
      <c r="K36">
        <f>_xlfn.XLOOKUP(staff[[#This Row],[Rating]],[1]Mapping!$B$2:$B$6,[1]Mapping!$C$2:$C$6)</f>
        <v>2</v>
      </c>
    </row>
    <row r="37" spans="1:11" x14ac:dyDescent="0.2">
      <c r="A37" t="s">
        <v>151</v>
      </c>
      <c r="B37" t="s">
        <v>15</v>
      </c>
      <c r="C37">
        <v>28</v>
      </c>
      <c r="D37" t="s">
        <v>13</v>
      </c>
      <c r="E37" s="3">
        <v>44296</v>
      </c>
      <c r="F37" t="s">
        <v>9</v>
      </c>
      <c r="G37" s="5">
        <v>53240</v>
      </c>
      <c r="H37" t="s">
        <v>208</v>
      </c>
      <c r="I37" s="6">
        <f ca="1">(TODAY()-staff[[#This Row],[Date Joined]])/365</f>
        <v>3.0465753424657533</v>
      </c>
      <c r="J37" s="7">
        <f ca="1">ROUNDUP(IF(staff[[#This Row],[Tenure]]&gt;2,3%,2%)*staff[[#This Row],[Salary]],0)</f>
        <v>1598</v>
      </c>
      <c r="K37">
        <f>_xlfn.XLOOKUP(staff[[#This Row],[Rating]],[1]Mapping!$B$2:$B$6,[1]Mapping!$C$2:$C$6)</f>
        <v>3</v>
      </c>
    </row>
    <row r="38" spans="1:11" x14ac:dyDescent="0.2">
      <c r="A38" t="s">
        <v>14</v>
      </c>
      <c r="B38" t="s">
        <v>15</v>
      </c>
      <c r="C38">
        <v>28</v>
      </c>
      <c r="D38" t="s">
        <v>13</v>
      </c>
      <c r="E38" s="3">
        <v>44357</v>
      </c>
      <c r="F38" t="s">
        <v>9</v>
      </c>
      <c r="G38" s="5">
        <v>53240</v>
      </c>
      <c r="H38" t="s">
        <v>203</v>
      </c>
      <c r="I38" s="6">
        <f ca="1">(TODAY()-staff[[#This Row],[Date Joined]])/365</f>
        <v>2.8794520547945206</v>
      </c>
      <c r="J38" s="7">
        <f ca="1">ROUNDUP(IF(staff[[#This Row],[Tenure]]&gt;2,3%,2%)*staff[[#This Row],[Salary]],0)</f>
        <v>1598</v>
      </c>
      <c r="K38">
        <f>_xlfn.XLOOKUP(staff[[#This Row],[Rating]],[1]Mapping!$B$2:$B$6,[1]Mapping!$C$2:$C$6)</f>
        <v>3</v>
      </c>
    </row>
    <row r="39" spans="1:11" x14ac:dyDescent="0.2">
      <c r="A39" t="s">
        <v>171</v>
      </c>
      <c r="B39" t="s">
        <v>8</v>
      </c>
      <c r="C39">
        <v>32</v>
      </c>
      <c r="D39" t="s">
        <v>13</v>
      </c>
      <c r="E39" s="3">
        <v>44403</v>
      </c>
      <c r="F39" t="s">
        <v>9</v>
      </c>
      <c r="G39" s="5">
        <v>53540</v>
      </c>
      <c r="H39" t="s">
        <v>208</v>
      </c>
      <c r="I39" s="6">
        <f ca="1">(TODAY()-staff[[#This Row],[Date Joined]])/365</f>
        <v>2.7534246575342465</v>
      </c>
      <c r="J39" s="7">
        <f ca="1">ROUNDUP(IF(staff[[#This Row],[Tenure]]&gt;2,3%,2%)*staff[[#This Row],[Salary]],0)</f>
        <v>1607</v>
      </c>
      <c r="K39">
        <f>_xlfn.XLOOKUP(staff[[#This Row],[Rating]],[1]Mapping!$B$2:$B$6,[1]Mapping!$C$2:$C$6)</f>
        <v>3</v>
      </c>
    </row>
    <row r="40" spans="1:11" x14ac:dyDescent="0.2">
      <c r="A40" t="s">
        <v>179</v>
      </c>
      <c r="B40" t="s">
        <v>8</v>
      </c>
      <c r="C40">
        <v>26</v>
      </c>
      <c r="D40" t="s">
        <v>13</v>
      </c>
      <c r="E40" s="3">
        <v>44350</v>
      </c>
      <c r="F40" t="s">
        <v>12</v>
      </c>
      <c r="G40" s="5">
        <v>53540</v>
      </c>
      <c r="H40" t="s">
        <v>208</v>
      </c>
      <c r="I40" s="6">
        <f ca="1">(TODAY()-staff[[#This Row],[Date Joined]])/365</f>
        <v>2.8986301369863012</v>
      </c>
      <c r="J40" s="7">
        <f ca="1">ROUNDUP(IF(staff[[#This Row],[Tenure]]&gt;2,3%,2%)*staff[[#This Row],[Salary]],0)</f>
        <v>1607</v>
      </c>
      <c r="K40">
        <f>_xlfn.XLOOKUP(staff[[#This Row],[Rating]],[1]Mapping!$B$2:$B$6,[1]Mapping!$C$2:$C$6)</f>
        <v>3</v>
      </c>
    </row>
    <row r="41" spans="1:11" x14ac:dyDescent="0.2">
      <c r="A41" t="s">
        <v>19</v>
      </c>
      <c r="B41" t="s">
        <v>8</v>
      </c>
      <c r="C41">
        <v>32</v>
      </c>
      <c r="D41" t="s">
        <v>13</v>
      </c>
      <c r="E41" s="3">
        <v>44465</v>
      </c>
      <c r="F41" t="s">
        <v>9</v>
      </c>
      <c r="G41" s="5">
        <v>53540</v>
      </c>
      <c r="H41" t="s">
        <v>203</v>
      </c>
      <c r="I41" s="6">
        <f ca="1">(TODAY()-staff[[#This Row],[Date Joined]])/365</f>
        <v>2.5835616438356164</v>
      </c>
      <c r="J41" s="7">
        <f ca="1">ROUNDUP(IF(staff[[#This Row],[Tenure]]&gt;2,3%,2%)*staff[[#This Row],[Salary]],0)</f>
        <v>1607</v>
      </c>
      <c r="K41">
        <f>_xlfn.XLOOKUP(staff[[#This Row],[Rating]],[1]Mapping!$B$2:$B$6,[1]Mapping!$C$2:$C$6)</f>
        <v>3</v>
      </c>
    </row>
    <row r="42" spans="1:11" x14ac:dyDescent="0.2">
      <c r="A42" t="s">
        <v>109</v>
      </c>
      <c r="B42" t="s">
        <v>8</v>
      </c>
      <c r="C42">
        <v>26</v>
      </c>
      <c r="D42" t="s">
        <v>13</v>
      </c>
      <c r="E42" s="3">
        <v>44411</v>
      </c>
      <c r="F42" t="s">
        <v>12</v>
      </c>
      <c r="G42" s="5">
        <v>53540</v>
      </c>
      <c r="H42" t="s">
        <v>203</v>
      </c>
      <c r="I42" s="6">
        <f ca="1">(TODAY()-staff[[#This Row],[Date Joined]])/365</f>
        <v>2.7315068493150685</v>
      </c>
      <c r="J42" s="7">
        <f ca="1">ROUNDUP(IF(staff[[#This Row],[Tenure]]&gt;2,3%,2%)*staff[[#This Row],[Salary]],0)</f>
        <v>1607</v>
      </c>
      <c r="K42">
        <f>_xlfn.XLOOKUP(staff[[#This Row],[Rating]],[1]Mapping!$B$2:$B$6,[1]Mapping!$C$2:$C$6)</f>
        <v>3</v>
      </c>
    </row>
    <row r="43" spans="1:11" x14ac:dyDescent="0.2">
      <c r="A43" t="s">
        <v>195</v>
      </c>
      <c r="B43" t="s">
        <v>8</v>
      </c>
      <c r="C43">
        <v>33</v>
      </c>
      <c r="D43" t="s">
        <v>13</v>
      </c>
      <c r="E43" s="3">
        <v>44448</v>
      </c>
      <c r="F43" t="s">
        <v>23</v>
      </c>
      <c r="G43" s="5">
        <v>53870</v>
      </c>
      <c r="H43" t="s">
        <v>208</v>
      </c>
      <c r="I43" s="6">
        <f ca="1">(TODAY()-staff[[#This Row],[Date Joined]])/365</f>
        <v>2.6301369863013697</v>
      </c>
      <c r="J43" s="7">
        <f ca="1">ROUNDUP(IF(staff[[#This Row],[Tenure]]&gt;2,3%,2%)*staff[[#This Row],[Salary]],0)</f>
        <v>1617</v>
      </c>
      <c r="K43">
        <f>_xlfn.XLOOKUP(staff[[#This Row],[Rating]],[1]Mapping!$B$2:$B$6,[1]Mapping!$C$2:$C$6)</f>
        <v>3</v>
      </c>
    </row>
    <row r="44" spans="1:11" x14ac:dyDescent="0.2">
      <c r="A44" t="s">
        <v>24</v>
      </c>
      <c r="B44" t="s">
        <v>8</v>
      </c>
      <c r="C44">
        <v>33</v>
      </c>
      <c r="D44" t="s">
        <v>13</v>
      </c>
      <c r="E44" s="3">
        <v>44509</v>
      </c>
      <c r="F44" t="s">
        <v>23</v>
      </c>
      <c r="G44" s="5">
        <v>53870</v>
      </c>
      <c r="H44" t="s">
        <v>203</v>
      </c>
      <c r="I44" s="6">
        <f ca="1">(TODAY()-staff[[#This Row],[Date Joined]])/365</f>
        <v>2.463013698630137</v>
      </c>
      <c r="J44" s="7">
        <f ca="1">ROUNDUP(IF(staff[[#This Row],[Tenure]]&gt;2,3%,2%)*staff[[#This Row],[Salary]],0)</f>
        <v>1617</v>
      </c>
      <c r="K44">
        <f>_xlfn.XLOOKUP(staff[[#This Row],[Rating]],[1]Mapping!$B$2:$B$6,[1]Mapping!$C$2:$C$6)</f>
        <v>3</v>
      </c>
    </row>
    <row r="45" spans="1:11" x14ac:dyDescent="0.2">
      <c r="A45" t="s">
        <v>130</v>
      </c>
      <c r="B45" t="s">
        <v>8</v>
      </c>
      <c r="C45">
        <v>27</v>
      </c>
      <c r="D45" t="s">
        <v>13</v>
      </c>
      <c r="E45" s="3">
        <v>44073</v>
      </c>
      <c r="F45" t="s">
        <v>9</v>
      </c>
      <c r="G45" s="5">
        <v>54970</v>
      </c>
      <c r="H45" t="s">
        <v>208</v>
      </c>
      <c r="I45" s="6">
        <f ca="1">(TODAY()-staff[[#This Row],[Date Joined]])/365</f>
        <v>3.6575342465753424</v>
      </c>
      <c r="J45" s="7">
        <f ca="1">ROUNDUP(IF(staff[[#This Row],[Tenure]]&gt;2,3%,2%)*staff[[#This Row],[Salary]],0)</f>
        <v>1650</v>
      </c>
      <c r="K45">
        <f>_xlfn.XLOOKUP(staff[[#This Row],[Rating]],[1]Mapping!$B$2:$B$6,[1]Mapping!$C$2:$C$6)</f>
        <v>3</v>
      </c>
    </row>
    <row r="46" spans="1:11" x14ac:dyDescent="0.2">
      <c r="A46" t="s">
        <v>82</v>
      </c>
      <c r="B46" t="s">
        <v>8</v>
      </c>
      <c r="C46">
        <v>27</v>
      </c>
      <c r="D46" t="s">
        <v>13</v>
      </c>
      <c r="E46" s="3">
        <v>44134</v>
      </c>
      <c r="F46" t="s">
        <v>9</v>
      </c>
      <c r="G46" s="5">
        <v>54970</v>
      </c>
      <c r="H46" t="s">
        <v>203</v>
      </c>
      <c r="I46" s="6">
        <f ca="1">(TODAY()-staff[[#This Row],[Date Joined]])/365</f>
        <v>3.4904109589041097</v>
      </c>
      <c r="J46" s="7">
        <f ca="1">ROUNDUP(IF(staff[[#This Row],[Tenure]]&gt;2,3%,2%)*staff[[#This Row],[Salary]],0)</f>
        <v>1650</v>
      </c>
      <c r="K46">
        <f>_xlfn.XLOOKUP(staff[[#This Row],[Rating]],[1]Mapping!$B$2:$B$6,[1]Mapping!$C$2:$C$6)</f>
        <v>3</v>
      </c>
    </row>
    <row r="47" spans="1:11" x14ac:dyDescent="0.2">
      <c r="A47" t="s">
        <v>115</v>
      </c>
      <c r="B47" t="s">
        <v>15</v>
      </c>
      <c r="C47">
        <v>38</v>
      </c>
      <c r="D47" t="s">
        <v>10</v>
      </c>
      <c r="E47" s="3">
        <v>44268</v>
      </c>
      <c r="F47" t="s">
        <v>9</v>
      </c>
      <c r="G47" s="5">
        <v>56870</v>
      </c>
      <c r="H47" t="s">
        <v>208</v>
      </c>
      <c r="I47" s="6">
        <f ca="1">(TODAY()-staff[[#This Row],[Date Joined]])/365</f>
        <v>3.1232876712328768</v>
      </c>
      <c r="J47" s="7">
        <f ca="1">ROUNDUP(IF(staff[[#This Row],[Tenure]]&gt;2,3%,2%)*staff[[#This Row],[Salary]],0)</f>
        <v>1707</v>
      </c>
      <c r="K47">
        <f>_xlfn.XLOOKUP(staff[[#This Row],[Rating]],[1]Mapping!$B$2:$B$6,[1]Mapping!$C$2:$C$6)</f>
        <v>4</v>
      </c>
    </row>
    <row r="48" spans="1:11" x14ac:dyDescent="0.2">
      <c r="A48" t="s">
        <v>84</v>
      </c>
      <c r="B48" t="s">
        <v>15</v>
      </c>
      <c r="C48">
        <v>38</v>
      </c>
      <c r="D48" t="s">
        <v>10</v>
      </c>
      <c r="E48" s="3">
        <v>44329</v>
      </c>
      <c r="F48" t="s">
        <v>9</v>
      </c>
      <c r="G48" s="5">
        <v>56870</v>
      </c>
      <c r="H48" t="s">
        <v>203</v>
      </c>
      <c r="I48" s="6">
        <f ca="1">(TODAY()-staff[[#This Row],[Date Joined]])/365</f>
        <v>2.956164383561644</v>
      </c>
      <c r="J48" s="7">
        <f ca="1">ROUNDUP(IF(staff[[#This Row],[Tenure]]&gt;2,3%,2%)*staff[[#This Row],[Salary]],0)</f>
        <v>1707</v>
      </c>
      <c r="K48">
        <f>_xlfn.XLOOKUP(staff[[#This Row],[Rating]],[1]Mapping!$B$2:$B$6,[1]Mapping!$C$2:$C$6)</f>
        <v>4</v>
      </c>
    </row>
    <row r="49" spans="1:11" x14ac:dyDescent="0.2">
      <c r="A49" t="s">
        <v>157</v>
      </c>
      <c r="B49" t="s">
        <v>8</v>
      </c>
      <c r="C49">
        <v>21</v>
      </c>
      <c r="D49" t="s">
        <v>13</v>
      </c>
      <c r="E49" s="3">
        <v>44701</v>
      </c>
      <c r="F49" t="s">
        <v>12</v>
      </c>
      <c r="G49" s="5">
        <v>57090</v>
      </c>
      <c r="H49" t="s">
        <v>208</v>
      </c>
      <c r="I49" s="6">
        <f ca="1">(TODAY()-staff[[#This Row],[Date Joined]])/365</f>
        <v>1.9369863013698629</v>
      </c>
      <c r="J49" s="7">
        <f ca="1">ROUNDUP(IF(staff[[#This Row],[Tenure]]&gt;2,3%,2%)*staff[[#This Row],[Salary]],0)</f>
        <v>1142</v>
      </c>
      <c r="K49">
        <f>_xlfn.XLOOKUP(staff[[#This Row],[Rating]],[1]Mapping!$B$2:$B$6,[1]Mapping!$C$2:$C$6)</f>
        <v>3</v>
      </c>
    </row>
    <row r="50" spans="1:11" x14ac:dyDescent="0.2">
      <c r="A50" t="s">
        <v>34</v>
      </c>
      <c r="B50" t="s">
        <v>8</v>
      </c>
      <c r="C50">
        <v>21</v>
      </c>
      <c r="D50" t="s">
        <v>13</v>
      </c>
      <c r="E50" s="3">
        <v>44762</v>
      </c>
      <c r="F50" t="s">
        <v>12</v>
      </c>
      <c r="G50" s="5">
        <v>57090</v>
      </c>
      <c r="H50" t="s">
        <v>203</v>
      </c>
      <c r="I50" s="6">
        <f ca="1">(TODAY()-staff[[#This Row],[Date Joined]])/365</f>
        <v>1.7698630136986302</v>
      </c>
      <c r="J50" s="7">
        <f ca="1">ROUNDUP(IF(staff[[#This Row],[Tenure]]&gt;2,3%,2%)*staff[[#This Row],[Salary]],0)</f>
        <v>1142</v>
      </c>
      <c r="K50">
        <f>_xlfn.XLOOKUP(staff[[#This Row],[Rating]],[1]Mapping!$B$2:$B$6,[1]Mapping!$C$2:$C$6)</f>
        <v>3</v>
      </c>
    </row>
    <row r="51" spans="1:11" x14ac:dyDescent="0.2">
      <c r="A51" t="s">
        <v>136</v>
      </c>
      <c r="B51" t="s">
        <v>15</v>
      </c>
      <c r="C51">
        <v>31</v>
      </c>
      <c r="D51" t="s">
        <v>13</v>
      </c>
      <c r="E51" s="3">
        <v>44604</v>
      </c>
      <c r="F51" t="s">
        <v>23</v>
      </c>
      <c r="G51" s="5">
        <v>58100</v>
      </c>
      <c r="H51" t="s">
        <v>208</v>
      </c>
      <c r="I51" s="6">
        <f ca="1">(TODAY()-staff[[#This Row],[Date Joined]])/365</f>
        <v>2.2027397260273971</v>
      </c>
      <c r="J51" s="7">
        <f ca="1">ROUNDUP(IF(staff[[#This Row],[Tenure]]&gt;2,3%,2%)*staff[[#This Row],[Salary]],0)</f>
        <v>1743</v>
      </c>
      <c r="K51">
        <f>_xlfn.XLOOKUP(staff[[#This Row],[Rating]],[1]Mapping!$B$2:$B$6,[1]Mapping!$C$2:$C$6)</f>
        <v>3</v>
      </c>
    </row>
    <row r="52" spans="1:11" x14ac:dyDescent="0.2">
      <c r="A52" t="s">
        <v>39</v>
      </c>
      <c r="B52" t="s">
        <v>15</v>
      </c>
      <c r="C52">
        <v>31</v>
      </c>
      <c r="D52" t="s">
        <v>13</v>
      </c>
      <c r="E52" s="3">
        <v>44663</v>
      </c>
      <c r="F52" t="s">
        <v>23</v>
      </c>
      <c r="G52" s="5">
        <v>58100</v>
      </c>
      <c r="H52" t="s">
        <v>203</v>
      </c>
      <c r="I52" s="6">
        <f ca="1">(TODAY()-staff[[#This Row],[Date Joined]])/365</f>
        <v>2.0410958904109591</v>
      </c>
      <c r="J52" s="7">
        <f ca="1">ROUNDUP(IF(staff[[#This Row],[Tenure]]&gt;2,3%,2%)*staff[[#This Row],[Salary]],0)</f>
        <v>1743</v>
      </c>
      <c r="K52">
        <f>_xlfn.XLOOKUP(staff[[#This Row],[Rating]],[1]Mapping!$B$2:$B$6,[1]Mapping!$C$2:$C$6)</f>
        <v>3</v>
      </c>
    </row>
    <row r="53" spans="1:11" x14ac:dyDescent="0.2">
      <c r="A53" t="s">
        <v>155</v>
      </c>
      <c r="B53" t="s">
        <v>15</v>
      </c>
      <c r="C53">
        <v>34</v>
      </c>
      <c r="D53" t="s">
        <v>13</v>
      </c>
      <c r="E53" s="3">
        <v>44594</v>
      </c>
      <c r="F53" t="s">
        <v>17</v>
      </c>
      <c r="G53" s="5">
        <v>58940</v>
      </c>
      <c r="H53" t="s">
        <v>208</v>
      </c>
      <c r="I53" s="6">
        <f ca="1">(TODAY()-staff[[#This Row],[Date Joined]])/365</f>
        <v>2.2301369863013698</v>
      </c>
      <c r="J53" s="7">
        <f ca="1">ROUNDUP(IF(staff[[#This Row],[Tenure]]&gt;2,3%,2%)*staff[[#This Row],[Salary]],0)</f>
        <v>1769</v>
      </c>
      <c r="K53">
        <f>_xlfn.XLOOKUP(staff[[#This Row],[Rating]],[1]Mapping!$B$2:$B$6,[1]Mapping!$C$2:$C$6)</f>
        <v>3</v>
      </c>
    </row>
    <row r="54" spans="1:11" x14ac:dyDescent="0.2">
      <c r="A54" t="s">
        <v>37</v>
      </c>
      <c r="B54" t="s">
        <v>15</v>
      </c>
      <c r="C54">
        <v>34</v>
      </c>
      <c r="D54" t="s">
        <v>13</v>
      </c>
      <c r="E54" s="3">
        <v>44653</v>
      </c>
      <c r="F54" t="s">
        <v>17</v>
      </c>
      <c r="G54" s="5">
        <v>58940</v>
      </c>
      <c r="H54" t="s">
        <v>203</v>
      </c>
      <c r="I54" s="6">
        <f ca="1">(TODAY()-staff[[#This Row],[Date Joined]])/365</f>
        <v>2.0684931506849313</v>
      </c>
      <c r="J54" s="7">
        <f ca="1">ROUNDUP(IF(staff[[#This Row],[Tenure]]&gt;2,3%,2%)*staff[[#This Row],[Salary]],0)</f>
        <v>1769</v>
      </c>
      <c r="K54">
        <f>_xlfn.XLOOKUP(staff[[#This Row],[Rating]],[1]Mapping!$B$2:$B$6,[1]Mapping!$C$2:$C$6)</f>
        <v>3</v>
      </c>
    </row>
    <row r="55" spans="1:11" x14ac:dyDescent="0.2">
      <c r="A55" t="s">
        <v>197</v>
      </c>
      <c r="B55" t="s">
        <v>8</v>
      </c>
      <c r="C55">
        <v>19</v>
      </c>
      <c r="D55" t="s">
        <v>13</v>
      </c>
      <c r="E55" s="3">
        <v>44218</v>
      </c>
      <c r="F55" t="s">
        <v>12</v>
      </c>
      <c r="G55" s="5">
        <v>58960</v>
      </c>
      <c r="H55" t="s">
        <v>208</v>
      </c>
      <c r="I55" s="6">
        <f ca="1">(TODAY()-staff[[#This Row],[Date Joined]])/365</f>
        <v>3.2602739726027399</v>
      </c>
      <c r="J55" s="7">
        <f ca="1">ROUNDUP(IF(staff[[#This Row],[Tenure]]&gt;2,3%,2%)*staff[[#This Row],[Salary]],0)</f>
        <v>1769</v>
      </c>
      <c r="K55">
        <f>_xlfn.XLOOKUP(staff[[#This Row],[Rating]],[1]Mapping!$B$2:$B$6,[1]Mapping!$C$2:$C$6)</f>
        <v>3</v>
      </c>
    </row>
    <row r="56" spans="1:11" x14ac:dyDescent="0.2">
      <c r="A56" t="s">
        <v>67</v>
      </c>
      <c r="B56" t="s">
        <v>8</v>
      </c>
      <c r="C56">
        <v>19</v>
      </c>
      <c r="D56" t="s">
        <v>13</v>
      </c>
      <c r="E56" s="3">
        <v>44277</v>
      </c>
      <c r="F56" t="s">
        <v>12</v>
      </c>
      <c r="G56" s="5">
        <v>58960</v>
      </c>
      <c r="H56" t="s">
        <v>203</v>
      </c>
      <c r="I56" s="6">
        <f ca="1">(TODAY()-staff[[#This Row],[Date Joined]])/365</f>
        <v>3.0986301369863014</v>
      </c>
      <c r="J56" s="7">
        <f ca="1">ROUNDUP(IF(staff[[#This Row],[Tenure]]&gt;2,3%,2%)*staff[[#This Row],[Salary]],0)</f>
        <v>1769</v>
      </c>
      <c r="K56">
        <f>_xlfn.XLOOKUP(staff[[#This Row],[Rating]],[1]Mapping!$B$2:$B$6,[1]Mapping!$C$2:$C$6)</f>
        <v>3</v>
      </c>
    </row>
    <row r="57" spans="1:11" x14ac:dyDescent="0.2">
      <c r="A57" t="s">
        <v>199</v>
      </c>
      <c r="B57" t="s">
        <v>8</v>
      </c>
      <c r="C57">
        <v>33</v>
      </c>
      <c r="D57" t="s">
        <v>13</v>
      </c>
      <c r="E57" s="3">
        <v>44181</v>
      </c>
      <c r="F57" t="s">
        <v>17</v>
      </c>
      <c r="G57" s="5">
        <v>59430</v>
      </c>
      <c r="H57" t="s">
        <v>208</v>
      </c>
      <c r="I57" s="6">
        <f ca="1">(TODAY()-staff[[#This Row],[Date Joined]])/365</f>
        <v>3.3616438356164382</v>
      </c>
      <c r="J57" s="7">
        <f ca="1">ROUNDUP(IF(staff[[#This Row],[Tenure]]&gt;2,3%,2%)*staff[[#This Row],[Salary]],0)</f>
        <v>1783</v>
      </c>
      <c r="K57">
        <f>_xlfn.XLOOKUP(staff[[#This Row],[Rating]],[1]Mapping!$B$2:$B$6,[1]Mapping!$C$2:$C$6)</f>
        <v>3</v>
      </c>
    </row>
    <row r="58" spans="1:11" x14ac:dyDescent="0.2">
      <c r="A58" t="s">
        <v>102</v>
      </c>
      <c r="B58" t="s">
        <v>8</v>
      </c>
      <c r="C58">
        <v>33</v>
      </c>
      <c r="D58" t="s">
        <v>13</v>
      </c>
      <c r="E58" s="3">
        <v>44243</v>
      </c>
      <c r="F58" t="s">
        <v>17</v>
      </c>
      <c r="G58" s="5">
        <v>59430</v>
      </c>
      <c r="H58" t="s">
        <v>203</v>
      </c>
      <c r="I58" s="6">
        <f ca="1">(TODAY()-staff[[#This Row],[Date Joined]])/365</f>
        <v>3.1917808219178081</v>
      </c>
      <c r="J58" s="7">
        <f ca="1">ROUNDUP(IF(staff[[#This Row],[Tenure]]&gt;2,3%,2%)*staff[[#This Row],[Salary]],0)</f>
        <v>1783</v>
      </c>
      <c r="K58">
        <f>_xlfn.XLOOKUP(staff[[#This Row],[Rating]],[1]Mapping!$B$2:$B$6,[1]Mapping!$C$2:$C$6)</f>
        <v>3</v>
      </c>
    </row>
    <row r="59" spans="1:11" x14ac:dyDescent="0.2">
      <c r="A59" t="s">
        <v>183</v>
      </c>
      <c r="B59" t="s">
        <v>15</v>
      </c>
      <c r="C59">
        <v>34</v>
      </c>
      <c r="D59" t="s">
        <v>13</v>
      </c>
      <c r="E59" s="3">
        <v>44550</v>
      </c>
      <c r="F59" t="s">
        <v>17</v>
      </c>
      <c r="G59" s="5">
        <v>60130</v>
      </c>
      <c r="H59" t="s">
        <v>208</v>
      </c>
      <c r="I59" s="6">
        <f ca="1">(TODAY()-staff[[#This Row],[Date Joined]])/365</f>
        <v>2.3506849315068492</v>
      </c>
      <c r="J59" s="7">
        <f ca="1">ROUNDUP(IF(staff[[#This Row],[Tenure]]&gt;2,3%,2%)*staff[[#This Row],[Salary]],0)</f>
        <v>1804</v>
      </c>
      <c r="K59">
        <f>_xlfn.XLOOKUP(staff[[#This Row],[Rating]],[1]Mapping!$B$2:$B$6,[1]Mapping!$C$2:$C$6)</f>
        <v>3</v>
      </c>
    </row>
    <row r="60" spans="1:11" x14ac:dyDescent="0.2">
      <c r="A60" t="s">
        <v>47</v>
      </c>
      <c r="B60" t="s">
        <v>15</v>
      </c>
      <c r="C60">
        <v>34</v>
      </c>
      <c r="D60" t="s">
        <v>13</v>
      </c>
      <c r="E60" s="3">
        <v>44612</v>
      </c>
      <c r="F60" t="s">
        <v>17</v>
      </c>
      <c r="G60" s="5">
        <v>60130</v>
      </c>
      <c r="H60" t="s">
        <v>203</v>
      </c>
      <c r="I60" s="6">
        <f ca="1">(TODAY()-staff[[#This Row],[Date Joined]])/365</f>
        <v>2.1808219178082191</v>
      </c>
      <c r="J60" s="7">
        <f ca="1">ROUNDUP(IF(staff[[#This Row],[Tenure]]&gt;2,3%,2%)*staff[[#This Row],[Salary]],0)</f>
        <v>1804</v>
      </c>
      <c r="K60">
        <f>_xlfn.XLOOKUP(staff[[#This Row],[Rating]],[1]Mapping!$B$2:$B$6,[1]Mapping!$C$2:$C$6)</f>
        <v>3</v>
      </c>
    </row>
    <row r="61" spans="1:11" x14ac:dyDescent="0.2">
      <c r="A61" t="s">
        <v>162</v>
      </c>
      <c r="B61" t="s">
        <v>8</v>
      </c>
      <c r="C61">
        <v>30</v>
      </c>
      <c r="D61" t="s">
        <v>13</v>
      </c>
      <c r="E61" s="3">
        <v>44607</v>
      </c>
      <c r="F61" t="s">
        <v>12</v>
      </c>
      <c r="G61" s="5">
        <v>60570</v>
      </c>
      <c r="H61" t="s">
        <v>208</v>
      </c>
      <c r="I61" s="6">
        <f ca="1">(TODAY()-staff[[#This Row],[Date Joined]])/365</f>
        <v>2.1945205479452055</v>
      </c>
      <c r="J61" s="7">
        <f ca="1">ROUNDUP(IF(staff[[#This Row],[Tenure]]&gt;2,3%,2%)*staff[[#This Row],[Salary]],0)</f>
        <v>1818</v>
      </c>
      <c r="K61">
        <f>_xlfn.XLOOKUP(staff[[#This Row],[Rating]],[1]Mapping!$B$2:$B$6,[1]Mapping!$C$2:$C$6)</f>
        <v>3</v>
      </c>
    </row>
    <row r="62" spans="1:11" x14ac:dyDescent="0.2">
      <c r="A62" t="s">
        <v>88</v>
      </c>
      <c r="B62" t="s">
        <v>8</v>
      </c>
      <c r="C62">
        <v>30</v>
      </c>
      <c r="D62" t="s">
        <v>13</v>
      </c>
      <c r="E62" s="3">
        <v>44666</v>
      </c>
      <c r="F62" t="s">
        <v>12</v>
      </c>
      <c r="G62" s="5">
        <v>60570</v>
      </c>
      <c r="H62" t="s">
        <v>203</v>
      </c>
      <c r="I62" s="6">
        <f ca="1">(TODAY()-staff[[#This Row],[Date Joined]])/365</f>
        <v>2.032876712328767</v>
      </c>
      <c r="J62" s="7">
        <f ca="1">ROUNDUP(IF(staff[[#This Row],[Tenure]]&gt;2,3%,2%)*staff[[#This Row],[Salary]],0)</f>
        <v>1818</v>
      </c>
      <c r="K62">
        <f>_xlfn.XLOOKUP(staff[[#This Row],[Rating]],[1]Mapping!$B$2:$B$6,[1]Mapping!$C$2:$C$6)</f>
        <v>3</v>
      </c>
    </row>
    <row r="63" spans="1:11" x14ac:dyDescent="0.2">
      <c r="A63" t="s">
        <v>191</v>
      </c>
      <c r="B63" t="s">
        <v>15</v>
      </c>
      <c r="C63">
        <v>24</v>
      </c>
      <c r="D63" t="s">
        <v>13</v>
      </c>
      <c r="E63" s="3">
        <v>44087</v>
      </c>
      <c r="F63" t="s">
        <v>23</v>
      </c>
      <c r="G63" s="5">
        <v>62780</v>
      </c>
      <c r="H63" t="s">
        <v>208</v>
      </c>
      <c r="I63" s="6">
        <f ca="1">(TODAY()-staff[[#This Row],[Date Joined]])/365</f>
        <v>3.6191780821917807</v>
      </c>
      <c r="J63" s="7">
        <f ca="1">ROUNDUP(IF(staff[[#This Row],[Tenure]]&gt;2,3%,2%)*staff[[#This Row],[Salary]],0)</f>
        <v>1884</v>
      </c>
      <c r="K63">
        <f>_xlfn.XLOOKUP(staff[[#This Row],[Rating]],[1]Mapping!$B$2:$B$6,[1]Mapping!$C$2:$C$6)</f>
        <v>3</v>
      </c>
    </row>
    <row r="64" spans="1:11" x14ac:dyDescent="0.2">
      <c r="A64" t="s">
        <v>22</v>
      </c>
      <c r="B64" t="s">
        <v>15</v>
      </c>
      <c r="C64">
        <v>24</v>
      </c>
      <c r="D64" t="s">
        <v>13</v>
      </c>
      <c r="E64" s="3">
        <v>44148</v>
      </c>
      <c r="F64" t="s">
        <v>23</v>
      </c>
      <c r="G64" s="5">
        <v>62780</v>
      </c>
      <c r="H64" t="s">
        <v>203</v>
      </c>
      <c r="I64" s="6">
        <f ca="1">(TODAY()-staff[[#This Row],[Date Joined]])/365</f>
        <v>3.452054794520548</v>
      </c>
      <c r="J64" s="7">
        <f ca="1">ROUNDUP(IF(staff[[#This Row],[Tenure]]&gt;2,3%,2%)*staff[[#This Row],[Salary]],0)</f>
        <v>1884</v>
      </c>
      <c r="K64">
        <f>_xlfn.XLOOKUP(staff[[#This Row],[Rating]],[1]Mapping!$B$2:$B$6,[1]Mapping!$C$2:$C$6)</f>
        <v>3</v>
      </c>
    </row>
    <row r="65" spans="1:11" x14ac:dyDescent="0.2">
      <c r="A65" t="s">
        <v>165</v>
      </c>
      <c r="B65" t="s">
        <v>204</v>
      </c>
      <c r="C65">
        <v>30</v>
      </c>
      <c r="D65" t="s">
        <v>13</v>
      </c>
      <c r="E65" s="3">
        <v>44535</v>
      </c>
      <c r="F65" t="s">
        <v>17</v>
      </c>
      <c r="G65" s="5">
        <v>64000</v>
      </c>
      <c r="H65" t="s">
        <v>208</v>
      </c>
      <c r="I65" s="6">
        <f ca="1">(TODAY()-staff[[#This Row],[Date Joined]])/365</f>
        <v>2.3917808219178083</v>
      </c>
      <c r="J65" s="7">
        <f ca="1">ROUNDUP(IF(staff[[#This Row],[Tenure]]&gt;2,3%,2%)*staff[[#This Row],[Salary]],0)</f>
        <v>1920</v>
      </c>
      <c r="K65">
        <f>_xlfn.XLOOKUP(staff[[#This Row],[Rating]],[1]Mapping!$B$2:$B$6,[1]Mapping!$C$2:$C$6)</f>
        <v>3</v>
      </c>
    </row>
    <row r="66" spans="1:11" x14ac:dyDescent="0.2">
      <c r="A66" t="s">
        <v>41</v>
      </c>
      <c r="B66" t="s">
        <v>204</v>
      </c>
      <c r="C66">
        <v>30</v>
      </c>
      <c r="D66" t="s">
        <v>13</v>
      </c>
      <c r="E66" s="3">
        <v>44597</v>
      </c>
      <c r="F66" t="s">
        <v>17</v>
      </c>
      <c r="G66" s="5">
        <v>64000</v>
      </c>
      <c r="H66" t="s">
        <v>203</v>
      </c>
      <c r="I66" s="6">
        <f ca="1">(TODAY()-staff[[#This Row],[Date Joined]])/365</f>
        <v>2.2219178082191782</v>
      </c>
      <c r="J66" s="7">
        <f ca="1">ROUNDUP(IF(staff[[#This Row],[Tenure]]&gt;2,3%,2%)*staff[[#This Row],[Salary]],0)</f>
        <v>1920</v>
      </c>
      <c r="K66">
        <f>_xlfn.XLOOKUP(staff[[#This Row],[Rating]],[1]Mapping!$B$2:$B$6,[1]Mapping!$C$2:$C$6)</f>
        <v>3</v>
      </c>
    </row>
    <row r="67" spans="1:11" x14ac:dyDescent="0.2">
      <c r="A67" t="s">
        <v>111</v>
      </c>
      <c r="B67" t="s">
        <v>15</v>
      </c>
      <c r="C67">
        <v>32</v>
      </c>
      <c r="D67" t="s">
        <v>10</v>
      </c>
      <c r="E67" s="3">
        <v>44293</v>
      </c>
      <c r="F67" t="s">
        <v>23</v>
      </c>
      <c r="G67" s="5">
        <v>65000</v>
      </c>
      <c r="H67" t="s">
        <v>208</v>
      </c>
      <c r="I67" s="6">
        <f ca="1">(TODAY()-staff[[#This Row],[Date Joined]])/365</f>
        <v>3.0547945205479454</v>
      </c>
      <c r="J67" s="7">
        <f ca="1">ROUNDUP(IF(staff[[#This Row],[Tenure]]&gt;2,3%,2%)*staff[[#This Row],[Salary]],0)</f>
        <v>1950</v>
      </c>
      <c r="K67">
        <f>_xlfn.XLOOKUP(staff[[#This Row],[Rating]],[1]Mapping!$B$2:$B$6,[1]Mapping!$C$2:$C$6)</f>
        <v>4</v>
      </c>
    </row>
    <row r="68" spans="1:11" x14ac:dyDescent="0.2">
      <c r="A68" t="s">
        <v>164</v>
      </c>
      <c r="B68" t="s">
        <v>15</v>
      </c>
      <c r="C68">
        <v>33</v>
      </c>
      <c r="D68" t="s">
        <v>13</v>
      </c>
      <c r="E68" s="3">
        <v>44006</v>
      </c>
      <c r="F68" t="s">
        <v>17</v>
      </c>
      <c r="G68" s="5">
        <v>65360</v>
      </c>
      <c r="H68" t="s">
        <v>208</v>
      </c>
      <c r="I68" s="6">
        <f ca="1">(TODAY()-staff[[#This Row],[Date Joined]])/365</f>
        <v>3.8410958904109589</v>
      </c>
      <c r="J68" s="7">
        <f ca="1">ROUNDUP(IF(staff[[#This Row],[Tenure]]&gt;2,3%,2%)*staff[[#This Row],[Salary]],0)</f>
        <v>1961</v>
      </c>
      <c r="K68">
        <f>_xlfn.XLOOKUP(staff[[#This Row],[Rating]],[1]Mapping!$B$2:$B$6,[1]Mapping!$C$2:$C$6)</f>
        <v>3</v>
      </c>
    </row>
    <row r="69" spans="1:11" x14ac:dyDescent="0.2">
      <c r="A69" t="s">
        <v>103</v>
      </c>
      <c r="B69" t="s">
        <v>15</v>
      </c>
      <c r="C69">
        <v>33</v>
      </c>
      <c r="D69" t="s">
        <v>13</v>
      </c>
      <c r="E69" s="3">
        <v>44067</v>
      </c>
      <c r="F69" t="s">
        <v>17</v>
      </c>
      <c r="G69" s="5">
        <v>65360</v>
      </c>
      <c r="H69" t="s">
        <v>203</v>
      </c>
      <c r="I69" s="6">
        <f ca="1">(TODAY()-staff[[#This Row],[Date Joined]])/365</f>
        <v>3.6739726027397261</v>
      </c>
      <c r="J69" s="7">
        <f ca="1">ROUNDUP(IF(staff[[#This Row],[Tenure]]&gt;2,3%,2%)*staff[[#This Row],[Salary]],0)</f>
        <v>1961</v>
      </c>
      <c r="K69">
        <f>_xlfn.XLOOKUP(staff[[#This Row],[Rating]],[1]Mapping!$B$2:$B$6,[1]Mapping!$C$2:$C$6)</f>
        <v>3</v>
      </c>
    </row>
    <row r="70" spans="1:11" x14ac:dyDescent="0.2">
      <c r="A70" t="s">
        <v>193</v>
      </c>
      <c r="B70" t="s">
        <v>8</v>
      </c>
      <c r="C70">
        <v>25</v>
      </c>
      <c r="D70" t="s">
        <v>13</v>
      </c>
      <c r="E70" s="3">
        <v>44322</v>
      </c>
      <c r="F70" t="s">
        <v>9</v>
      </c>
      <c r="G70" s="5">
        <v>65700</v>
      </c>
      <c r="H70" t="s">
        <v>208</v>
      </c>
      <c r="I70" s="6">
        <f ca="1">(TODAY()-staff[[#This Row],[Date Joined]])/365</f>
        <v>2.9753424657534246</v>
      </c>
      <c r="J70" s="7">
        <f ca="1">ROUNDUP(IF(staff[[#This Row],[Tenure]]&gt;2,3%,2%)*staff[[#This Row],[Salary]],0)</f>
        <v>1971</v>
      </c>
      <c r="K70">
        <f>_xlfn.XLOOKUP(staff[[#This Row],[Rating]],[1]Mapping!$B$2:$B$6,[1]Mapping!$C$2:$C$6)</f>
        <v>3</v>
      </c>
    </row>
    <row r="71" spans="1:11" x14ac:dyDescent="0.2">
      <c r="A71" t="s">
        <v>28</v>
      </c>
      <c r="B71" t="s">
        <v>8</v>
      </c>
      <c r="C71">
        <v>25</v>
      </c>
      <c r="D71" t="s">
        <v>13</v>
      </c>
      <c r="E71" s="3">
        <v>44383</v>
      </c>
      <c r="F71" t="s">
        <v>9</v>
      </c>
      <c r="G71" s="5">
        <v>65700</v>
      </c>
      <c r="H71" t="s">
        <v>203</v>
      </c>
      <c r="I71" s="6">
        <f ca="1">(TODAY()-staff[[#This Row],[Date Joined]])/365</f>
        <v>2.8082191780821919</v>
      </c>
      <c r="J71" s="7">
        <f ca="1">ROUNDUP(IF(staff[[#This Row],[Tenure]]&gt;2,3%,2%)*staff[[#This Row],[Salary]],0)</f>
        <v>1971</v>
      </c>
      <c r="K71">
        <f>_xlfn.XLOOKUP(staff[[#This Row],[Rating]],[1]Mapping!$B$2:$B$6,[1]Mapping!$C$2:$C$6)</f>
        <v>3</v>
      </c>
    </row>
    <row r="72" spans="1:11" x14ac:dyDescent="0.2">
      <c r="A72" t="s">
        <v>141</v>
      </c>
      <c r="B72" t="s">
        <v>15</v>
      </c>
      <c r="C72">
        <v>21</v>
      </c>
      <c r="D72" t="s">
        <v>13</v>
      </c>
      <c r="E72" s="3">
        <v>44256</v>
      </c>
      <c r="F72" t="s">
        <v>17</v>
      </c>
      <c r="G72" s="5">
        <v>65920</v>
      </c>
      <c r="H72" t="s">
        <v>208</v>
      </c>
      <c r="I72" s="6">
        <f ca="1">(TODAY()-staff[[#This Row],[Date Joined]])/365</f>
        <v>3.1561643835616437</v>
      </c>
      <c r="J72" s="7">
        <f ca="1">ROUNDUP(IF(staff[[#This Row],[Tenure]]&gt;2,3%,2%)*staff[[#This Row],[Salary]],0)</f>
        <v>1978</v>
      </c>
      <c r="K72">
        <f>_xlfn.XLOOKUP(staff[[#This Row],[Rating]],[1]Mapping!$B$2:$B$6,[1]Mapping!$C$2:$C$6)</f>
        <v>3</v>
      </c>
    </row>
    <row r="73" spans="1:11" x14ac:dyDescent="0.2">
      <c r="A73" t="s">
        <v>86</v>
      </c>
      <c r="B73" t="s">
        <v>15</v>
      </c>
      <c r="C73">
        <v>21</v>
      </c>
      <c r="D73" t="s">
        <v>13</v>
      </c>
      <c r="E73" s="3">
        <v>44317</v>
      </c>
      <c r="F73" t="s">
        <v>17</v>
      </c>
      <c r="G73" s="5">
        <v>65920</v>
      </c>
      <c r="H73" t="s">
        <v>203</v>
      </c>
      <c r="I73" s="6">
        <f ca="1">(TODAY()-staff[[#This Row],[Date Joined]])/365</f>
        <v>2.989041095890411</v>
      </c>
      <c r="J73" s="7">
        <f ca="1">ROUNDUP(IF(staff[[#This Row],[Tenure]]&gt;2,3%,2%)*staff[[#This Row],[Salary]],0)</f>
        <v>1978</v>
      </c>
      <c r="K73">
        <f>_xlfn.XLOOKUP(staff[[#This Row],[Rating]],[1]Mapping!$B$2:$B$6,[1]Mapping!$C$2:$C$6)</f>
        <v>3</v>
      </c>
    </row>
    <row r="74" spans="1:11" x14ac:dyDescent="0.2">
      <c r="A74" t="s">
        <v>181</v>
      </c>
      <c r="B74" t="s">
        <v>15</v>
      </c>
      <c r="C74">
        <v>30</v>
      </c>
      <c r="D74" t="s">
        <v>18</v>
      </c>
      <c r="E74" s="3">
        <v>44328</v>
      </c>
      <c r="F74" t="s">
        <v>17</v>
      </c>
      <c r="G74" s="5">
        <v>67910</v>
      </c>
      <c r="H74" t="s">
        <v>208</v>
      </c>
      <c r="I74" s="6">
        <f ca="1">(TODAY()-staff[[#This Row],[Date Joined]])/365</f>
        <v>2.9589041095890409</v>
      </c>
      <c r="J74" s="7">
        <f ca="1">ROUNDUP(IF(staff[[#This Row],[Tenure]]&gt;2,3%,2%)*staff[[#This Row],[Salary]],0)</f>
        <v>2038</v>
      </c>
      <c r="K74">
        <f>_xlfn.XLOOKUP(staff[[#This Row],[Rating]],[1]Mapping!$B$2:$B$6,[1]Mapping!$C$2:$C$6)</f>
        <v>2</v>
      </c>
    </row>
    <row r="75" spans="1:11" x14ac:dyDescent="0.2">
      <c r="A75" t="s">
        <v>38</v>
      </c>
      <c r="B75" t="s">
        <v>15</v>
      </c>
      <c r="C75">
        <v>30</v>
      </c>
      <c r="D75" t="s">
        <v>18</v>
      </c>
      <c r="E75" s="3">
        <v>44389</v>
      </c>
      <c r="F75" t="s">
        <v>17</v>
      </c>
      <c r="G75" s="5">
        <v>67910</v>
      </c>
      <c r="H75" t="s">
        <v>203</v>
      </c>
      <c r="I75" s="6">
        <f ca="1">(TODAY()-staff[[#This Row],[Date Joined]])/365</f>
        <v>2.7917808219178082</v>
      </c>
      <c r="J75" s="7">
        <f ca="1">ROUNDUP(IF(staff[[#This Row],[Tenure]]&gt;2,3%,2%)*staff[[#This Row],[Salary]],0)</f>
        <v>2038</v>
      </c>
      <c r="K75">
        <f>_xlfn.XLOOKUP(staff[[#This Row],[Rating]],[1]Mapping!$B$2:$B$6,[1]Mapping!$C$2:$C$6)</f>
        <v>2</v>
      </c>
    </row>
    <row r="76" spans="1:11" x14ac:dyDescent="0.2">
      <c r="A76" t="s">
        <v>189</v>
      </c>
      <c r="B76" t="s">
        <v>8</v>
      </c>
      <c r="C76">
        <v>30</v>
      </c>
      <c r="D76" t="s">
        <v>13</v>
      </c>
      <c r="E76" s="3">
        <v>44640</v>
      </c>
      <c r="F76" t="s">
        <v>12</v>
      </c>
      <c r="G76" s="5">
        <v>67950</v>
      </c>
      <c r="H76" t="s">
        <v>208</v>
      </c>
      <c r="I76" s="6">
        <f ca="1">(TODAY()-staff[[#This Row],[Date Joined]])/365</f>
        <v>2.1041095890410957</v>
      </c>
      <c r="J76" s="7">
        <f ca="1">ROUNDUP(IF(staff[[#This Row],[Tenure]]&gt;2,3%,2%)*staff[[#This Row],[Salary]],0)</f>
        <v>2039</v>
      </c>
      <c r="K76">
        <f>_xlfn.XLOOKUP(staff[[#This Row],[Rating]],[1]Mapping!$B$2:$B$6,[1]Mapping!$C$2:$C$6)</f>
        <v>3</v>
      </c>
    </row>
    <row r="77" spans="1:11" x14ac:dyDescent="0.2">
      <c r="A77" t="s">
        <v>107</v>
      </c>
      <c r="B77" t="s">
        <v>8</v>
      </c>
      <c r="C77">
        <v>30</v>
      </c>
      <c r="D77" t="s">
        <v>13</v>
      </c>
      <c r="E77" s="3">
        <v>44701</v>
      </c>
      <c r="F77" t="s">
        <v>12</v>
      </c>
      <c r="G77" s="5">
        <v>67950</v>
      </c>
      <c r="H77" t="s">
        <v>203</v>
      </c>
      <c r="I77" s="6">
        <f ca="1">(TODAY()-staff[[#This Row],[Date Joined]])/365</f>
        <v>1.9369863013698629</v>
      </c>
      <c r="J77" s="7">
        <f ca="1">ROUNDUP(IF(staff[[#This Row],[Tenure]]&gt;2,3%,2%)*staff[[#This Row],[Salary]],0)</f>
        <v>1359</v>
      </c>
      <c r="K77">
        <f>_xlfn.XLOOKUP(staff[[#This Row],[Rating]],[1]Mapping!$B$2:$B$6,[1]Mapping!$C$2:$C$6)</f>
        <v>3</v>
      </c>
    </row>
    <row r="78" spans="1:11" x14ac:dyDescent="0.2">
      <c r="A78" t="s">
        <v>170</v>
      </c>
      <c r="B78" t="s">
        <v>15</v>
      </c>
      <c r="C78">
        <v>20</v>
      </c>
      <c r="D78" t="s">
        <v>18</v>
      </c>
      <c r="E78" s="3">
        <v>44476</v>
      </c>
      <c r="F78" t="s">
        <v>9</v>
      </c>
      <c r="G78" s="5">
        <v>68900</v>
      </c>
      <c r="H78" t="s">
        <v>208</v>
      </c>
      <c r="I78" s="6">
        <f ca="1">(TODAY()-staff[[#This Row],[Date Joined]])/365</f>
        <v>2.5534246575342467</v>
      </c>
      <c r="J78" s="7">
        <f ca="1">ROUNDUP(IF(staff[[#This Row],[Tenure]]&gt;2,3%,2%)*staff[[#This Row],[Salary]],0)</f>
        <v>2067</v>
      </c>
      <c r="K78">
        <f>_xlfn.XLOOKUP(staff[[#This Row],[Rating]],[1]Mapping!$B$2:$B$6,[1]Mapping!$C$2:$C$6)</f>
        <v>2</v>
      </c>
    </row>
    <row r="79" spans="1:11" x14ac:dyDescent="0.2">
      <c r="A79" t="s">
        <v>65</v>
      </c>
      <c r="B79" t="s">
        <v>15</v>
      </c>
      <c r="C79">
        <v>20</v>
      </c>
      <c r="D79" t="s">
        <v>18</v>
      </c>
      <c r="E79" s="3">
        <v>44537</v>
      </c>
      <c r="F79" t="s">
        <v>9</v>
      </c>
      <c r="G79" s="5">
        <v>68900</v>
      </c>
      <c r="H79" t="s">
        <v>203</v>
      </c>
      <c r="I79" s="6">
        <f ca="1">(TODAY()-staff[[#This Row],[Date Joined]])/365</f>
        <v>2.3863013698630136</v>
      </c>
      <c r="J79" s="7">
        <f ca="1">ROUNDUP(IF(staff[[#This Row],[Tenure]]&gt;2,3%,2%)*staff[[#This Row],[Salary]],0)</f>
        <v>2067</v>
      </c>
      <c r="K79">
        <f>_xlfn.XLOOKUP(staff[[#This Row],[Rating]],[1]Mapping!$B$2:$B$6,[1]Mapping!$C$2:$C$6)</f>
        <v>2</v>
      </c>
    </row>
    <row r="80" spans="1:11" x14ac:dyDescent="0.2">
      <c r="A80" t="s">
        <v>180</v>
      </c>
      <c r="B80" t="s">
        <v>8</v>
      </c>
      <c r="C80">
        <v>37</v>
      </c>
      <c r="D80" t="s">
        <v>13</v>
      </c>
      <c r="E80" s="3">
        <v>44640</v>
      </c>
      <c r="F80" t="s">
        <v>23</v>
      </c>
      <c r="G80" s="5">
        <v>69070</v>
      </c>
      <c r="H80" t="s">
        <v>208</v>
      </c>
      <c r="I80" s="6">
        <f ca="1">(TODAY()-staff[[#This Row],[Date Joined]])/365</f>
        <v>2.1041095890410957</v>
      </c>
      <c r="J80" s="7">
        <f ca="1">ROUNDUP(IF(staff[[#This Row],[Tenure]]&gt;2,3%,2%)*staff[[#This Row],[Salary]],0)</f>
        <v>2073</v>
      </c>
      <c r="K80">
        <f>_xlfn.XLOOKUP(staff[[#This Row],[Rating]],[1]Mapping!$B$2:$B$6,[1]Mapping!$C$2:$C$6)</f>
        <v>3</v>
      </c>
    </row>
    <row r="81" spans="1:11" x14ac:dyDescent="0.2">
      <c r="A81" t="s">
        <v>29</v>
      </c>
      <c r="B81" t="s">
        <v>8</v>
      </c>
      <c r="C81">
        <v>37</v>
      </c>
      <c r="D81" t="s">
        <v>13</v>
      </c>
      <c r="E81" s="3">
        <v>44701</v>
      </c>
      <c r="F81" t="s">
        <v>23</v>
      </c>
      <c r="G81" s="5">
        <v>69070</v>
      </c>
      <c r="H81" t="s">
        <v>203</v>
      </c>
      <c r="I81" s="6">
        <f ca="1">(TODAY()-staff[[#This Row],[Date Joined]])/365</f>
        <v>1.9369863013698629</v>
      </c>
      <c r="J81" s="7">
        <f ca="1">ROUNDUP(IF(staff[[#This Row],[Tenure]]&gt;2,3%,2%)*staff[[#This Row],[Salary]],0)</f>
        <v>1382</v>
      </c>
      <c r="K81">
        <f>_xlfn.XLOOKUP(staff[[#This Row],[Rating]],[1]Mapping!$B$2:$B$6,[1]Mapping!$C$2:$C$6)</f>
        <v>3</v>
      </c>
    </row>
    <row r="82" spans="1:11" x14ac:dyDescent="0.2">
      <c r="A82" t="s">
        <v>182</v>
      </c>
      <c r="B82" t="s">
        <v>8</v>
      </c>
      <c r="C82">
        <v>30</v>
      </c>
      <c r="D82" t="s">
        <v>13</v>
      </c>
      <c r="E82" s="3">
        <v>44214</v>
      </c>
      <c r="F82" t="s">
        <v>23</v>
      </c>
      <c r="G82" s="5">
        <v>69120</v>
      </c>
      <c r="H82" t="s">
        <v>208</v>
      </c>
      <c r="I82" s="6">
        <f ca="1">(TODAY()-staff[[#This Row],[Date Joined]])/365</f>
        <v>3.2712328767123289</v>
      </c>
      <c r="J82" s="7">
        <f ca="1">ROUNDUP(IF(staff[[#This Row],[Tenure]]&gt;2,3%,2%)*staff[[#This Row],[Salary]],0)</f>
        <v>2074</v>
      </c>
      <c r="K82">
        <f>_xlfn.XLOOKUP(staff[[#This Row],[Rating]],[1]Mapping!$B$2:$B$6,[1]Mapping!$C$2:$C$6)</f>
        <v>3</v>
      </c>
    </row>
    <row r="83" spans="1:11" x14ac:dyDescent="0.2">
      <c r="A83" t="s">
        <v>76</v>
      </c>
      <c r="B83" t="s">
        <v>8</v>
      </c>
      <c r="C83">
        <v>30</v>
      </c>
      <c r="D83" t="s">
        <v>13</v>
      </c>
      <c r="E83" s="3">
        <v>44273</v>
      </c>
      <c r="F83" t="s">
        <v>23</v>
      </c>
      <c r="G83" s="5">
        <v>69120</v>
      </c>
      <c r="H83" t="s">
        <v>203</v>
      </c>
      <c r="I83" s="6">
        <f ca="1">(TODAY()-staff[[#This Row],[Date Joined]])/365</f>
        <v>3.1095890410958904</v>
      </c>
      <c r="J83" s="7">
        <f ca="1">ROUNDUP(IF(staff[[#This Row],[Tenure]]&gt;2,3%,2%)*staff[[#This Row],[Salary]],0)</f>
        <v>2074</v>
      </c>
      <c r="K83">
        <f>_xlfn.XLOOKUP(staff[[#This Row],[Rating]],[1]Mapping!$B$2:$B$6,[1]Mapping!$C$2:$C$6)</f>
        <v>3</v>
      </c>
    </row>
    <row r="84" spans="1:11" x14ac:dyDescent="0.2">
      <c r="A84" t="s">
        <v>127</v>
      </c>
      <c r="B84" t="s">
        <v>8</v>
      </c>
      <c r="C84">
        <v>30</v>
      </c>
      <c r="D84" t="s">
        <v>13</v>
      </c>
      <c r="E84" s="3">
        <v>44789</v>
      </c>
      <c r="F84" t="s">
        <v>23</v>
      </c>
      <c r="G84" s="5">
        <v>69710</v>
      </c>
      <c r="H84" t="s">
        <v>208</v>
      </c>
      <c r="I84" s="6">
        <f ca="1">(TODAY()-staff[[#This Row],[Date Joined]])/365</f>
        <v>1.6958904109589041</v>
      </c>
      <c r="J84" s="7">
        <f ca="1">ROUNDUP(IF(staff[[#This Row],[Tenure]]&gt;2,3%,2%)*staff[[#This Row],[Salary]],0)</f>
        <v>1395</v>
      </c>
      <c r="K84">
        <f>_xlfn.XLOOKUP(staff[[#This Row],[Rating]],[1]Mapping!$B$2:$B$6,[1]Mapping!$C$2:$C$6)</f>
        <v>3</v>
      </c>
    </row>
    <row r="85" spans="1:11" x14ac:dyDescent="0.2">
      <c r="A85" t="s">
        <v>72</v>
      </c>
      <c r="B85" t="s">
        <v>8</v>
      </c>
      <c r="C85">
        <v>30</v>
      </c>
      <c r="D85" t="s">
        <v>13</v>
      </c>
      <c r="E85" s="3">
        <v>44850</v>
      </c>
      <c r="F85" t="s">
        <v>23</v>
      </c>
      <c r="G85" s="5">
        <v>69710</v>
      </c>
      <c r="H85" t="s">
        <v>203</v>
      </c>
      <c r="I85" s="6">
        <f ca="1">(TODAY()-staff[[#This Row],[Date Joined]])/365</f>
        <v>1.5287671232876712</v>
      </c>
      <c r="J85" s="7">
        <f ca="1">ROUNDUP(IF(staff[[#This Row],[Tenure]]&gt;2,3%,2%)*staff[[#This Row],[Salary]],0)</f>
        <v>1395</v>
      </c>
      <c r="K85">
        <f>_xlfn.XLOOKUP(staff[[#This Row],[Rating]],[1]Mapping!$B$2:$B$6,[1]Mapping!$C$2:$C$6)</f>
        <v>3</v>
      </c>
    </row>
    <row r="86" spans="1:11" x14ac:dyDescent="0.2">
      <c r="A86" t="s">
        <v>159</v>
      </c>
      <c r="B86" t="s">
        <v>8</v>
      </c>
      <c r="C86">
        <v>42</v>
      </c>
      <c r="D86" t="s">
        <v>18</v>
      </c>
      <c r="E86" s="3">
        <v>44670</v>
      </c>
      <c r="F86" t="s">
        <v>17</v>
      </c>
      <c r="G86" s="5">
        <v>70270</v>
      </c>
      <c r="H86" t="s">
        <v>208</v>
      </c>
      <c r="I86" s="6">
        <f ca="1">(TODAY()-staff[[#This Row],[Date Joined]])/365</f>
        <v>2.021917808219178</v>
      </c>
      <c r="J86" s="7">
        <f ca="1">ROUNDUP(IF(staff[[#This Row],[Tenure]]&gt;2,3%,2%)*staff[[#This Row],[Salary]],0)</f>
        <v>2109</v>
      </c>
      <c r="K86">
        <f>_xlfn.XLOOKUP(staff[[#This Row],[Rating]],[1]Mapping!$B$2:$B$6,[1]Mapping!$C$2:$C$6)</f>
        <v>2</v>
      </c>
    </row>
    <row r="87" spans="1:11" x14ac:dyDescent="0.2">
      <c r="A87" t="s">
        <v>108</v>
      </c>
      <c r="B87" t="s">
        <v>8</v>
      </c>
      <c r="C87">
        <v>42</v>
      </c>
      <c r="D87" t="s">
        <v>18</v>
      </c>
      <c r="E87" s="3">
        <v>44731</v>
      </c>
      <c r="F87" t="s">
        <v>17</v>
      </c>
      <c r="G87" s="5">
        <v>70270</v>
      </c>
      <c r="H87" t="s">
        <v>203</v>
      </c>
      <c r="I87" s="6">
        <f ca="1">(TODAY()-staff[[#This Row],[Date Joined]])/365</f>
        <v>1.8547945205479452</v>
      </c>
      <c r="J87" s="7">
        <f ca="1">ROUNDUP(IF(staff[[#This Row],[Tenure]]&gt;2,3%,2%)*staff[[#This Row],[Salary]],0)</f>
        <v>1406</v>
      </c>
      <c r="K87">
        <f>_xlfn.XLOOKUP(staff[[#This Row],[Rating]],[1]Mapping!$B$2:$B$6,[1]Mapping!$C$2:$C$6)</f>
        <v>2</v>
      </c>
    </row>
    <row r="88" spans="1:11" x14ac:dyDescent="0.2">
      <c r="A88" t="s">
        <v>198</v>
      </c>
      <c r="B88" t="s">
        <v>8</v>
      </c>
      <c r="C88">
        <v>46</v>
      </c>
      <c r="D88" t="s">
        <v>13</v>
      </c>
      <c r="E88" s="3">
        <v>44697</v>
      </c>
      <c r="F88" t="s">
        <v>12</v>
      </c>
      <c r="G88" s="5">
        <v>70610</v>
      </c>
      <c r="H88" t="s">
        <v>208</v>
      </c>
      <c r="I88" s="6">
        <f ca="1">(TODAY()-staff[[#This Row],[Date Joined]])/365</f>
        <v>1.9479452054794522</v>
      </c>
      <c r="J88" s="7">
        <f ca="1">ROUNDUP(IF(staff[[#This Row],[Tenure]]&gt;2,3%,2%)*staff[[#This Row],[Salary]],0)</f>
        <v>1413</v>
      </c>
      <c r="K88">
        <f>_xlfn.XLOOKUP(staff[[#This Row],[Rating]],[1]Mapping!$B$2:$B$6,[1]Mapping!$C$2:$C$6)</f>
        <v>3</v>
      </c>
    </row>
    <row r="89" spans="1:11" x14ac:dyDescent="0.2">
      <c r="A89" t="s">
        <v>11</v>
      </c>
      <c r="B89" t="s">
        <v>8</v>
      </c>
      <c r="C89">
        <v>46</v>
      </c>
      <c r="D89" t="s">
        <v>13</v>
      </c>
      <c r="E89" s="3">
        <v>44758</v>
      </c>
      <c r="F89" t="s">
        <v>12</v>
      </c>
      <c r="G89" s="5">
        <v>70610</v>
      </c>
      <c r="H89" t="s">
        <v>203</v>
      </c>
      <c r="I89" s="6">
        <f ca="1">(TODAY()-staff[[#This Row],[Date Joined]])/365</f>
        <v>1.7808219178082192</v>
      </c>
      <c r="J89" s="7">
        <f ca="1">ROUNDUP(IF(staff[[#This Row],[Tenure]]&gt;2,3%,2%)*staff[[#This Row],[Salary]],0)</f>
        <v>1413</v>
      </c>
      <c r="K89">
        <f>_xlfn.XLOOKUP(staff[[#This Row],[Rating]],[1]Mapping!$B$2:$B$6,[1]Mapping!$C$2:$C$6)</f>
        <v>3</v>
      </c>
    </row>
    <row r="90" spans="1:11" x14ac:dyDescent="0.2">
      <c r="A90" t="s">
        <v>176</v>
      </c>
      <c r="B90" t="s">
        <v>8</v>
      </c>
      <c r="C90">
        <v>36</v>
      </c>
      <c r="D90" t="s">
        <v>13</v>
      </c>
      <c r="E90" s="3">
        <v>44272</v>
      </c>
      <c r="F90" t="s">
        <v>17</v>
      </c>
      <c r="G90" s="5">
        <v>71380</v>
      </c>
      <c r="H90" t="s">
        <v>208</v>
      </c>
      <c r="I90" s="6">
        <f ca="1">(TODAY()-staff[[#This Row],[Date Joined]])/365</f>
        <v>3.1123287671232878</v>
      </c>
      <c r="J90" s="7">
        <f ca="1">ROUNDUP(IF(staff[[#This Row],[Tenure]]&gt;2,3%,2%)*staff[[#This Row],[Salary]],0)</f>
        <v>2142</v>
      </c>
      <c r="K90">
        <f>_xlfn.XLOOKUP(staff[[#This Row],[Rating]],[1]Mapping!$B$2:$B$6,[1]Mapping!$C$2:$C$6)</f>
        <v>3</v>
      </c>
    </row>
    <row r="91" spans="1:11" x14ac:dyDescent="0.2">
      <c r="A91" t="s">
        <v>73</v>
      </c>
      <c r="B91" t="s">
        <v>8</v>
      </c>
      <c r="C91">
        <v>36</v>
      </c>
      <c r="D91" t="s">
        <v>13</v>
      </c>
      <c r="E91" s="3">
        <v>44333</v>
      </c>
      <c r="F91" t="s">
        <v>17</v>
      </c>
      <c r="G91" s="5">
        <v>71380</v>
      </c>
      <c r="H91" t="s">
        <v>203</v>
      </c>
      <c r="I91" s="6">
        <f ca="1">(TODAY()-staff[[#This Row],[Date Joined]])/365</f>
        <v>2.9452054794520546</v>
      </c>
      <c r="J91" s="7">
        <f ca="1">ROUNDUP(IF(staff[[#This Row],[Tenure]]&gt;2,3%,2%)*staff[[#This Row],[Salary]],0)</f>
        <v>2142</v>
      </c>
      <c r="K91">
        <f>_xlfn.XLOOKUP(staff[[#This Row],[Rating]],[1]Mapping!$B$2:$B$6,[1]Mapping!$C$2:$C$6)</f>
        <v>3</v>
      </c>
    </row>
    <row r="92" spans="1:11" x14ac:dyDescent="0.2">
      <c r="A92" t="s">
        <v>118</v>
      </c>
      <c r="B92" t="s">
        <v>8</v>
      </c>
      <c r="C92">
        <v>33</v>
      </c>
      <c r="D92" t="s">
        <v>13</v>
      </c>
      <c r="E92" s="3">
        <v>44324</v>
      </c>
      <c r="F92" t="s">
        <v>9</v>
      </c>
      <c r="G92" s="5">
        <v>74550</v>
      </c>
      <c r="H92" t="s">
        <v>208</v>
      </c>
      <c r="I92" s="6">
        <f ca="1">(TODAY()-staff[[#This Row],[Date Joined]])/365</f>
        <v>2.9698630136986299</v>
      </c>
      <c r="J92" s="7">
        <f ca="1">ROUNDUP(IF(staff[[#This Row],[Tenure]]&gt;2,3%,2%)*staff[[#This Row],[Salary]],0)</f>
        <v>2237</v>
      </c>
      <c r="K92">
        <f>_xlfn.XLOOKUP(staff[[#This Row],[Rating]],[1]Mapping!$B$2:$B$6,[1]Mapping!$C$2:$C$6)</f>
        <v>3</v>
      </c>
    </row>
    <row r="93" spans="1:11" x14ac:dyDescent="0.2">
      <c r="A93" t="s">
        <v>106</v>
      </c>
      <c r="B93" t="s">
        <v>8</v>
      </c>
      <c r="C93">
        <v>33</v>
      </c>
      <c r="D93" t="s">
        <v>13</v>
      </c>
      <c r="E93" s="3">
        <v>44385</v>
      </c>
      <c r="F93" t="s">
        <v>9</v>
      </c>
      <c r="G93" s="5">
        <v>74550</v>
      </c>
      <c r="H93" t="s">
        <v>203</v>
      </c>
      <c r="I93" s="6">
        <f ca="1">(TODAY()-staff[[#This Row],[Date Joined]])/365</f>
        <v>2.8027397260273972</v>
      </c>
      <c r="J93" s="7">
        <f ca="1">ROUNDUP(IF(staff[[#This Row],[Tenure]]&gt;2,3%,2%)*staff[[#This Row],[Salary]],0)</f>
        <v>2237</v>
      </c>
      <c r="K93">
        <f>_xlfn.XLOOKUP(staff[[#This Row],[Rating]],[1]Mapping!$B$2:$B$6,[1]Mapping!$C$2:$C$6)</f>
        <v>3</v>
      </c>
    </row>
    <row r="94" spans="1:11" x14ac:dyDescent="0.2">
      <c r="A94" t="s">
        <v>133</v>
      </c>
      <c r="B94" t="s">
        <v>15</v>
      </c>
      <c r="C94">
        <v>42</v>
      </c>
      <c r="D94" t="s">
        <v>43</v>
      </c>
      <c r="E94" s="3">
        <v>44718</v>
      </c>
      <c r="F94" t="s">
        <v>12</v>
      </c>
      <c r="G94" s="5">
        <v>75000</v>
      </c>
      <c r="H94" t="s">
        <v>208</v>
      </c>
      <c r="I94" s="6">
        <f ca="1">(TODAY()-staff[[#This Row],[Date Joined]])/365</f>
        <v>1.8904109589041096</v>
      </c>
      <c r="J94" s="7">
        <f ca="1">ROUNDUP(IF(staff[[#This Row],[Tenure]]&gt;2,3%,2%)*staff[[#This Row],[Salary]],0)</f>
        <v>1500</v>
      </c>
      <c r="K94">
        <f>_xlfn.XLOOKUP(staff[[#This Row],[Rating]],[1]Mapping!$B$2:$B$6,[1]Mapping!$C$2:$C$6)</f>
        <v>5</v>
      </c>
    </row>
    <row r="95" spans="1:11" x14ac:dyDescent="0.2">
      <c r="A95" t="s">
        <v>42</v>
      </c>
      <c r="B95" t="s">
        <v>15</v>
      </c>
      <c r="C95">
        <v>42</v>
      </c>
      <c r="D95" t="s">
        <v>43</v>
      </c>
      <c r="E95" s="3">
        <v>44779</v>
      </c>
      <c r="F95" t="s">
        <v>12</v>
      </c>
      <c r="G95" s="5">
        <v>75000</v>
      </c>
      <c r="H95" t="s">
        <v>203</v>
      </c>
      <c r="I95" s="6">
        <f ca="1">(TODAY()-staff[[#This Row],[Date Joined]])/365</f>
        <v>1.7232876712328766</v>
      </c>
      <c r="J95" s="7">
        <f ca="1">ROUNDUP(IF(staff[[#This Row],[Tenure]]&gt;2,3%,2%)*staff[[#This Row],[Salary]],0)</f>
        <v>1500</v>
      </c>
      <c r="K95">
        <f>_xlfn.XLOOKUP(staff[[#This Row],[Rating]],[1]Mapping!$B$2:$B$6,[1]Mapping!$C$2:$C$6)</f>
        <v>5</v>
      </c>
    </row>
    <row r="96" spans="1:11" x14ac:dyDescent="0.2">
      <c r="A96" t="s">
        <v>154</v>
      </c>
      <c r="B96" t="s">
        <v>15</v>
      </c>
      <c r="C96">
        <v>33</v>
      </c>
      <c r="D96" t="s">
        <v>13</v>
      </c>
      <c r="E96" s="3">
        <v>44253</v>
      </c>
      <c r="F96" t="s">
        <v>23</v>
      </c>
      <c r="G96" s="5">
        <v>75280</v>
      </c>
      <c r="H96" t="s">
        <v>208</v>
      </c>
      <c r="I96" s="6">
        <f ca="1">(TODAY()-staff[[#This Row],[Date Joined]])/365</f>
        <v>3.1643835616438358</v>
      </c>
      <c r="J96" s="7">
        <f ca="1">ROUNDUP(IF(staff[[#This Row],[Tenure]]&gt;2,3%,2%)*staff[[#This Row],[Salary]],0)</f>
        <v>2259</v>
      </c>
      <c r="K96">
        <f>_xlfn.XLOOKUP(staff[[#This Row],[Rating]],[1]Mapping!$B$2:$B$6,[1]Mapping!$C$2:$C$6)</f>
        <v>3</v>
      </c>
    </row>
    <row r="97" spans="1:11" x14ac:dyDescent="0.2">
      <c r="A97" t="s">
        <v>105</v>
      </c>
      <c r="B97" t="s">
        <v>15</v>
      </c>
      <c r="C97">
        <v>33</v>
      </c>
      <c r="D97" t="s">
        <v>13</v>
      </c>
      <c r="E97" s="3">
        <v>44312</v>
      </c>
      <c r="F97" t="s">
        <v>23</v>
      </c>
      <c r="G97" s="5">
        <v>75280</v>
      </c>
      <c r="H97" t="s">
        <v>203</v>
      </c>
      <c r="I97" s="6">
        <f ca="1">(TODAY()-staff[[#This Row],[Date Joined]])/365</f>
        <v>3.0027397260273974</v>
      </c>
      <c r="J97" s="7">
        <f ca="1">ROUNDUP(IF(staff[[#This Row],[Tenure]]&gt;2,3%,2%)*staff[[#This Row],[Salary]],0)</f>
        <v>2259</v>
      </c>
      <c r="K97">
        <f>_xlfn.XLOOKUP(staff[[#This Row],[Rating]],[1]Mapping!$B$2:$B$6,[1]Mapping!$C$2:$C$6)</f>
        <v>3</v>
      </c>
    </row>
    <row r="98" spans="1:11" x14ac:dyDescent="0.2">
      <c r="A98" t="s">
        <v>194</v>
      </c>
      <c r="B98" t="s">
        <v>15</v>
      </c>
      <c r="C98">
        <v>33</v>
      </c>
      <c r="D98" t="s">
        <v>49</v>
      </c>
      <c r="E98" s="3">
        <v>44313</v>
      </c>
      <c r="F98" t="s">
        <v>23</v>
      </c>
      <c r="G98" s="5">
        <v>75480</v>
      </c>
      <c r="H98" t="s">
        <v>208</v>
      </c>
      <c r="I98" s="6">
        <f ca="1">(TODAY()-staff[[#This Row],[Date Joined]])/365</f>
        <v>3</v>
      </c>
      <c r="J98" s="7">
        <f ca="1">ROUNDUP(IF(staff[[#This Row],[Tenure]]&gt;2,3%,2%)*staff[[#This Row],[Salary]],0)</f>
        <v>2265</v>
      </c>
      <c r="K98">
        <f>_xlfn.XLOOKUP(staff[[#This Row],[Rating]],[1]Mapping!$B$2:$B$6,[1]Mapping!$C$2:$C$6)</f>
        <v>1</v>
      </c>
    </row>
    <row r="99" spans="1:11" x14ac:dyDescent="0.2">
      <c r="A99" t="s">
        <v>48</v>
      </c>
      <c r="B99" t="s">
        <v>15</v>
      </c>
      <c r="C99">
        <v>33</v>
      </c>
      <c r="D99" t="s">
        <v>49</v>
      </c>
      <c r="E99" s="3">
        <v>44374</v>
      </c>
      <c r="F99" t="s">
        <v>23</v>
      </c>
      <c r="G99" s="5">
        <v>75480</v>
      </c>
      <c r="H99" t="s">
        <v>203</v>
      </c>
      <c r="I99" s="6">
        <f ca="1">(TODAY()-staff[[#This Row],[Date Joined]])/365</f>
        <v>2.8328767123287673</v>
      </c>
      <c r="J99" s="7">
        <f ca="1">ROUNDUP(IF(staff[[#This Row],[Tenure]]&gt;2,3%,2%)*staff[[#This Row],[Salary]],0)</f>
        <v>2265</v>
      </c>
      <c r="K99">
        <f>_xlfn.XLOOKUP(staff[[#This Row],[Rating]],[1]Mapping!$B$2:$B$6,[1]Mapping!$C$2:$C$6)</f>
        <v>1</v>
      </c>
    </row>
    <row r="100" spans="1:11" x14ac:dyDescent="0.2">
      <c r="A100" t="s">
        <v>150</v>
      </c>
      <c r="B100" t="s">
        <v>8</v>
      </c>
      <c r="C100">
        <v>21</v>
      </c>
      <c r="D100" t="s">
        <v>13</v>
      </c>
      <c r="E100" s="3">
        <v>44180</v>
      </c>
      <c r="F100" t="s">
        <v>26</v>
      </c>
      <c r="G100" s="5">
        <v>75880</v>
      </c>
      <c r="H100" t="s">
        <v>208</v>
      </c>
      <c r="I100" s="6">
        <f ca="1">(TODAY()-staff[[#This Row],[Date Joined]])/365</f>
        <v>3.3643835616438356</v>
      </c>
      <c r="J100" s="7">
        <f ca="1">ROUNDUP(IF(staff[[#This Row],[Tenure]]&gt;2,3%,2%)*staff[[#This Row],[Salary]],0)</f>
        <v>2277</v>
      </c>
      <c r="K100">
        <f>_xlfn.XLOOKUP(staff[[#This Row],[Rating]],[1]Mapping!$B$2:$B$6,[1]Mapping!$C$2:$C$6)</f>
        <v>3</v>
      </c>
    </row>
    <row r="101" spans="1:11" x14ac:dyDescent="0.2">
      <c r="A101" t="s">
        <v>36</v>
      </c>
      <c r="B101" t="s">
        <v>8</v>
      </c>
      <c r="C101">
        <v>21</v>
      </c>
      <c r="D101" t="s">
        <v>13</v>
      </c>
      <c r="E101" s="3">
        <v>44242</v>
      </c>
      <c r="F101" t="s">
        <v>26</v>
      </c>
      <c r="G101" s="5">
        <v>75880</v>
      </c>
      <c r="H101" t="s">
        <v>203</v>
      </c>
      <c r="I101" s="6">
        <f ca="1">(TODAY()-staff[[#This Row],[Date Joined]])/365</f>
        <v>3.1945205479452055</v>
      </c>
      <c r="J101" s="7">
        <f ca="1">ROUNDUP(IF(staff[[#This Row],[Tenure]]&gt;2,3%,2%)*staff[[#This Row],[Salary]],0)</f>
        <v>2277</v>
      </c>
      <c r="K101">
        <f>_xlfn.XLOOKUP(staff[[#This Row],[Rating]],[1]Mapping!$B$2:$B$6,[1]Mapping!$C$2:$C$6)</f>
        <v>3</v>
      </c>
    </row>
    <row r="102" spans="1:11" x14ac:dyDescent="0.2">
      <c r="A102" t="s">
        <v>160</v>
      </c>
      <c r="B102" t="s">
        <v>15</v>
      </c>
      <c r="C102">
        <v>28</v>
      </c>
      <c r="D102" t="s">
        <v>13</v>
      </c>
      <c r="E102" s="3">
        <v>44124</v>
      </c>
      <c r="F102" t="s">
        <v>17</v>
      </c>
      <c r="G102" s="5">
        <v>75970</v>
      </c>
      <c r="H102" t="s">
        <v>208</v>
      </c>
      <c r="I102" s="6">
        <f ca="1">(TODAY()-staff[[#This Row],[Date Joined]])/365</f>
        <v>3.5178082191780824</v>
      </c>
      <c r="J102" s="7">
        <f ca="1">ROUNDUP(IF(staff[[#This Row],[Tenure]]&gt;2,3%,2%)*staff[[#This Row],[Salary]],0)</f>
        <v>2280</v>
      </c>
      <c r="K102">
        <f>_xlfn.XLOOKUP(staff[[#This Row],[Rating]],[1]Mapping!$B$2:$B$6,[1]Mapping!$C$2:$C$6)</f>
        <v>3</v>
      </c>
    </row>
    <row r="103" spans="1:11" x14ac:dyDescent="0.2">
      <c r="A103" t="s">
        <v>46</v>
      </c>
      <c r="B103" t="s">
        <v>15</v>
      </c>
      <c r="C103">
        <v>28</v>
      </c>
      <c r="D103" t="s">
        <v>13</v>
      </c>
      <c r="E103" s="3">
        <v>44185</v>
      </c>
      <c r="F103" t="s">
        <v>17</v>
      </c>
      <c r="G103" s="5">
        <v>75970</v>
      </c>
      <c r="H103" t="s">
        <v>203</v>
      </c>
      <c r="I103" s="6">
        <f ca="1">(TODAY()-staff[[#This Row],[Date Joined]])/365</f>
        <v>3.3506849315068492</v>
      </c>
      <c r="J103" s="7">
        <f ca="1">ROUNDUP(IF(staff[[#This Row],[Tenure]]&gt;2,3%,2%)*staff[[#This Row],[Salary]],0)</f>
        <v>2280</v>
      </c>
      <c r="K103">
        <f>_xlfn.XLOOKUP(staff[[#This Row],[Rating]],[1]Mapping!$B$2:$B$6,[1]Mapping!$C$2:$C$6)</f>
        <v>3</v>
      </c>
    </row>
    <row r="104" spans="1:11" x14ac:dyDescent="0.2">
      <c r="A104" t="s">
        <v>129</v>
      </c>
      <c r="B104" t="s">
        <v>15</v>
      </c>
      <c r="C104">
        <v>22</v>
      </c>
      <c r="D104" t="s">
        <v>10</v>
      </c>
      <c r="E104" s="3">
        <v>44388</v>
      </c>
      <c r="F104" t="s">
        <v>12</v>
      </c>
      <c r="G104" s="5">
        <v>76900</v>
      </c>
      <c r="H104" t="s">
        <v>208</v>
      </c>
      <c r="I104" s="6">
        <f ca="1">(TODAY()-staff[[#This Row],[Date Joined]])/365</f>
        <v>2.7945205479452055</v>
      </c>
      <c r="J104" s="7">
        <f ca="1">ROUNDUP(IF(staff[[#This Row],[Tenure]]&gt;2,3%,2%)*staff[[#This Row],[Salary]],0)</f>
        <v>2307</v>
      </c>
      <c r="K104">
        <f>_xlfn.XLOOKUP(staff[[#This Row],[Rating]],[1]Mapping!$B$2:$B$6,[1]Mapping!$C$2:$C$6)</f>
        <v>4</v>
      </c>
    </row>
    <row r="105" spans="1:11" x14ac:dyDescent="0.2">
      <c r="A105" t="s">
        <v>78</v>
      </c>
      <c r="B105" t="s">
        <v>15</v>
      </c>
      <c r="C105">
        <v>22</v>
      </c>
      <c r="D105" t="s">
        <v>10</v>
      </c>
      <c r="E105" s="3">
        <v>44450</v>
      </c>
      <c r="F105" t="s">
        <v>12</v>
      </c>
      <c r="G105" s="5">
        <v>76900</v>
      </c>
      <c r="H105" t="s">
        <v>203</v>
      </c>
      <c r="I105" s="6">
        <f ca="1">(TODAY()-staff[[#This Row],[Date Joined]])/365</f>
        <v>2.6246575342465754</v>
      </c>
      <c r="J105" s="7">
        <f ca="1">ROUNDUP(IF(staff[[#This Row],[Tenure]]&gt;2,3%,2%)*staff[[#This Row],[Salary]],0)</f>
        <v>2307</v>
      </c>
      <c r="K105">
        <f>_xlfn.XLOOKUP(staff[[#This Row],[Rating]],[1]Mapping!$B$2:$B$6,[1]Mapping!$C$2:$C$6)</f>
        <v>4</v>
      </c>
    </row>
    <row r="106" spans="1:11" x14ac:dyDescent="0.2">
      <c r="A106" t="s">
        <v>186</v>
      </c>
      <c r="B106" t="s">
        <v>15</v>
      </c>
      <c r="C106">
        <v>36</v>
      </c>
      <c r="D106" t="s">
        <v>13</v>
      </c>
      <c r="E106" s="3">
        <v>44468</v>
      </c>
      <c r="F106" t="s">
        <v>12</v>
      </c>
      <c r="G106" s="5">
        <v>78390</v>
      </c>
      <c r="H106" t="s">
        <v>208</v>
      </c>
      <c r="I106" s="6">
        <f ca="1">(TODAY()-staff[[#This Row],[Date Joined]])/365</f>
        <v>2.5753424657534247</v>
      </c>
      <c r="J106" s="7">
        <f ca="1">ROUNDUP(IF(staff[[#This Row],[Tenure]]&gt;2,3%,2%)*staff[[#This Row],[Salary]],0)</f>
        <v>2352</v>
      </c>
      <c r="K106">
        <f>_xlfn.XLOOKUP(staff[[#This Row],[Rating]],[1]Mapping!$B$2:$B$6,[1]Mapping!$C$2:$C$6)</f>
        <v>3</v>
      </c>
    </row>
    <row r="107" spans="1:11" x14ac:dyDescent="0.2">
      <c r="A107" t="s">
        <v>59</v>
      </c>
      <c r="B107" t="s">
        <v>15</v>
      </c>
      <c r="C107">
        <v>36</v>
      </c>
      <c r="D107" t="s">
        <v>13</v>
      </c>
      <c r="E107" s="3">
        <v>44529</v>
      </c>
      <c r="F107" t="s">
        <v>12</v>
      </c>
      <c r="G107" s="5">
        <v>78390</v>
      </c>
      <c r="H107" t="s">
        <v>203</v>
      </c>
      <c r="I107" s="6">
        <f ca="1">(TODAY()-staff[[#This Row],[Date Joined]])/365</f>
        <v>2.408219178082192</v>
      </c>
      <c r="J107" s="7">
        <f ca="1">ROUNDUP(IF(staff[[#This Row],[Tenure]]&gt;2,3%,2%)*staff[[#This Row],[Salary]],0)</f>
        <v>2352</v>
      </c>
      <c r="K107">
        <f>_xlfn.XLOOKUP(staff[[#This Row],[Rating]],[1]Mapping!$B$2:$B$6,[1]Mapping!$C$2:$C$6)</f>
        <v>3</v>
      </c>
    </row>
    <row r="108" spans="1:11" x14ac:dyDescent="0.2">
      <c r="A108" t="s">
        <v>196</v>
      </c>
      <c r="B108" t="s">
        <v>15</v>
      </c>
      <c r="C108">
        <v>36</v>
      </c>
      <c r="D108" t="s">
        <v>13</v>
      </c>
      <c r="E108" s="3">
        <v>44433</v>
      </c>
      <c r="F108" t="s">
        <v>9</v>
      </c>
      <c r="G108" s="5">
        <v>78540</v>
      </c>
      <c r="H108" t="s">
        <v>208</v>
      </c>
      <c r="I108" s="6">
        <f ca="1">(TODAY()-staff[[#This Row],[Date Joined]])/365</f>
        <v>2.6712328767123288</v>
      </c>
      <c r="J108" s="7">
        <f ca="1">ROUNDUP(IF(staff[[#This Row],[Tenure]]&gt;2,3%,2%)*staff[[#This Row],[Salary]],0)</f>
        <v>2357</v>
      </c>
      <c r="K108">
        <f>_xlfn.XLOOKUP(staff[[#This Row],[Rating]],[1]Mapping!$B$2:$B$6,[1]Mapping!$C$2:$C$6)</f>
        <v>3</v>
      </c>
    </row>
    <row r="109" spans="1:11" x14ac:dyDescent="0.2">
      <c r="A109" t="s">
        <v>51</v>
      </c>
      <c r="B109" t="s">
        <v>15</v>
      </c>
      <c r="C109">
        <v>36</v>
      </c>
      <c r="D109" t="s">
        <v>13</v>
      </c>
      <c r="E109" s="3">
        <v>44494</v>
      </c>
      <c r="F109" t="s">
        <v>9</v>
      </c>
      <c r="G109" s="5">
        <v>78540</v>
      </c>
      <c r="H109" t="s">
        <v>203</v>
      </c>
      <c r="I109" s="6">
        <f ca="1">(TODAY()-staff[[#This Row],[Date Joined]])/365</f>
        <v>2.504109589041096</v>
      </c>
      <c r="J109" s="7">
        <f ca="1">ROUNDUP(IF(staff[[#This Row],[Tenure]]&gt;2,3%,2%)*staff[[#This Row],[Salary]],0)</f>
        <v>2357</v>
      </c>
      <c r="K109">
        <f>_xlfn.XLOOKUP(staff[[#This Row],[Rating]],[1]Mapping!$B$2:$B$6,[1]Mapping!$C$2:$C$6)</f>
        <v>3</v>
      </c>
    </row>
    <row r="110" spans="1:11" x14ac:dyDescent="0.2">
      <c r="A110" t="s">
        <v>128</v>
      </c>
      <c r="B110" t="s">
        <v>8</v>
      </c>
      <c r="C110">
        <v>20</v>
      </c>
      <c r="D110" t="s">
        <v>13</v>
      </c>
      <c r="E110" s="3">
        <v>44683</v>
      </c>
      <c r="F110" t="s">
        <v>12</v>
      </c>
      <c r="G110" s="5">
        <v>79570</v>
      </c>
      <c r="H110" t="s">
        <v>208</v>
      </c>
      <c r="I110" s="6">
        <f ca="1">(TODAY()-staff[[#This Row],[Date Joined]])/365</f>
        <v>1.9863013698630136</v>
      </c>
      <c r="J110" s="7">
        <f ca="1">ROUNDUP(IF(staff[[#This Row],[Tenure]]&gt;2,3%,2%)*staff[[#This Row],[Salary]],0)</f>
        <v>1592</v>
      </c>
      <c r="K110">
        <f>_xlfn.XLOOKUP(staff[[#This Row],[Rating]],[1]Mapping!$B$2:$B$6,[1]Mapping!$C$2:$C$6)</f>
        <v>3</v>
      </c>
    </row>
    <row r="111" spans="1:11" x14ac:dyDescent="0.2">
      <c r="A111" t="s">
        <v>64</v>
      </c>
      <c r="B111" t="s">
        <v>8</v>
      </c>
      <c r="C111">
        <v>20</v>
      </c>
      <c r="D111" t="s">
        <v>13</v>
      </c>
      <c r="E111" s="3">
        <v>44744</v>
      </c>
      <c r="F111" t="s">
        <v>12</v>
      </c>
      <c r="G111" s="5">
        <v>79570</v>
      </c>
      <c r="H111" t="s">
        <v>203</v>
      </c>
      <c r="I111" s="6">
        <f ca="1">(TODAY()-staff[[#This Row],[Date Joined]])/365</f>
        <v>1.8191780821917809</v>
      </c>
      <c r="J111" s="7">
        <f ca="1">ROUNDUP(IF(staff[[#This Row],[Tenure]]&gt;2,3%,2%)*staff[[#This Row],[Salary]],0)</f>
        <v>1592</v>
      </c>
      <c r="K111">
        <f>_xlfn.XLOOKUP(staff[[#This Row],[Rating]],[1]Mapping!$B$2:$B$6,[1]Mapping!$C$2:$C$6)</f>
        <v>3</v>
      </c>
    </row>
    <row r="112" spans="1:11" x14ac:dyDescent="0.2">
      <c r="A112" t="s">
        <v>143</v>
      </c>
      <c r="B112" t="s">
        <v>15</v>
      </c>
      <c r="C112">
        <v>25</v>
      </c>
      <c r="D112" t="s">
        <v>10</v>
      </c>
      <c r="E112" s="3">
        <v>44633</v>
      </c>
      <c r="F112" t="s">
        <v>23</v>
      </c>
      <c r="G112" s="5">
        <v>80700</v>
      </c>
      <c r="H112" t="s">
        <v>208</v>
      </c>
      <c r="I112" s="6">
        <f ca="1">(TODAY()-staff[[#This Row],[Date Joined]])/365</f>
        <v>2.1232876712328768</v>
      </c>
      <c r="J112" s="7">
        <f ca="1">ROUNDUP(IF(staff[[#This Row],[Tenure]]&gt;2,3%,2%)*staff[[#This Row],[Salary]],0)</f>
        <v>2421</v>
      </c>
      <c r="K112">
        <f>_xlfn.XLOOKUP(staff[[#This Row],[Rating]],[1]Mapping!$B$2:$B$6,[1]Mapping!$C$2:$C$6)</f>
        <v>4</v>
      </c>
    </row>
    <row r="113" spans="1:11" x14ac:dyDescent="0.2">
      <c r="A113" t="s">
        <v>66</v>
      </c>
      <c r="B113" t="s">
        <v>15</v>
      </c>
      <c r="C113">
        <v>25</v>
      </c>
      <c r="D113" t="s">
        <v>10</v>
      </c>
      <c r="E113" s="3">
        <v>44694</v>
      </c>
      <c r="F113" t="s">
        <v>23</v>
      </c>
      <c r="G113" s="5">
        <v>80700</v>
      </c>
      <c r="H113" t="s">
        <v>203</v>
      </c>
      <c r="I113" s="6">
        <f ca="1">(TODAY()-staff[[#This Row],[Date Joined]])/365</f>
        <v>1.9561643835616438</v>
      </c>
      <c r="J113" s="7">
        <f ca="1">ROUNDUP(IF(staff[[#This Row],[Tenure]]&gt;2,3%,2%)*staff[[#This Row],[Salary]],0)</f>
        <v>1614</v>
      </c>
      <c r="K113">
        <f>_xlfn.XLOOKUP(staff[[#This Row],[Rating]],[1]Mapping!$B$2:$B$6,[1]Mapping!$C$2:$C$6)</f>
        <v>4</v>
      </c>
    </row>
    <row r="114" spans="1:11" x14ac:dyDescent="0.2">
      <c r="A114" t="s">
        <v>168</v>
      </c>
      <c r="B114" t="s">
        <v>15</v>
      </c>
      <c r="C114">
        <v>27</v>
      </c>
      <c r="D114" t="s">
        <v>13</v>
      </c>
      <c r="E114" s="3">
        <v>44625</v>
      </c>
      <c r="F114" t="s">
        <v>23</v>
      </c>
      <c r="G114" s="5">
        <v>83750</v>
      </c>
      <c r="H114" t="s">
        <v>208</v>
      </c>
      <c r="I114" s="6">
        <f ca="1">(TODAY()-staff[[#This Row],[Date Joined]])/365</f>
        <v>2.1452054794520548</v>
      </c>
      <c r="J114" s="7">
        <f ca="1">ROUNDUP(IF(staff[[#This Row],[Tenure]]&gt;2,3%,2%)*staff[[#This Row],[Salary]],0)</f>
        <v>2513</v>
      </c>
      <c r="K114">
        <f>_xlfn.XLOOKUP(staff[[#This Row],[Rating]],[1]Mapping!$B$2:$B$6,[1]Mapping!$C$2:$C$6)</f>
        <v>3</v>
      </c>
    </row>
    <row r="115" spans="1:11" x14ac:dyDescent="0.2">
      <c r="A115" t="s">
        <v>61</v>
      </c>
      <c r="B115" t="s">
        <v>15</v>
      </c>
      <c r="C115">
        <v>27</v>
      </c>
      <c r="D115" t="s">
        <v>13</v>
      </c>
      <c r="E115" s="3">
        <v>44686</v>
      </c>
      <c r="F115" t="s">
        <v>23</v>
      </c>
      <c r="G115" s="5">
        <v>83750</v>
      </c>
      <c r="H115" t="s">
        <v>203</v>
      </c>
      <c r="I115" s="6">
        <f ca="1">(TODAY()-staff[[#This Row],[Date Joined]])/365</f>
        <v>1.978082191780822</v>
      </c>
      <c r="J115" s="7">
        <f ca="1">ROUNDUP(IF(staff[[#This Row],[Tenure]]&gt;2,3%,2%)*staff[[#This Row],[Salary]],0)</f>
        <v>1675</v>
      </c>
      <c r="K115">
        <f>_xlfn.XLOOKUP(staff[[#This Row],[Rating]],[1]Mapping!$B$2:$B$6,[1]Mapping!$C$2:$C$6)</f>
        <v>3</v>
      </c>
    </row>
    <row r="116" spans="1:11" x14ac:dyDescent="0.2">
      <c r="A116" t="s">
        <v>152</v>
      </c>
      <c r="B116" t="s">
        <v>15</v>
      </c>
      <c r="C116">
        <v>34</v>
      </c>
      <c r="D116" t="s">
        <v>13</v>
      </c>
      <c r="E116" s="3">
        <v>44397</v>
      </c>
      <c r="F116" t="s">
        <v>17</v>
      </c>
      <c r="G116" s="5">
        <v>85000</v>
      </c>
      <c r="H116" t="s">
        <v>208</v>
      </c>
      <c r="I116" s="6">
        <f ca="1">(TODAY()-staff[[#This Row],[Date Joined]])/365</f>
        <v>2.7698630136986302</v>
      </c>
      <c r="J116" s="7">
        <f ca="1">ROUNDUP(IF(staff[[#This Row],[Tenure]]&gt;2,3%,2%)*staff[[#This Row],[Salary]],0)</f>
        <v>2550</v>
      </c>
      <c r="K116">
        <f>_xlfn.XLOOKUP(staff[[#This Row],[Rating]],[1]Mapping!$B$2:$B$6,[1]Mapping!$C$2:$C$6)</f>
        <v>3</v>
      </c>
    </row>
    <row r="117" spans="1:11" x14ac:dyDescent="0.2">
      <c r="A117" t="s">
        <v>100</v>
      </c>
      <c r="B117" t="s">
        <v>15</v>
      </c>
      <c r="C117">
        <v>34</v>
      </c>
      <c r="D117" t="s">
        <v>13</v>
      </c>
      <c r="E117" s="3">
        <v>44459</v>
      </c>
      <c r="F117" t="s">
        <v>17</v>
      </c>
      <c r="G117" s="5">
        <v>85000</v>
      </c>
      <c r="H117" t="s">
        <v>203</v>
      </c>
      <c r="I117" s="6">
        <f ca="1">(TODAY()-staff[[#This Row],[Date Joined]])/365</f>
        <v>2.6</v>
      </c>
      <c r="J117" s="7">
        <f ca="1">ROUNDUP(IF(staff[[#This Row],[Tenure]]&gt;2,3%,2%)*staff[[#This Row],[Salary]],0)</f>
        <v>2550</v>
      </c>
      <c r="K117">
        <f>_xlfn.XLOOKUP(staff[[#This Row],[Rating]],[1]Mapping!$B$2:$B$6,[1]Mapping!$C$2:$C$6)</f>
        <v>3</v>
      </c>
    </row>
    <row r="118" spans="1:11" x14ac:dyDescent="0.2">
      <c r="A118" t="s">
        <v>178</v>
      </c>
      <c r="B118" t="s">
        <v>15</v>
      </c>
      <c r="C118">
        <v>33</v>
      </c>
      <c r="D118" t="s">
        <v>13</v>
      </c>
      <c r="E118" s="3">
        <v>44747</v>
      </c>
      <c r="F118" t="s">
        <v>17</v>
      </c>
      <c r="G118" s="5">
        <v>86570</v>
      </c>
      <c r="H118" t="s">
        <v>208</v>
      </c>
      <c r="I118" s="6">
        <f ca="1">(TODAY()-staff[[#This Row],[Date Joined]])/365</f>
        <v>1.810958904109589</v>
      </c>
      <c r="J118" s="7">
        <f ca="1">ROUNDUP(IF(staff[[#This Row],[Tenure]]&gt;2,3%,2%)*staff[[#This Row],[Salary]],0)</f>
        <v>1732</v>
      </c>
      <c r="K118">
        <f>_xlfn.XLOOKUP(staff[[#This Row],[Rating]],[1]Mapping!$B$2:$B$6,[1]Mapping!$C$2:$C$6)</f>
        <v>3</v>
      </c>
    </row>
    <row r="119" spans="1:11" x14ac:dyDescent="0.2">
      <c r="A119" t="s">
        <v>60</v>
      </c>
      <c r="B119" t="s">
        <v>15</v>
      </c>
      <c r="C119">
        <v>33</v>
      </c>
      <c r="D119" t="s">
        <v>13</v>
      </c>
      <c r="E119" s="3">
        <v>44809</v>
      </c>
      <c r="F119" t="s">
        <v>17</v>
      </c>
      <c r="G119" s="5">
        <v>86570</v>
      </c>
      <c r="H119" t="s">
        <v>203</v>
      </c>
      <c r="I119" s="6">
        <f ca="1">(TODAY()-staff[[#This Row],[Date Joined]])/365</f>
        <v>1.6410958904109589</v>
      </c>
      <c r="J119" s="7">
        <f ca="1">ROUNDUP(IF(staff[[#This Row],[Tenure]]&gt;2,3%,2%)*staff[[#This Row],[Salary]],0)</f>
        <v>1732</v>
      </c>
      <c r="K119">
        <f>_xlfn.XLOOKUP(staff[[#This Row],[Rating]],[1]Mapping!$B$2:$B$6,[1]Mapping!$C$2:$C$6)</f>
        <v>3</v>
      </c>
    </row>
    <row r="120" spans="1:11" x14ac:dyDescent="0.2">
      <c r="A120" t="s">
        <v>169</v>
      </c>
      <c r="B120" t="s">
        <v>15</v>
      </c>
      <c r="C120">
        <v>40</v>
      </c>
      <c r="D120" t="s">
        <v>13</v>
      </c>
      <c r="E120" s="3">
        <v>44276</v>
      </c>
      <c r="F120" t="s">
        <v>23</v>
      </c>
      <c r="G120" s="5">
        <v>87620</v>
      </c>
      <c r="H120" t="s">
        <v>208</v>
      </c>
      <c r="I120" s="6">
        <f ca="1">(TODAY()-staff[[#This Row],[Date Joined]])/365</f>
        <v>3.1013698630136988</v>
      </c>
      <c r="J120" s="7">
        <f ca="1">ROUNDUP(IF(staff[[#This Row],[Tenure]]&gt;2,3%,2%)*staff[[#This Row],[Salary]],0)</f>
        <v>2629</v>
      </c>
      <c r="K120">
        <f>_xlfn.XLOOKUP(staff[[#This Row],[Rating]],[1]Mapping!$B$2:$B$6,[1]Mapping!$C$2:$C$6)</f>
        <v>3</v>
      </c>
    </row>
    <row r="121" spans="1:11" x14ac:dyDescent="0.2">
      <c r="A121" t="s">
        <v>44</v>
      </c>
      <c r="B121" t="s">
        <v>15</v>
      </c>
      <c r="C121">
        <v>40</v>
      </c>
      <c r="D121" t="s">
        <v>13</v>
      </c>
      <c r="E121" s="3">
        <v>44337</v>
      </c>
      <c r="F121" t="s">
        <v>23</v>
      </c>
      <c r="G121" s="5">
        <v>87620</v>
      </c>
      <c r="H121" t="s">
        <v>203</v>
      </c>
      <c r="I121" s="6">
        <f ca="1">(TODAY()-staff[[#This Row],[Date Joined]])/365</f>
        <v>2.9342465753424656</v>
      </c>
      <c r="J121" s="7">
        <f ca="1">ROUNDUP(IF(staff[[#This Row],[Tenure]]&gt;2,3%,2%)*staff[[#This Row],[Salary]],0)</f>
        <v>2629</v>
      </c>
      <c r="K121">
        <f>_xlfn.XLOOKUP(staff[[#This Row],[Rating]],[1]Mapping!$B$2:$B$6,[1]Mapping!$C$2:$C$6)</f>
        <v>3</v>
      </c>
    </row>
    <row r="122" spans="1:11" x14ac:dyDescent="0.2">
      <c r="A122" t="s">
        <v>131</v>
      </c>
      <c r="B122" t="s">
        <v>8</v>
      </c>
      <c r="C122">
        <v>37</v>
      </c>
      <c r="D122" t="s">
        <v>18</v>
      </c>
      <c r="E122" s="3">
        <v>44277</v>
      </c>
      <c r="F122" t="s">
        <v>23</v>
      </c>
      <c r="G122" s="5">
        <v>88050</v>
      </c>
      <c r="H122" t="s">
        <v>208</v>
      </c>
      <c r="I122" s="6">
        <f ca="1">(TODAY()-staff[[#This Row],[Date Joined]])/365</f>
        <v>3.0986301369863014</v>
      </c>
      <c r="J122" s="7">
        <f ca="1">ROUNDUP(IF(staff[[#This Row],[Tenure]]&gt;2,3%,2%)*staff[[#This Row],[Salary]],0)</f>
        <v>2642</v>
      </c>
      <c r="K122">
        <f>_xlfn.XLOOKUP(staff[[#This Row],[Rating]],[1]Mapping!$B$2:$B$6,[1]Mapping!$C$2:$C$6)</f>
        <v>2</v>
      </c>
    </row>
    <row r="123" spans="1:11" x14ac:dyDescent="0.2">
      <c r="A123" t="s">
        <v>90</v>
      </c>
      <c r="B123" t="s">
        <v>8</v>
      </c>
      <c r="C123">
        <v>37</v>
      </c>
      <c r="D123" t="s">
        <v>18</v>
      </c>
      <c r="E123" s="3">
        <v>44338</v>
      </c>
      <c r="F123" t="s">
        <v>23</v>
      </c>
      <c r="G123" s="5">
        <v>88050</v>
      </c>
      <c r="H123" t="s">
        <v>203</v>
      </c>
      <c r="I123" s="6">
        <f ca="1">(TODAY()-staff[[#This Row],[Date Joined]])/365</f>
        <v>2.9315068493150687</v>
      </c>
      <c r="J123" s="7">
        <f ca="1">ROUNDUP(IF(staff[[#This Row],[Tenure]]&gt;2,3%,2%)*staff[[#This Row],[Salary]],0)</f>
        <v>2642</v>
      </c>
      <c r="K123">
        <f>_xlfn.XLOOKUP(staff[[#This Row],[Rating]],[1]Mapping!$B$2:$B$6,[1]Mapping!$C$2:$C$6)</f>
        <v>2</v>
      </c>
    </row>
    <row r="124" spans="1:11" x14ac:dyDescent="0.2">
      <c r="A124" t="s">
        <v>161</v>
      </c>
      <c r="B124" t="s">
        <v>204</v>
      </c>
      <c r="C124">
        <v>27</v>
      </c>
      <c r="D124" t="s">
        <v>10</v>
      </c>
      <c r="E124" s="3">
        <v>44212</v>
      </c>
      <c r="F124" t="s">
        <v>23</v>
      </c>
      <c r="G124" s="5">
        <v>90700</v>
      </c>
      <c r="H124" t="s">
        <v>208</v>
      </c>
      <c r="I124" s="6">
        <f ca="1">(TODAY()-staff[[#This Row],[Date Joined]])/365</f>
        <v>3.2767123287671232</v>
      </c>
      <c r="J124" s="7">
        <f ca="1">ROUNDUP(IF(staff[[#This Row],[Tenure]]&gt;2,3%,2%)*staff[[#This Row],[Salary]],0)</f>
        <v>2721</v>
      </c>
      <c r="K124">
        <f>_xlfn.XLOOKUP(staff[[#This Row],[Rating]],[1]Mapping!$B$2:$B$6,[1]Mapping!$C$2:$C$6)</f>
        <v>4</v>
      </c>
    </row>
    <row r="125" spans="1:11" x14ac:dyDescent="0.2">
      <c r="A125" t="s">
        <v>83</v>
      </c>
      <c r="B125" t="s">
        <v>204</v>
      </c>
      <c r="C125">
        <v>26</v>
      </c>
      <c r="D125" t="s">
        <v>10</v>
      </c>
      <c r="E125" s="3">
        <v>44271</v>
      </c>
      <c r="F125" t="s">
        <v>23</v>
      </c>
      <c r="G125" s="5">
        <v>90700</v>
      </c>
      <c r="H125" t="s">
        <v>203</v>
      </c>
      <c r="I125" s="6">
        <f ca="1">(TODAY()-staff[[#This Row],[Date Joined]])/365</f>
        <v>3.1150684931506851</v>
      </c>
      <c r="J125" s="7">
        <f ca="1">ROUNDUP(IF(staff[[#This Row],[Tenure]]&gt;2,3%,2%)*staff[[#This Row],[Salary]],0)</f>
        <v>2721</v>
      </c>
      <c r="K125">
        <f>_xlfn.XLOOKUP(staff[[#This Row],[Rating]],[1]Mapping!$B$2:$B$6,[1]Mapping!$C$2:$C$6)</f>
        <v>4</v>
      </c>
    </row>
    <row r="126" spans="1:11" x14ac:dyDescent="0.2">
      <c r="A126" t="s">
        <v>117</v>
      </c>
      <c r="B126" t="s">
        <v>204</v>
      </c>
      <c r="C126">
        <v>32</v>
      </c>
      <c r="D126" t="s">
        <v>13</v>
      </c>
      <c r="E126" s="3">
        <v>44713</v>
      </c>
      <c r="F126" t="s">
        <v>23</v>
      </c>
      <c r="G126" s="5">
        <v>91310</v>
      </c>
      <c r="H126" t="s">
        <v>208</v>
      </c>
      <c r="I126" s="6">
        <f ca="1">(TODAY()-staff[[#This Row],[Date Joined]])/365</f>
        <v>1.904109589041096</v>
      </c>
      <c r="J126" s="7">
        <f ca="1">ROUNDUP(IF(staff[[#This Row],[Tenure]]&gt;2,3%,2%)*staff[[#This Row],[Salary]],0)</f>
        <v>1827</v>
      </c>
      <c r="K126">
        <f>_xlfn.XLOOKUP(staff[[#This Row],[Rating]],[1]Mapping!$B$2:$B$6,[1]Mapping!$C$2:$C$6)</f>
        <v>3</v>
      </c>
    </row>
    <row r="127" spans="1:11" x14ac:dyDescent="0.2">
      <c r="A127" t="s">
        <v>80</v>
      </c>
      <c r="B127" t="s">
        <v>204</v>
      </c>
      <c r="C127">
        <v>32</v>
      </c>
      <c r="D127" t="s">
        <v>13</v>
      </c>
      <c r="E127" s="3">
        <v>44774</v>
      </c>
      <c r="F127" t="s">
        <v>23</v>
      </c>
      <c r="G127" s="5">
        <v>91310</v>
      </c>
      <c r="H127" t="s">
        <v>203</v>
      </c>
      <c r="I127" s="6">
        <f ca="1">(TODAY()-staff[[#This Row],[Date Joined]])/365</f>
        <v>1.736986301369863</v>
      </c>
      <c r="J127" s="7">
        <f ca="1">ROUNDUP(IF(staff[[#This Row],[Tenure]]&gt;2,3%,2%)*staff[[#This Row],[Salary]],0)</f>
        <v>1827</v>
      </c>
      <c r="K127">
        <f>_xlfn.XLOOKUP(staff[[#This Row],[Rating]],[1]Mapping!$B$2:$B$6,[1]Mapping!$C$2:$C$6)</f>
        <v>3</v>
      </c>
    </row>
    <row r="128" spans="1:11" x14ac:dyDescent="0.2">
      <c r="A128" t="s">
        <v>158</v>
      </c>
      <c r="B128" t="s">
        <v>8</v>
      </c>
      <c r="C128">
        <v>27</v>
      </c>
      <c r="D128" t="s">
        <v>10</v>
      </c>
      <c r="E128" s="3">
        <v>44174</v>
      </c>
      <c r="F128" t="s">
        <v>17</v>
      </c>
      <c r="G128" s="5">
        <v>91650</v>
      </c>
      <c r="H128" t="s">
        <v>208</v>
      </c>
      <c r="I128" s="6">
        <f ca="1">(TODAY()-staff[[#This Row],[Date Joined]])/365</f>
        <v>3.3808219178082193</v>
      </c>
      <c r="J128" s="7">
        <f ca="1">ROUNDUP(IF(staff[[#This Row],[Tenure]]&gt;2,3%,2%)*staff[[#This Row],[Salary]],0)</f>
        <v>2750</v>
      </c>
      <c r="K128">
        <f>_xlfn.XLOOKUP(staff[[#This Row],[Rating]],[1]Mapping!$B$2:$B$6,[1]Mapping!$C$2:$C$6)</f>
        <v>4</v>
      </c>
    </row>
    <row r="129" spans="1:11" x14ac:dyDescent="0.2">
      <c r="A129" t="s">
        <v>96</v>
      </c>
      <c r="B129" t="s">
        <v>8</v>
      </c>
      <c r="C129">
        <v>27</v>
      </c>
      <c r="D129" t="s">
        <v>10</v>
      </c>
      <c r="E129" s="3">
        <v>44236</v>
      </c>
      <c r="F129" t="s">
        <v>17</v>
      </c>
      <c r="G129" s="5">
        <v>91650</v>
      </c>
      <c r="H129" t="s">
        <v>203</v>
      </c>
      <c r="I129" s="6">
        <f ca="1">(TODAY()-staff[[#This Row],[Date Joined]])/365</f>
        <v>3.2109589041095892</v>
      </c>
      <c r="J129" s="7">
        <f ca="1">ROUNDUP(IF(staff[[#This Row],[Tenure]]&gt;2,3%,2%)*staff[[#This Row],[Salary]],0)</f>
        <v>2750</v>
      </c>
      <c r="K129">
        <f>_xlfn.XLOOKUP(staff[[#This Row],[Rating]],[1]Mapping!$B$2:$B$6,[1]Mapping!$C$2:$C$6)</f>
        <v>4</v>
      </c>
    </row>
    <row r="130" spans="1:11" x14ac:dyDescent="0.2">
      <c r="A130" t="s">
        <v>166</v>
      </c>
      <c r="B130" t="s">
        <v>15</v>
      </c>
      <c r="C130">
        <v>34</v>
      </c>
      <c r="D130" t="s">
        <v>13</v>
      </c>
      <c r="E130" s="3">
        <v>44383</v>
      </c>
      <c r="F130" t="s">
        <v>17</v>
      </c>
      <c r="G130" s="5">
        <v>92450</v>
      </c>
      <c r="H130" t="s">
        <v>208</v>
      </c>
      <c r="I130" s="6">
        <f ca="1">(TODAY()-staff[[#This Row],[Date Joined]])/365</f>
        <v>2.8082191780821919</v>
      </c>
      <c r="J130" s="7">
        <f ca="1">ROUNDUP(IF(staff[[#This Row],[Tenure]]&gt;2,3%,2%)*staff[[#This Row],[Salary]],0)</f>
        <v>2774</v>
      </c>
      <c r="K130">
        <f>_xlfn.XLOOKUP(staff[[#This Row],[Rating]],[1]Mapping!$B$2:$B$6,[1]Mapping!$C$2:$C$6)</f>
        <v>3</v>
      </c>
    </row>
    <row r="131" spans="1:11" x14ac:dyDescent="0.2">
      <c r="A131" t="s">
        <v>62</v>
      </c>
      <c r="B131" t="s">
        <v>15</v>
      </c>
      <c r="C131">
        <v>34</v>
      </c>
      <c r="D131" t="s">
        <v>13</v>
      </c>
      <c r="E131" s="3">
        <v>44445</v>
      </c>
      <c r="F131" t="s">
        <v>17</v>
      </c>
      <c r="G131" s="5">
        <v>92450</v>
      </c>
      <c r="H131" t="s">
        <v>203</v>
      </c>
      <c r="I131" s="6">
        <f ca="1">(TODAY()-staff[[#This Row],[Date Joined]])/365</f>
        <v>2.6383561643835618</v>
      </c>
      <c r="J131" s="7">
        <f ca="1">ROUNDUP(IF(staff[[#This Row],[Tenure]]&gt;2,3%,2%)*staff[[#This Row],[Salary]],0)</f>
        <v>2774</v>
      </c>
      <c r="K131">
        <f>_xlfn.XLOOKUP(staff[[#This Row],[Rating]],[1]Mapping!$B$2:$B$6,[1]Mapping!$C$2:$C$6)</f>
        <v>3</v>
      </c>
    </row>
    <row r="132" spans="1:11" x14ac:dyDescent="0.2">
      <c r="A132" t="s">
        <v>116</v>
      </c>
      <c r="B132" t="s">
        <v>15</v>
      </c>
      <c r="C132">
        <v>25</v>
      </c>
      <c r="D132" t="s">
        <v>13</v>
      </c>
      <c r="E132" s="3">
        <v>44144</v>
      </c>
      <c r="F132" t="s">
        <v>9</v>
      </c>
      <c r="G132" s="5">
        <v>92700</v>
      </c>
      <c r="H132" t="s">
        <v>208</v>
      </c>
      <c r="I132" s="6">
        <f ca="1">(TODAY()-staff[[#This Row],[Date Joined]])/365</f>
        <v>3.463013698630137</v>
      </c>
      <c r="J132" s="7">
        <f ca="1">ROUNDUP(IF(staff[[#This Row],[Tenure]]&gt;2,3%,2%)*staff[[#This Row],[Salary]],0)</f>
        <v>2781</v>
      </c>
      <c r="K132">
        <f>_xlfn.XLOOKUP(staff[[#This Row],[Rating]],[1]Mapping!$B$2:$B$6,[1]Mapping!$C$2:$C$6)</f>
        <v>3</v>
      </c>
    </row>
    <row r="133" spans="1:11" x14ac:dyDescent="0.2">
      <c r="A133" t="s">
        <v>85</v>
      </c>
      <c r="B133" t="s">
        <v>15</v>
      </c>
      <c r="C133">
        <v>25</v>
      </c>
      <c r="D133" t="s">
        <v>13</v>
      </c>
      <c r="E133" s="3">
        <v>44205</v>
      </c>
      <c r="F133" t="s">
        <v>9</v>
      </c>
      <c r="G133" s="5">
        <v>92700</v>
      </c>
      <c r="H133" t="s">
        <v>203</v>
      </c>
      <c r="I133" s="6">
        <f ca="1">(TODAY()-staff[[#This Row],[Date Joined]])/365</f>
        <v>3.2958904109589042</v>
      </c>
      <c r="J133" s="7">
        <f ca="1">ROUNDUP(IF(staff[[#This Row],[Tenure]]&gt;2,3%,2%)*staff[[#This Row],[Salary]],0)</f>
        <v>2781</v>
      </c>
      <c r="K133">
        <f>_xlfn.XLOOKUP(staff[[#This Row],[Rating]],[1]Mapping!$B$2:$B$6,[1]Mapping!$C$2:$C$6)</f>
        <v>3</v>
      </c>
    </row>
    <row r="134" spans="1:11" x14ac:dyDescent="0.2">
      <c r="A134" t="s">
        <v>201</v>
      </c>
      <c r="B134" t="s">
        <v>15</v>
      </c>
      <c r="C134">
        <v>33</v>
      </c>
      <c r="D134" t="s">
        <v>13</v>
      </c>
      <c r="E134" s="3">
        <v>44129</v>
      </c>
      <c r="F134" t="s">
        <v>23</v>
      </c>
      <c r="G134" s="5">
        <v>96140</v>
      </c>
      <c r="H134" t="s">
        <v>208</v>
      </c>
      <c r="I134" s="6">
        <f ca="1">(TODAY()-staff[[#This Row],[Date Joined]])/365</f>
        <v>3.504109589041096</v>
      </c>
      <c r="J134" s="7">
        <f ca="1">ROUNDUP(IF(staff[[#This Row],[Tenure]]&gt;2,3%,2%)*staff[[#This Row],[Salary]],0)</f>
        <v>2885</v>
      </c>
      <c r="K134">
        <f>_xlfn.XLOOKUP(staff[[#This Row],[Rating]],[1]Mapping!$B$2:$B$6,[1]Mapping!$C$2:$C$6)</f>
        <v>3</v>
      </c>
    </row>
    <row r="135" spans="1:11" x14ac:dyDescent="0.2">
      <c r="A135" t="s">
        <v>55</v>
      </c>
      <c r="B135" t="s">
        <v>15</v>
      </c>
      <c r="C135">
        <v>33</v>
      </c>
      <c r="D135" t="s">
        <v>13</v>
      </c>
      <c r="E135" s="3">
        <v>44190</v>
      </c>
      <c r="F135" t="s">
        <v>23</v>
      </c>
      <c r="G135" s="5">
        <v>96140</v>
      </c>
      <c r="H135" t="s">
        <v>203</v>
      </c>
      <c r="I135" s="6">
        <f ca="1">(TODAY()-staff[[#This Row],[Date Joined]])/365</f>
        <v>3.3369863013698629</v>
      </c>
      <c r="J135" s="7">
        <f ca="1">ROUNDUP(IF(staff[[#This Row],[Tenure]]&gt;2,3%,2%)*staff[[#This Row],[Salary]],0)</f>
        <v>2885</v>
      </c>
      <c r="K135">
        <f>_xlfn.XLOOKUP(staff[[#This Row],[Rating]],[1]Mapping!$B$2:$B$6,[1]Mapping!$C$2:$C$6)</f>
        <v>3</v>
      </c>
    </row>
    <row r="136" spans="1:11" x14ac:dyDescent="0.2">
      <c r="A136" t="s">
        <v>121</v>
      </c>
      <c r="B136" t="s">
        <v>8</v>
      </c>
      <c r="C136">
        <v>30</v>
      </c>
      <c r="D136" t="s">
        <v>13</v>
      </c>
      <c r="E136" s="3">
        <v>44544</v>
      </c>
      <c r="F136" t="s">
        <v>17</v>
      </c>
      <c r="G136" s="5">
        <v>96800</v>
      </c>
      <c r="H136" t="s">
        <v>208</v>
      </c>
      <c r="I136" s="6">
        <f ca="1">(TODAY()-staff[[#This Row],[Date Joined]])/365</f>
        <v>2.3671232876712329</v>
      </c>
      <c r="J136" s="7">
        <f ca="1">ROUNDUP(IF(staff[[#This Row],[Tenure]]&gt;2,3%,2%)*staff[[#This Row],[Salary]],0)</f>
        <v>2904</v>
      </c>
      <c r="K136">
        <f>_xlfn.XLOOKUP(staff[[#This Row],[Rating]],[1]Mapping!$B$2:$B$6,[1]Mapping!$C$2:$C$6)</f>
        <v>3</v>
      </c>
    </row>
    <row r="137" spans="1:11" x14ac:dyDescent="0.2">
      <c r="A137" t="s">
        <v>99</v>
      </c>
      <c r="B137" t="s">
        <v>8</v>
      </c>
      <c r="C137">
        <v>30</v>
      </c>
      <c r="D137" t="s">
        <v>13</v>
      </c>
      <c r="E137" s="3">
        <v>44606</v>
      </c>
      <c r="F137" t="s">
        <v>17</v>
      </c>
      <c r="G137" s="5">
        <v>96800</v>
      </c>
      <c r="H137" t="s">
        <v>203</v>
      </c>
      <c r="I137" s="6">
        <f ca="1">(TODAY()-staff[[#This Row],[Date Joined]])/365</f>
        <v>2.1972602739726028</v>
      </c>
      <c r="J137" s="7">
        <f ca="1">ROUNDUP(IF(staff[[#This Row],[Tenure]]&gt;2,3%,2%)*staff[[#This Row],[Salary]],0)</f>
        <v>2904</v>
      </c>
      <c r="K137">
        <f>_xlfn.XLOOKUP(staff[[#This Row],[Rating]],[1]Mapping!$B$2:$B$6,[1]Mapping!$C$2:$C$6)</f>
        <v>3</v>
      </c>
    </row>
    <row r="138" spans="1:11" x14ac:dyDescent="0.2">
      <c r="A138" t="s">
        <v>174</v>
      </c>
      <c r="B138" t="s">
        <v>8</v>
      </c>
      <c r="C138">
        <v>40</v>
      </c>
      <c r="D138" t="s">
        <v>13</v>
      </c>
      <c r="E138" s="3">
        <v>44204</v>
      </c>
      <c r="F138" t="s">
        <v>12</v>
      </c>
      <c r="G138" s="5">
        <v>99750</v>
      </c>
      <c r="H138" t="s">
        <v>208</v>
      </c>
      <c r="I138" s="6">
        <f ca="1">(TODAY()-staff[[#This Row],[Date Joined]])/365</f>
        <v>3.2986301369863016</v>
      </c>
      <c r="J138" s="7">
        <f ca="1">ROUNDUP(IF(staff[[#This Row],[Tenure]]&gt;2,3%,2%)*staff[[#This Row],[Salary]],0)</f>
        <v>2993</v>
      </c>
      <c r="K138">
        <f>_xlfn.XLOOKUP(staff[[#This Row],[Rating]],[1]Mapping!$B$2:$B$6,[1]Mapping!$C$2:$C$6)</f>
        <v>3</v>
      </c>
    </row>
    <row r="139" spans="1:11" x14ac:dyDescent="0.2">
      <c r="A139" t="s">
        <v>32</v>
      </c>
      <c r="B139" t="s">
        <v>8</v>
      </c>
      <c r="C139">
        <v>40</v>
      </c>
      <c r="D139" t="s">
        <v>13</v>
      </c>
      <c r="E139" s="3">
        <v>44263</v>
      </c>
      <c r="F139" t="s">
        <v>12</v>
      </c>
      <c r="G139" s="5">
        <v>99750</v>
      </c>
      <c r="H139" t="s">
        <v>203</v>
      </c>
      <c r="I139" s="6">
        <f ca="1">(TODAY()-staff[[#This Row],[Date Joined]])/365</f>
        <v>3.1369863013698631</v>
      </c>
      <c r="J139" s="7">
        <f ca="1">ROUNDUP(IF(staff[[#This Row],[Tenure]]&gt;2,3%,2%)*staff[[#This Row],[Salary]],0)</f>
        <v>2993</v>
      </c>
      <c r="K139">
        <f>_xlfn.XLOOKUP(staff[[#This Row],[Rating]],[1]Mapping!$B$2:$B$6,[1]Mapping!$C$2:$C$6)</f>
        <v>3</v>
      </c>
    </row>
    <row r="140" spans="1:11" x14ac:dyDescent="0.2">
      <c r="A140" t="s">
        <v>142</v>
      </c>
      <c r="B140" t="s">
        <v>15</v>
      </c>
      <c r="C140">
        <v>28</v>
      </c>
      <c r="D140" t="s">
        <v>13</v>
      </c>
      <c r="E140" s="3">
        <v>44571</v>
      </c>
      <c r="F140" t="s">
        <v>12</v>
      </c>
      <c r="G140" s="5">
        <v>99970</v>
      </c>
      <c r="H140" t="s">
        <v>208</v>
      </c>
      <c r="I140" s="6">
        <f ca="1">(TODAY()-staff[[#This Row],[Date Joined]])/365</f>
        <v>2.2931506849315069</v>
      </c>
      <c r="J140" s="7">
        <f ca="1">ROUNDUP(IF(staff[[#This Row],[Tenure]]&gt;2,3%,2%)*staff[[#This Row],[Salary]],0)</f>
        <v>3000</v>
      </c>
      <c r="K140">
        <f>_xlfn.XLOOKUP(staff[[#This Row],[Rating]],[1]Mapping!$B$2:$B$6,[1]Mapping!$C$2:$C$6)</f>
        <v>3</v>
      </c>
    </row>
    <row r="141" spans="1:11" x14ac:dyDescent="0.2">
      <c r="A141" t="s">
        <v>54</v>
      </c>
      <c r="B141" t="s">
        <v>15</v>
      </c>
      <c r="C141">
        <v>28</v>
      </c>
      <c r="D141" t="s">
        <v>13</v>
      </c>
      <c r="E141" s="3">
        <v>44630</v>
      </c>
      <c r="F141" t="s">
        <v>12</v>
      </c>
      <c r="G141" s="5">
        <v>99970</v>
      </c>
      <c r="H141" t="s">
        <v>203</v>
      </c>
      <c r="I141" s="6">
        <f ca="1">(TODAY()-staff[[#This Row],[Date Joined]])/365</f>
        <v>2.1315068493150684</v>
      </c>
      <c r="J141" s="7">
        <f ca="1">ROUNDUP(IF(staff[[#This Row],[Tenure]]&gt;2,3%,2%)*staff[[#This Row],[Salary]],0)</f>
        <v>3000</v>
      </c>
      <c r="K141">
        <f>_xlfn.XLOOKUP(staff[[#This Row],[Rating]],[1]Mapping!$B$2:$B$6,[1]Mapping!$C$2:$C$6)</f>
        <v>3</v>
      </c>
    </row>
    <row r="142" spans="1:11" x14ac:dyDescent="0.2">
      <c r="A142" t="s">
        <v>135</v>
      </c>
      <c r="B142" t="s">
        <v>8</v>
      </c>
      <c r="C142">
        <v>24</v>
      </c>
      <c r="D142" t="s">
        <v>13</v>
      </c>
      <c r="E142" s="3">
        <v>44625</v>
      </c>
      <c r="F142" t="s">
        <v>23</v>
      </c>
      <c r="G142" s="5">
        <v>100420</v>
      </c>
      <c r="H142" t="s">
        <v>208</v>
      </c>
      <c r="I142" s="6">
        <f ca="1">(TODAY()-staff[[#This Row],[Date Joined]])/365</f>
        <v>2.1452054794520548</v>
      </c>
      <c r="J142" s="7">
        <f ca="1">ROUNDUP(IF(staff[[#This Row],[Tenure]]&gt;2,3%,2%)*staff[[#This Row],[Salary]],0)</f>
        <v>3013</v>
      </c>
      <c r="K142">
        <f>_xlfn.XLOOKUP(staff[[#This Row],[Rating]],[1]Mapping!$B$2:$B$6,[1]Mapping!$C$2:$C$6)</f>
        <v>3</v>
      </c>
    </row>
    <row r="143" spans="1:11" x14ac:dyDescent="0.2">
      <c r="A143" t="s">
        <v>91</v>
      </c>
      <c r="B143" t="s">
        <v>8</v>
      </c>
      <c r="C143">
        <v>24</v>
      </c>
      <c r="D143" t="s">
        <v>13</v>
      </c>
      <c r="E143" s="3">
        <v>44686</v>
      </c>
      <c r="F143" t="s">
        <v>23</v>
      </c>
      <c r="G143" s="5">
        <v>100420</v>
      </c>
      <c r="H143" t="s">
        <v>203</v>
      </c>
      <c r="I143" s="6">
        <f ca="1">(TODAY()-staff[[#This Row],[Date Joined]])/365</f>
        <v>1.978082191780822</v>
      </c>
      <c r="J143" s="7">
        <f ca="1">ROUNDUP(IF(staff[[#This Row],[Tenure]]&gt;2,3%,2%)*staff[[#This Row],[Salary]],0)</f>
        <v>2009</v>
      </c>
      <c r="K143">
        <f>_xlfn.XLOOKUP(staff[[#This Row],[Rating]],[1]Mapping!$B$2:$B$6,[1]Mapping!$C$2:$C$6)</f>
        <v>3</v>
      </c>
    </row>
    <row r="144" spans="1:11" x14ac:dyDescent="0.2">
      <c r="A144" t="s">
        <v>112</v>
      </c>
      <c r="B144" t="s">
        <v>8</v>
      </c>
      <c r="C144">
        <v>31</v>
      </c>
      <c r="D144" t="s">
        <v>13</v>
      </c>
      <c r="E144" s="3">
        <v>44663</v>
      </c>
      <c r="F144" t="s">
        <v>12</v>
      </c>
      <c r="G144" s="5">
        <v>103550</v>
      </c>
      <c r="H144" t="s">
        <v>208</v>
      </c>
      <c r="I144" s="6">
        <f ca="1">(TODAY()-staff[[#This Row],[Date Joined]])/365</f>
        <v>2.0410958904109591</v>
      </c>
      <c r="J144" s="7">
        <f ca="1">ROUNDUP(IF(staff[[#This Row],[Tenure]]&gt;2,3%,2%)*staff[[#This Row],[Salary]],0)</f>
        <v>3107</v>
      </c>
      <c r="K144">
        <f>_xlfn.XLOOKUP(staff[[#This Row],[Rating]],[1]Mapping!$B$2:$B$6,[1]Mapping!$C$2:$C$6)</f>
        <v>3</v>
      </c>
    </row>
    <row r="145" spans="1:11" x14ac:dyDescent="0.2">
      <c r="A145" t="s">
        <v>56</v>
      </c>
      <c r="B145" t="s">
        <v>8</v>
      </c>
      <c r="C145">
        <v>31</v>
      </c>
      <c r="D145" t="s">
        <v>13</v>
      </c>
      <c r="E145" s="3">
        <v>44724</v>
      </c>
      <c r="F145" t="s">
        <v>12</v>
      </c>
      <c r="G145" s="5">
        <v>103550</v>
      </c>
      <c r="H145" t="s">
        <v>203</v>
      </c>
      <c r="I145" s="6">
        <f ca="1">(TODAY()-staff[[#This Row],[Date Joined]])/365</f>
        <v>1.8739726027397261</v>
      </c>
      <c r="J145" s="7">
        <f ca="1">ROUNDUP(IF(staff[[#This Row],[Tenure]]&gt;2,3%,2%)*staff[[#This Row],[Salary]],0)</f>
        <v>2071</v>
      </c>
      <c r="K145">
        <f>_xlfn.XLOOKUP(staff[[#This Row],[Rating]],[1]Mapping!$B$2:$B$6,[1]Mapping!$C$2:$C$6)</f>
        <v>3</v>
      </c>
    </row>
    <row r="146" spans="1:11" x14ac:dyDescent="0.2">
      <c r="A146" t="s">
        <v>188</v>
      </c>
      <c r="B146" t="s">
        <v>15</v>
      </c>
      <c r="C146">
        <v>28</v>
      </c>
      <c r="D146" t="s">
        <v>13</v>
      </c>
      <c r="E146" s="3">
        <v>44590</v>
      </c>
      <c r="F146" t="s">
        <v>12</v>
      </c>
      <c r="G146" s="5">
        <v>104120</v>
      </c>
      <c r="H146" t="s">
        <v>208</v>
      </c>
      <c r="I146" s="6">
        <f ca="1">(TODAY()-staff[[#This Row],[Date Joined]])/365</f>
        <v>2.2410958904109588</v>
      </c>
      <c r="J146" s="7">
        <f ca="1">ROUNDUP(IF(staff[[#This Row],[Tenure]]&gt;2,3%,2%)*staff[[#This Row],[Salary]],0)</f>
        <v>3124</v>
      </c>
      <c r="K146">
        <f>_xlfn.XLOOKUP(staff[[#This Row],[Rating]],[1]Mapping!$B$2:$B$6,[1]Mapping!$C$2:$C$6)</f>
        <v>3</v>
      </c>
    </row>
    <row r="147" spans="1:11" x14ac:dyDescent="0.2">
      <c r="A147" t="s">
        <v>89</v>
      </c>
      <c r="B147" t="s">
        <v>15</v>
      </c>
      <c r="C147">
        <v>28</v>
      </c>
      <c r="D147" t="s">
        <v>13</v>
      </c>
      <c r="E147" s="3">
        <v>44649</v>
      </c>
      <c r="F147" t="s">
        <v>12</v>
      </c>
      <c r="G147" s="5">
        <v>104120</v>
      </c>
      <c r="H147" t="s">
        <v>203</v>
      </c>
      <c r="I147" s="6">
        <f ca="1">(TODAY()-staff[[#This Row],[Date Joined]])/365</f>
        <v>2.0794520547945203</v>
      </c>
      <c r="J147" s="7">
        <f ca="1">ROUNDUP(IF(staff[[#This Row],[Tenure]]&gt;2,3%,2%)*staff[[#This Row],[Salary]],0)</f>
        <v>3124</v>
      </c>
      <c r="K147">
        <f>_xlfn.XLOOKUP(staff[[#This Row],[Rating]],[1]Mapping!$B$2:$B$6,[1]Mapping!$C$2:$C$6)</f>
        <v>3</v>
      </c>
    </row>
    <row r="148" spans="1:11" x14ac:dyDescent="0.2">
      <c r="A148" t="s">
        <v>120</v>
      </c>
      <c r="B148" t="s">
        <v>15</v>
      </c>
      <c r="C148">
        <v>40</v>
      </c>
      <c r="D148" t="s">
        <v>13</v>
      </c>
      <c r="E148" s="3">
        <v>44320</v>
      </c>
      <c r="F148" t="s">
        <v>23</v>
      </c>
      <c r="G148" s="5">
        <v>104410</v>
      </c>
      <c r="H148" t="s">
        <v>208</v>
      </c>
      <c r="I148" s="6">
        <f ca="1">(TODAY()-staff[[#This Row],[Date Joined]])/365</f>
        <v>2.9808219178082194</v>
      </c>
      <c r="J148" s="7">
        <f ca="1">ROUNDUP(IF(staff[[#This Row],[Tenure]]&gt;2,3%,2%)*staff[[#This Row],[Salary]],0)</f>
        <v>3133</v>
      </c>
      <c r="K148">
        <f>_xlfn.XLOOKUP(staff[[#This Row],[Rating]],[1]Mapping!$B$2:$B$6,[1]Mapping!$C$2:$C$6)</f>
        <v>3</v>
      </c>
    </row>
    <row r="149" spans="1:11" x14ac:dyDescent="0.2">
      <c r="A149" t="s">
        <v>98</v>
      </c>
      <c r="B149" t="s">
        <v>15</v>
      </c>
      <c r="C149">
        <v>40</v>
      </c>
      <c r="D149" t="s">
        <v>13</v>
      </c>
      <c r="E149" s="3">
        <v>44381</v>
      </c>
      <c r="F149" t="s">
        <v>23</v>
      </c>
      <c r="G149" s="5">
        <v>104410</v>
      </c>
      <c r="H149" t="s">
        <v>203</v>
      </c>
      <c r="I149" s="6">
        <f ca="1">(TODAY()-staff[[#This Row],[Date Joined]])/365</f>
        <v>2.8136986301369862</v>
      </c>
      <c r="J149" s="7">
        <f ca="1">ROUNDUP(IF(staff[[#This Row],[Tenure]]&gt;2,3%,2%)*staff[[#This Row],[Salary]],0)</f>
        <v>3133</v>
      </c>
      <c r="K149">
        <f>_xlfn.XLOOKUP(staff[[#This Row],[Rating]],[1]Mapping!$B$2:$B$6,[1]Mapping!$C$2:$C$6)</f>
        <v>3</v>
      </c>
    </row>
    <row r="150" spans="1:11" x14ac:dyDescent="0.2">
      <c r="A150" t="s">
        <v>156</v>
      </c>
      <c r="B150" t="s">
        <v>15</v>
      </c>
      <c r="C150">
        <v>28</v>
      </c>
      <c r="D150" t="s">
        <v>13</v>
      </c>
      <c r="E150" s="3">
        <v>44425</v>
      </c>
      <c r="F150" t="s">
        <v>12</v>
      </c>
      <c r="G150" s="5">
        <v>104770</v>
      </c>
      <c r="H150" t="s">
        <v>208</v>
      </c>
      <c r="I150" s="6">
        <f ca="1">(TODAY()-staff[[#This Row],[Date Joined]])/365</f>
        <v>2.6931506849315068</v>
      </c>
      <c r="J150" s="7">
        <f ca="1">ROUNDUP(IF(staff[[#This Row],[Tenure]]&gt;2,3%,2%)*staff[[#This Row],[Salary]],0)</f>
        <v>3144</v>
      </c>
      <c r="K150">
        <f>_xlfn.XLOOKUP(staff[[#This Row],[Rating]],[1]Mapping!$B$2:$B$6,[1]Mapping!$C$2:$C$6)</f>
        <v>3</v>
      </c>
    </row>
    <row r="151" spans="1:11" x14ac:dyDescent="0.2">
      <c r="A151" t="s">
        <v>81</v>
      </c>
      <c r="B151" t="s">
        <v>15</v>
      </c>
      <c r="C151">
        <v>28</v>
      </c>
      <c r="D151" t="s">
        <v>13</v>
      </c>
      <c r="E151" s="3">
        <v>44486</v>
      </c>
      <c r="F151" t="s">
        <v>12</v>
      </c>
      <c r="G151" s="5">
        <v>104770</v>
      </c>
      <c r="H151" t="s">
        <v>203</v>
      </c>
      <c r="I151" s="6">
        <f ca="1">(TODAY()-staff[[#This Row],[Date Joined]])/365</f>
        <v>2.526027397260274</v>
      </c>
      <c r="J151" s="7">
        <f ca="1">ROUNDUP(IF(staff[[#This Row],[Tenure]]&gt;2,3%,2%)*staff[[#This Row],[Salary]],0)</f>
        <v>3144</v>
      </c>
      <c r="K151">
        <f>_xlfn.XLOOKUP(staff[[#This Row],[Rating]],[1]Mapping!$B$2:$B$6,[1]Mapping!$C$2:$C$6)</f>
        <v>3</v>
      </c>
    </row>
    <row r="152" spans="1:11" x14ac:dyDescent="0.2">
      <c r="A152" t="s">
        <v>184</v>
      </c>
      <c r="B152" t="s">
        <v>8</v>
      </c>
      <c r="C152">
        <v>23</v>
      </c>
      <c r="D152" t="s">
        <v>13</v>
      </c>
      <c r="E152" s="3">
        <v>44378</v>
      </c>
      <c r="F152" t="s">
        <v>12</v>
      </c>
      <c r="G152" s="5">
        <v>106460</v>
      </c>
      <c r="H152" t="s">
        <v>208</v>
      </c>
      <c r="I152" s="6">
        <f ca="1">(TODAY()-staff[[#This Row],[Date Joined]])/365</f>
        <v>2.8219178082191783</v>
      </c>
      <c r="J152" s="7">
        <f ca="1">ROUNDUP(IF(staff[[#This Row],[Tenure]]&gt;2,3%,2%)*staff[[#This Row],[Salary]],0)</f>
        <v>3194</v>
      </c>
      <c r="K152">
        <f>_xlfn.XLOOKUP(staff[[#This Row],[Rating]],[1]Mapping!$B$2:$B$6,[1]Mapping!$C$2:$C$6)</f>
        <v>3</v>
      </c>
    </row>
    <row r="153" spans="1:11" x14ac:dyDescent="0.2">
      <c r="A153" t="s">
        <v>94</v>
      </c>
      <c r="B153" t="s">
        <v>8</v>
      </c>
      <c r="C153">
        <v>23</v>
      </c>
      <c r="D153" t="s">
        <v>13</v>
      </c>
      <c r="E153" s="3">
        <v>44440</v>
      </c>
      <c r="F153" t="s">
        <v>12</v>
      </c>
      <c r="G153" s="5">
        <v>106460</v>
      </c>
      <c r="H153" t="s">
        <v>203</v>
      </c>
      <c r="I153" s="6">
        <f ca="1">(TODAY()-staff[[#This Row],[Date Joined]])/365</f>
        <v>2.6520547945205482</v>
      </c>
      <c r="J153" s="7">
        <f ca="1">ROUNDUP(IF(staff[[#This Row],[Tenure]]&gt;2,3%,2%)*staff[[#This Row],[Salary]],0)</f>
        <v>3194</v>
      </c>
      <c r="K153">
        <f>_xlfn.XLOOKUP(staff[[#This Row],[Rating]],[1]Mapping!$B$2:$B$6,[1]Mapping!$C$2:$C$6)</f>
        <v>3</v>
      </c>
    </row>
    <row r="154" spans="1:11" x14ac:dyDescent="0.2">
      <c r="A154" t="s">
        <v>192</v>
      </c>
      <c r="B154" t="s">
        <v>8</v>
      </c>
      <c r="C154">
        <v>20</v>
      </c>
      <c r="D154" t="s">
        <v>13</v>
      </c>
      <c r="E154" s="3">
        <v>44397</v>
      </c>
      <c r="F154" t="s">
        <v>23</v>
      </c>
      <c r="G154" s="5">
        <v>107700</v>
      </c>
      <c r="H154" t="s">
        <v>208</v>
      </c>
      <c r="I154" s="6">
        <f ca="1">(TODAY()-staff[[#This Row],[Date Joined]])/365</f>
        <v>2.7698630136986302</v>
      </c>
      <c r="J154" s="7">
        <f ca="1">ROUNDUP(IF(staff[[#This Row],[Tenure]]&gt;2,3%,2%)*staff[[#This Row],[Salary]],0)</f>
        <v>3231</v>
      </c>
      <c r="K154">
        <f>_xlfn.XLOOKUP(staff[[#This Row],[Rating]],[1]Mapping!$B$2:$B$6,[1]Mapping!$C$2:$C$6)</f>
        <v>3</v>
      </c>
    </row>
    <row r="155" spans="1:11" x14ac:dyDescent="0.2">
      <c r="A155" t="s">
        <v>30</v>
      </c>
      <c r="B155" t="s">
        <v>8</v>
      </c>
      <c r="C155">
        <v>20</v>
      </c>
      <c r="D155" t="s">
        <v>13</v>
      </c>
      <c r="E155" s="3">
        <v>44459</v>
      </c>
      <c r="F155" t="s">
        <v>23</v>
      </c>
      <c r="G155" s="5">
        <v>107700</v>
      </c>
      <c r="H155" t="s">
        <v>203</v>
      </c>
      <c r="I155" s="6">
        <f ca="1">(TODAY()-staff[[#This Row],[Date Joined]])/365</f>
        <v>2.6</v>
      </c>
      <c r="J155" s="7">
        <f ca="1">ROUNDUP(IF(staff[[#This Row],[Tenure]]&gt;2,3%,2%)*staff[[#This Row],[Salary]],0)</f>
        <v>3231</v>
      </c>
      <c r="K155">
        <f>_xlfn.XLOOKUP(staff[[#This Row],[Rating]],[1]Mapping!$B$2:$B$6,[1]Mapping!$C$2:$C$6)</f>
        <v>3</v>
      </c>
    </row>
    <row r="156" spans="1:11" x14ac:dyDescent="0.2">
      <c r="A156" t="s">
        <v>173</v>
      </c>
      <c r="B156" t="s">
        <v>15</v>
      </c>
      <c r="C156">
        <v>38</v>
      </c>
      <c r="D156" t="s">
        <v>43</v>
      </c>
      <c r="E156" s="3">
        <v>44316</v>
      </c>
      <c r="F156" t="s">
        <v>9</v>
      </c>
      <c r="G156" s="5">
        <v>109160</v>
      </c>
      <c r="H156" t="s">
        <v>208</v>
      </c>
      <c r="I156" s="6">
        <f ca="1">(TODAY()-staff[[#This Row],[Date Joined]])/365</f>
        <v>2.9917808219178084</v>
      </c>
      <c r="J156" s="7">
        <f ca="1">ROUNDUP(IF(staff[[#This Row],[Tenure]]&gt;2,3%,2%)*staff[[#This Row],[Salary]],0)</f>
        <v>3275</v>
      </c>
      <c r="K156">
        <f>_xlfn.XLOOKUP(staff[[#This Row],[Rating]],[1]Mapping!$B$2:$B$6,[1]Mapping!$C$2:$C$6)</f>
        <v>5</v>
      </c>
    </row>
    <row r="157" spans="1:11" x14ac:dyDescent="0.2">
      <c r="A157" t="s">
        <v>74</v>
      </c>
      <c r="B157" t="s">
        <v>15</v>
      </c>
      <c r="C157">
        <v>38</v>
      </c>
      <c r="D157" t="s">
        <v>43</v>
      </c>
      <c r="E157" s="3">
        <v>44377</v>
      </c>
      <c r="F157" t="s">
        <v>9</v>
      </c>
      <c r="G157" s="5">
        <v>109160</v>
      </c>
      <c r="H157" t="s">
        <v>203</v>
      </c>
      <c r="I157" s="6">
        <f ca="1">(TODAY()-staff[[#This Row],[Date Joined]])/365</f>
        <v>2.8246575342465752</v>
      </c>
      <c r="J157" s="7">
        <f ca="1">ROUNDUP(IF(staff[[#This Row],[Tenure]]&gt;2,3%,2%)*staff[[#This Row],[Salary]],0)</f>
        <v>3275</v>
      </c>
      <c r="K157">
        <f>_xlfn.XLOOKUP(staff[[#This Row],[Rating]],[1]Mapping!$B$2:$B$6,[1]Mapping!$C$2:$C$6)</f>
        <v>5</v>
      </c>
    </row>
    <row r="158" spans="1:11" x14ac:dyDescent="0.2">
      <c r="A158" t="s">
        <v>119</v>
      </c>
      <c r="B158" t="s">
        <v>8</v>
      </c>
      <c r="C158">
        <v>25</v>
      </c>
      <c r="D158" t="s">
        <v>10</v>
      </c>
      <c r="E158" s="3">
        <v>44665</v>
      </c>
      <c r="F158" t="s">
        <v>12</v>
      </c>
      <c r="G158" s="5">
        <v>109190</v>
      </c>
      <c r="H158" t="s">
        <v>208</v>
      </c>
      <c r="I158" s="6">
        <f ca="1">(TODAY()-staff[[#This Row],[Date Joined]])/365</f>
        <v>2.0356164383561643</v>
      </c>
      <c r="J158" s="7">
        <f ca="1">ROUNDUP(IF(staff[[#This Row],[Tenure]]&gt;2,3%,2%)*staff[[#This Row],[Salary]],0)</f>
        <v>3276</v>
      </c>
      <c r="K158">
        <f>_xlfn.XLOOKUP(staff[[#This Row],[Rating]],[1]Mapping!$B$2:$B$6,[1]Mapping!$C$2:$C$6)</f>
        <v>4</v>
      </c>
    </row>
    <row r="159" spans="1:11" x14ac:dyDescent="0.2">
      <c r="A159" t="s">
        <v>52</v>
      </c>
      <c r="B159" t="s">
        <v>8</v>
      </c>
      <c r="C159">
        <v>25</v>
      </c>
      <c r="D159" t="s">
        <v>10</v>
      </c>
      <c r="E159" s="3">
        <v>44726</v>
      </c>
      <c r="F159" t="s">
        <v>12</v>
      </c>
      <c r="G159" s="5">
        <v>109190</v>
      </c>
      <c r="H159" t="s">
        <v>203</v>
      </c>
      <c r="I159" s="6">
        <f ca="1">(TODAY()-staff[[#This Row],[Date Joined]])/365</f>
        <v>1.8684931506849316</v>
      </c>
      <c r="J159" s="7">
        <f ca="1">ROUNDUP(IF(staff[[#This Row],[Tenure]]&gt;2,3%,2%)*staff[[#This Row],[Salary]],0)</f>
        <v>2184</v>
      </c>
      <c r="K159">
        <f>_xlfn.XLOOKUP(staff[[#This Row],[Rating]],[1]Mapping!$B$2:$B$6,[1]Mapping!$C$2:$C$6)</f>
        <v>4</v>
      </c>
    </row>
    <row r="160" spans="1:11" x14ac:dyDescent="0.2">
      <c r="A160" t="s">
        <v>145</v>
      </c>
      <c r="B160" t="s">
        <v>8</v>
      </c>
      <c r="C160">
        <v>29</v>
      </c>
      <c r="D160" t="s">
        <v>18</v>
      </c>
      <c r="E160" s="3">
        <v>44119</v>
      </c>
      <c r="F160" t="s">
        <v>23</v>
      </c>
      <c r="G160" s="5">
        <v>112110</v>
      </c>
      <c r="H160" t="s">
        <v>208</v>
      </c>
      <c r="I160" s="6">
        <f ca="1">(TODAY()-staff[[#This Row],[Date Joined]])/365</f>
        <v>3.5315068493150683</v>
      </c>
      <c r="J160" s="7">
        <f ca="1">ROUNDUP(IF(staff[[#This Row],[Tenure]]&gt;2,3%,2%)*staff[[#This Row],[Salary]],0)</f>
        <v>3364</v>
      </c>
      <c r="K160">
        <f>_xlfn.XLOOKUP(staff[[#This Row],[Rating]],[1]Mapping!$B$2:$B$6,[1]Mapping!$C$2:$C$6)</f>
        <v>2</v>
      </c>
    </row>
    <row r="161" spans="1:11" x14ac:dyDescent="0.2">
      <c r="A161" t="s">
        <v>27</v>
      </c>
      <c r="B161" t="s">
        <v>8</v>
      </c>
      <c r="C161">
        <v>29</v>
      </c>
      <c r="D161" t="s">
        <v>18</v>
      </c>
      <c r="E161" s="3">
        <v>44180</v>
      </c>
      <c r="F161" t="s">
        <v>23</v>
      </c>
      <c r="G161" s="5">
        <v>112110</v>
      </c>
      <c r="H161" t="s">
        <v>203</v>
      </c>
      <c r="I161" s="6">
        <f ca="1">(TODAY()-staff[[#This Row],[Date Joined]])/365</f>
        <v>3.3643835616438356</v>
      </c>
      <c r="J161" s="7">
        <f ca="1">ROUNDUP(IF(staff[[#This Row],[Tenure]]&gt;2,3%,2%)*staff[[#This Row],[Salary]],0)</f>
        <v>3364</v>
      </c>
      <c r="K161">
        <f>_xlfn.XLOOKUP(staff[[#This Row],[Rating]],[1]Mapping!$B$2:$B$6,[1]Mapping!$C$2:$C$6)</f>
        <v>2</v>
      </c>
    </row>
    <row r="162" spans="1:11" x14ac:dyDescent="0.2">
      <c r="A162" t="s">
        <v>139</v>
      </c>
      <c r="B162" t="s">
        <v>15</v>
      </c>
      <c r="C162">
        <v>30</v>
      </c>
      <c r="D162" t="s">
        <v>13</v>
      </c>
      <c r="E162" s="3">
        <v>44800</v>
      </c>
      <c r="F162" t="s">
        <v>12</v>
      </c>
      <c r="G162" s="5">
        <v>112570</v>
      </c>
      <c r="H162" t="s">
        <v>208</v>
      </c>
      <c r="I162" s="6">
        <f ca="1">(TODAY()-staff[[#This Row],[Date Joined]])/365</f>
        <v>1.6657534246575343</v>
      </c>
      <c r="J162" s="7">
        <f ca="1">ROUNDUP(IF(staff[[#This Row],[Tenure]]&gt;2,3%,2%)*staff[[#This Row],[Salary]],0)</f>
        <v>2252</v>
      </c>
      <c r="K162">
        <f>_xlfn.XLOOKUP(staff[[#This Row],[Rating]],[1]Mapping!$B$2:$B$6,[1]Mapping!$C$2:$C$6)</f>
        <v>3</v>
      </c>
    </row>
    <row r="163" spans="1:11" x14ac:dyDescent="0.2">
      <c r="A163" t="s">
        <v>20</v>
      </c>
      <c r="B163" t="s">
        <v>15</v>
      </c>
      <c r="C163">
        <v>30</v>
      </c>
      <c r="D163" t="s">
        <v>13</v>
      </c>
      <c r="E163" s="3">
        <v>44861</v>
      </c>
      <c r="F163" t="s">
        <v>12</v>
      </c>
      <c r="G163" s="5">
        <v>112570</v>
      </c>
      <c r="H163" t="s">
        <v>203</v>
      </c>
      <c r="I163" s="6">
        <f ca="1">(TODAY()-staff[[#This Row],[Date Joined]])/365</f>
        <v>1.4986301369863013</v>
      </c>
      <c r="J163" s="7">
        <f ca="1">ROUNDUP(IF(staff[[#This Row],[Tenure]]&gt;2,3%,2%)*staff[[#This Row],[Salary]],0)</f>
        <v>2252</v>
      </c>
      <c r="K163">
        <f>_xlfn.XLOOKUP(staff[[#This Row],[Rating]],[1]Mapping!$B$2:$B$6,[1]Mapping!$C$2:$C$6)</f>
        <v>3</v>
      </c>
    </row>
    <row r="164" spans="1:11" x14ac:dyDescent="0.2">
      <c r="A164" t="s">
        <v>110</v>
      </c>
      <c r="B164" t="s">
        <v>8</v>
      </c>
      <c r="C164">
        <v>20</v>
      </c>
      <c r="D164" t="s">
        <v>13</v>
      </c>
      <c r="E164" s="3">
        <v>44122</v>
      </c>
      <c r="F164" t="s">
        <v>23</v>
      </c>
      <c r="G164" s="5">
        <v>112650</v>
      </c>
      <c r="H164" t="s">
        <v>208</v>
      </c>
      <c r="I164" s="6">
        <f ca="1">(TODAY()-staff[[#This Row],[Date Joined]])/365</f>
        <v>3.5232876712328767</v>
      </c>
      <c r="J164" s="7">
        <f ca="1">ROUNDUP(IF(staff[[#This Row],[Tenure]]&gt;2,3%,2%)*staff[[#This Row],[Salary]],0)</f>
        <v>3380</v>
      </c>
      <c r="K164">
        <f>_xlfn.XLOOKUP(staff[[#This Row],[Rating]],[1]Mapping!$B$2:$B$6,[1]Mapping!$C$2:$C$6)</f>
        <v>3</v>
      </c>
    </row>
    <row r="165" spans="1:11" x14ac:dyDescent="0.2">
      <c r="A165" t="s">
        <v>124</v>
      </c>
      <c r="B165" t="s">
        <v>8</v>
      </c>
      <c r="C165">
        <v>34</v>
      </c>
      <c r="D165" t="s">
        <v>13</v>
      </c>
      <c r="E165" s="3">
        <v>44642</v>
      </c>
      <c r="F165" t="s">
        <v>12</v>
      </c>
      <c r="G165" s="5">
        <v>112650</v>
      </c>
      <c r="H165" t="s">
        <v>208</v>
      </c>
      <c r="I165" s="6">
        <f ca="1">(TODAY()-staff[[#This Row],[Date Joined]])/365</f>
        <v>2.0986301369863014</v>
      </c>
      <c r="J165" s="7">
        <f ca="1">ROUNDUP(IF(staff[[#This Row],[Tenure]]&gt;2,3%,2%)*staff[[#This Row],[Salary]],0)</f>
        <v>3380</v>
      </c>
      <c r="K165">
        <f>_xlfn.XLOOKUP(staff[[#This Row],[Rating]],[1]Mapping!$B$2:$B$6,[1]Mapping!$C$2:$C$6)</f>
        <v>3</v>
      </c>
    </row>
    <row r="166" spans="1:11" x14ac:dyDescent="0.2">
      <c r="A166" t="s">
        <v>63</v>
      </c>
      <c r="B166" t="s">
        <v>8</v>
      </c>
      <c r="C166">
        <v>20</v>
      </c>
      <c r="D166" t="s">
        <v>13</v>
      </c>
      <c r="E166" s="3">
        <v>44183</v>
      </c>
      <c r="F166" t="s">
        <v>23</v>
      </c>
      <c r="G166" s="5">
        <v>112650</v>
      </c>
      <c r="H166" t="s">
        <v>203</v>
      </c>
      <c r="I166" s="6">
        <f ca="1">(TODAY()-staff[[#This Row],[Date Joined]])/365</f>
        <v>3.3561643835616439</v>
      </c>
      <c r="J166" s="7">
        <f ca="1">ROUNDUP(IF(staff[[#This Row],[Tenure]]&gt;2,3%,2%)*staff[[#This Row],[Salary]],0)</f>
        <v>3380</v>
      </c>
      <c r="K166">
        <f>_xlfn.XLOOKUP(staff[[#This Row],[Rating]],[1]Mapping!$B$2:$B$6,[1]Mapping!$C$2:$C$6)</f>
        <v>3</v>
      </c>
    </row>
    <row r="167" spans="1:11" x14ac:dyDescent="0.2">
      <c r="A167" t="s">
        <v>147</v>
      </c>
      <c r="B167" t="s">
        <v>8</v>
      </c>
      <c r="C167">
        <v>22</v>
      </c>
      <c r="D167" t="s">
        <v>10</v>
      </c>
      <c r="E167" s="3">
        <v>44384</v>
      </c>
      <c r="F167" t="s">
        <v>9</v>
      </c>
      <c r="G167" s="5">
        <v>112780</v>
      </c>
      <c r="H167" t="s">
        <v>208</v>
      </c>
      <c r="I167" s="6">
        <f ca="1">(TODAY()-staff[[#This Row],[Date Joined]])/365</f>
        <v>2.8054794520547945</v>
      </c>
      <c r="J167" s="7">
        <f ca="1">ROUNDUP(IF(staff[[#This Row],[Tenure]]&gt;2,3%,2%)*staff[[#This Row],[Salary]],0)</f>
        <v>3384</v>
      </c>
      <c r="K167">
        <f>_xlfn.XLOOKUP(staff[[#This Row],[Rating]],[1]Mapping!$B$2:$B$6,[1]Mapping!$C$2:$C$6)</f>
        <v>4</v>
      </c>
    </row>
    <row r="168" spans="1:11" x14ac:dyDescent="0.2">
      <c r="A168" t="s">
        <v>7</v>
      </c>
      <c r="B168" t="s">
        <v>8</v>
      </c>
      <c r="C168">
        <v>22</v>
      </c>
      <c r="D168" t="s">
        <v>10</v>
      </c>
      <c r="E168" s="3">
        <v>44446</v>
      </c>
      <c r="F168" t="s">
        <v>9</v>
      </c>
      <c r="G168" s="5">
        <v>112780</v>
      </c>
      <c r="H168" t="s">
        <v>203</v>
      </c>
      <c r="I168" s="6">
        <f ca="1">(TODAY()-staff[[#This Row],[Date Joined]])/365</f>
        <v>2.6356164383561644</v>
      </c>
      <c r="J168" s="7">
        <f ca="1">ROUNDUP(IF(staff[[#This Row],[Tenure]]&gt;2,3%,2%)*staff[[#This Row],[Salary]],0)</f>
        <v>3384</v>
      </c>
      <c r="K168">
        <f>_xlfn.XLOOKUP(staff[[#This Row],[Rating]],[1]Mapping!$B$2:$B$6,[1]Mapping!$C$2:$C$6)</f>
        <v>4</v>
      </c>
    </row>
    <row r="169" spans="1:11" x14ac:dyDescent="0.2">
      <c r="A169" t="s">
        <v>177</v>
      </c>
      <c r="B169" t="s">
        <v>8</v>
      </c>
      <c r="C169">
        <v>27</v>
      </c>
      <c r="D169" t="s">
        <v>49</v>
      </c>
      <c r="E169" s="3">
        <v>44547</v>
      </c>
      <c r="F169" t="s">
        <v>12</v>
      </c>
      <c r="G169" s="5">
        <v>113280</v>
      </c>
      <c r="H169" t="s">
        <v>208</v>
      </c>
      <c r="I169" s="6">
        <f ca="1">(TODAY()-staff[[#This Row],[Date Joined]])/365</f>
        <v>2.3589041095890413</v>
      </c>
      <c r="J169" s="7">
        <f ca="1">ROUNDUP(IF(staff[[#This Row],[Tenure]]&gt;2,3%,2%)*staff[[#This Row],[Salary]],0)</f>
        <v>3399</v>
      </c>
      <c r="K169">
        <f>_xlfn.XLOOKUP(staff[[#This Row],[Rating]],[1]Mapping!$B$2:$B$6,[1]Mapping!$C$2:$C$6)</f>
        <v>1</v>
      </c>
    </row>
    <row r="170" spans="1:11" x14ac:dyDescent="0.2">
      <c r="A170" t="s">
        <v>75</v>
      </c>
      <c r="B170" t="s">
        <v>8</v>
      </c>
      <c r="C170">
        <v>27</v>
      </c>
      <c r="D170" t="s">
        <v>49</v>
      </c>
      <c r="E170" s="3">
        <v>44609</v>
      </c>
      <c r="F170" t="s">
        <v>12</v>
      </c>
      <c r="G170" s="5">
        <v>113280</v>
      </c>
      <c r="H170" t="s">
        <v>203</v>
      </c>
      <c r="I170" s="6">
        <f ca="1">(TODAY()-staff[[#This Row],[Date Joined]])/365</f>
        <v>2.1890410958904107</v>
      </c>
      <c r="J170" s="7">
        <f ca="1">ROUNDUP(IF(staff[[#This Row],[Tenure]]&gt;2,3%,2%)*staff[[#This Row],[Salary]],0)</f>
        <v>3399</v>
      </c>
      <c r="K170">
        <f>_xlfn.XLOOKUP(staff[[#This Row],[Rating]],[1]Mapping!$B$2:$B$6,[1]Mapping!$C$2:$C$6)</f>
        <v>1</v>
      </c>
    </row>
    <row r="171" spans="1:11" x14ac:dyDescent="0.2">
      <c r="A171" t="s">
        <v>187</v>
      </c>
      <c r="B171" t="s">
        <v>15</v>
      </c>
      <c r="C171">
        <v>30</v>
      </c>
      <c r="D171" t="s">
        <v>13</v>
      </c>
      <c r="E171" s="3">
        <v>44789</v>
      </c>
      <c r="F171" t="s">
        <v>12</v>
      </c>
      <c r="G171" s="5">
        <v>114180</v>
      </c>
      <c r="H171" t="s">
        <v>208</v>
      </c>
      <c r="I171" s="6">
        <f ca="1">(TODAY()-staff[[#This Row],[Date Joined]])/365</f>
        <v>1.6958904109589041</v>
      </c>
      <c r="J171" s="7">
        <f ca="1">ROUNDUP(IF(staff[[#This Row],[Tenure]]&gt;2,3%,2%)*staff[[#This Row],[Salary]],0)</f>
        <v>2284</v>
      </c>
      <c r="K171">
        <f>_xlfn.XLOOKUP(staff[[#This Row],[Rating]],[1]Mapping!$B$2:$B$6,[1]Mapping!$C$2:$C$6)</f>
        <v>3</v>
      </c>
    </row>
    <row r="172" spans="1:11" x14ac:dyDescent="0.2">
      <c r="A172" t="s">
        <v>92</v>
      </c>
      <c r="B172" t="s">
        <v>15</v>
      </c>
      <c r="C172">
        <v>30</v>
      </c>
      <c r="D172" t="s">
        <v>13</v>
      </c>
      <c r="E172" s="3">
        <v>44850</v>
      </c>
      <c r="F172" t="s">
        <v>12</v>
      </c>
      <c r="G172" s="5">
        <v>114180</v>
      </c>
      <c r="H172" t="s">
        <v>203</v>
      </c>
      <c r="I172" s="6">
        <f ca="1">(TODAY()-staff[[#This Row],[Date Joined]])/365</f>
        <v>1.5287671232876712</v>
      </c>
      <c r="J172" s="7">
        <f ca="1">ROUNDUP(IF(staff[[#This Row],[Tenure]]&gt;2,3%,2%)*staff[[#This Row],[Salary]],0)</f>
        <v>2284</v>
      </c>
      <c r="K172">
        <f>_xlfn.XLOOKUP(staff[[#This Row],[Rating]],[1]Mapping!$B$2:$B$6,[1]Mapping!$C$2:$C$6)</f>
        <v>3</v>
      </c>
    </row>
    <row r="173" spans="1:11" x14ac:dyDescent="0.2">
      <c r="A173" t="s">
        <v>137</v>
      </c>
      <c r="B173" t="s">
        <v>15</v>
      </c>
      <c r="C173">
        <v>44</v>
      </c>
      <c r="D173" t="s">
        <v>13</v>
      </c>
      <c r="E173" s="3">
        <v>44985</v>
      </c>
      <c r="F173" t="s">
        <v>23</v>
      </c>
      <c r="G173" s="5">
        <v>114870</v>
      </c>
      <c r="H173" t="s">
        <v>208</v>
      </c>
      <c r="I173" s="6">
        <f ca="1">(TODAY()-staff[[#This Row],[Date Joined]])/365</f>
        <v>1.1589041095890411</v>
      </c>
      <c r="J173" s="7">
        <f ca="1">ROUNDUP(IF(staff[[#This Row],[Tenure]]&gt;2,3%,2%)*staff[[#This Row],[Salary]],0)</f>
        <v>2298</v>
      </c>
      <c r="K173">
        <f>_xlfn.XLOOKUP(staff[[#This Row],[Rating]],[1]Mapping!$B$2:$B$6,[1]Mapping!$C$2:$C$6)</f>
        <v>3</v>
      </c>
    </row>
    <row r="174" spans="1:11" x14ac:dyDescent="0.2">
      <c r="A174" t="s">
        <v>79</v>
      </c>
      <c r="B174" t="s">
        <v>15</v>
      </c>
      <c r="C174">
        <v>43</v>
      </c>
      <c r="D174" t="s">
        <v>13</v>
      </c>
      <c r="E174" s="3">
        <v>45045</v>
      </c>
      <c r="F174" t="s">
        <v>23</v>
      </c>
      <c r="G174" s="5">
        <v>114870</v>
      </c>
      <c r="H174" t="s">
        <v>203</v>
      </c>
      <c r="I174" s="6">
        <f ca="1">(TODAY()-staff[[#This Row],[Date Joined]])/365</f>
        <v>0.9945205479452055</v>
      </c>
      <c r="J174" s="7">
        <f ca="1">ROUNDUP(IF(staff[[#This Row],[Tenure]]&gt;2,3%,2%)*staff[[#This Row],[Salary]],0)</f>
        <v>2298</v>
      </c>
      <c r="K174">
        <f>_xlfn.XLOOKUP(staff[[#This Row],[Rating]],[1]Mapping!$B$2:$B$6,[1]Mapping!$C$2:$C$6)</f>
        <v>3</v>
      </c>
    </row>
    <row r="175" spans="1:11" x14ac:dyDescent="0.2">
      <c r="A175" t="s">
        <v>148</v>
      </c>
      <c r="B175" t="s">
        <v>15</v>
      </c>
      <c r="C175">
        <v>36</v>
      </c>
      <c r="D175" t="s">
        <v>13</v>
      </c>
      <c r="E175" s="3">
        <v>44023</v>
      </c>
      <c r="F175" t="s">
        <v>12</v>
      </c>
      <c r="G175" s="5">
        <v>114890</v>
      </c>
      <c r="H175" t="s">
        <v>208</v>
      </c>
      <c r="I175" s="6">
        <f ca="1">(TODAY()-staff[[#This Row],[Date Joined]])/365</f>
        <v>3.7945205479452055</v>
      </c>
      <c r="J175" s="7">
        <f ca="1">ROUNDUP(IF(staff[[#This Row],[Tenure]]&gt;2,3%,2%)*staff[[#This Row],[Salary]],0)</f>
        <v>3447</v>
      </c>
      <c r="K175">
        <f>_xlfn.XLOOKUP(staff[[#This Row],[Rating]],[1]Mapping!$B$2:$B$6,[1]Mapping!$C$2:$C$6)</f>
        <v>3</v>
      </c>
    </row>
    <row r="176" spans="1:11" x14ac:dyDescent="0.2">
      <c r="A176" t="s">
        <v>71</v>
      </c>
      <c r="B176" t="s">
        <v>15</v>
      </c>
      <c r="C176">
        <v>36</v>
      </c>
      <c r="D176" t="s">
        <v>13</v>
      </c>
      <c r="E176" s="3">
        <v>44085</v>
      </c>
      <c r="F176" t="s">
        <v>12</v>
      </c>
      <c r="G176" s="5">
        <v>114890</v>
      </c>
      <c r="H176" t="s">
        <v>203</v>
      </c>
      <c r="I176" s="6">
        <f ca="1">(TODAY()-staff[[#This Row],[Date Joined]])/365</f>
        <v>3.6246575342465754</v>
      </c>
      <c r="J176" s="7">
        <f ca="1">ROUNDUP(IF(staff[[#This Row],[Tenure]]&gt;2,3%,2%)*staff[[#This Row],[Salary]],0)</f>
        <v>3447</v>
      </c>
      <c r="K176">
        <f>_xlfn.XLOOKUP(staff[[#This Row],[Rating]],[1]Mapping!$B$2:$B$6,[1]Mapping!$C$2:$C$6)</f>
        <v>3</v>
      </c>
    </row>
    <row r="177" spans="1:11" x14ac:dyDescent="0.2">
      <c r="A177" t="s">
        <v>114</v>
      </c>
      <c r="B177" t="s">
        <v>204</v>
      </c>
      <c r="C177">
        <v>37</v>
      </c>
      <c r="D177" t="s">
        <v>18</v>
      </c>
      <c r="E177" s="3">
        <v>44085</v>
      </c>
      <c r="F177" t="s">
        <v>17</v>
      </c>
      <c r="G177" s="5">
        <v>115440</v>
      </c>
      <c r="H177" t="s">
        <v>208</v>
      </c>
      <c r="I177" s="6">
        <f ca="1">(TODAY()-staff[[#This Row],[Date Joined]])/365</f>
        <v>3.6246575342465754</v>
      </c>
      <c r="J177" s="7">
        <f ca="1">ROUNDUP(IF(staff[[#This Row],[Tenure]]&gt;2,3%,2%)*staff[[#This Row],[Salary]],0)</f>
        <v>3464</v>
      </c>
      <c r="K177">
        <f>_xlfn.XLOOKUP(staff[[#This Row],[Rating]],[1]Mapping!$B$2:$B$6,[1]Mapping!$C$2:$C$6)</f>
        <v>2</v>
      </c>
    </row>
    <row r="178" spans="1:11" x14ac:dyDescent="0.2">
      <c r="A178" t="s">
        <v>16</v>
      </c>
      <c r="B178" t="s">
        <v>204</v>
      </c>
      <c r="C178">
        <v>37</v>
      </c>
      <c r="D178" t="s">
        <v>18</v>
      </c>
      <c r="E178" s="3">
        <v>44146</v>
      </c>
      <c r="F178" t="s">
        <v>17</v>
      </c>
      <c r="G178" s="5">
        <v>115440</v>
      </c>
      <c r="H178" t="s">
        <v>203</v>
      </c>
      <c r="I178" s="6">
        <f ca="1">(TODAY()-staff[[#This Row],[Date Joined]])/365</f>
        <v>3.4575342465753423</v>
      </c>
      <c r="J178" s="7">
        <f ca="1">ROUNDUP(IF(staff[[#This Row],[Tenure]]&gt;2,3%,2%)*staff[[#This Row],[Salary]],0)</f>
        <v>3464</v>
      </c>
      <c r="K178">
        <f>_xlfn.XLOOKUP(staff[[#This Row],[Rating]],[1]Mapping!$B$2:$B$6,[1]Mapping!$C$2:$C$6)</f>
        <v>2</v>
      </c>
    </row>
    <row r="179" spans="1:11" x14ac:dyDescent="0.2">
      <c r="A179" t="s">
        <v>163</v>
      </c>
      <c r="B179" t="s">
        <v>8</v>
      </c>
      <c r="C179">
        <v>33</v>
      </c>
      <c r="D179" t="s">
        <v>13</v>
      </c>
      <c r="E179" s="3">
        <v>44103</v>
      </c>
      <c r="F179" t="s">
        <v>12</v>
      </c>
      <c r="G179" s="5">
        <v>115920</v>
      </c>
      <c r="H179" t="s">
        <v>208</v>
      </c>
      <c r="I179" s="6">
        <f ca="1">(TODAY()-staff[[#This Row],[Date Joined]])/365</f>
        <v>3.5753424657534247</v>
      </c>
      <c r="J179" s="7">
        <f ca="1">ROUNDUP(IF(staff[[#This Row],[Tenure]]&gt;2,3%,2%)*staff[[#This Row],[Salary]],0)</f>
        <v>3478</v>
      </c>
      <c r="K179">
        <f>_xlfn.XLOOKUP(staff[[#This Row],[Rating]],[1]Mapping!$B$2:$B$6,[1]Mapping!$C$2:$C$6)</f>
        <v>3</v>
      </c>
    </row>
    <row r="180" spans="1:11" x14ac:dyDescent="0.2">
      <c r="A180" t="s">
        <v>50</v>
      </c>
      <c r="B180" t="s">
        <v>8</v>
      </c>
      <c r="C180">
        <v>33</v>
      </c>
      <c r="D180" t="s">
        <v>13</v>
      </c>
      <c r="E180" s="3">
        <v>44164</v>
      </c>
      <c r="F180" t="s">
        <v>12</v>
      </c>
      <c r="G180" s="5">
        <v>115920</v>
      </c>
      <c r="H180" t="s">
        <v>203</v>
      </c>
      <c r="I180" s="6">
        <f ca="1">(TODAY()-staff[[#This Row],[Date Joined]])/365</f>
        <v>3.408219178082192</v>
      </c>
      <c r="J180" s="7">
        <f ca="1">ROUNDUP(IF(staff[[#This Row],[Tenure]]&gt;2,3%,2%)*staff[[#This Row],[Salary]],0)</f>
        <v>3478</v>
      </c>
      <c r="K180">
        <f>_xlfn.XLOOKUP(staff[[#This Row],[Rating]],[1]Mapping!$B$2:$B$6,[1]Mapping!$C$2:$C$6)</f>
        <v>3</v>
      </c>
    </row>
    <row r="181" spans="1:11" x14ac:dyDescent="0.2">
      <c r="A181" t="s">
        <v>185</v>
      </c>
      <c r="B181" t="s">
        <v>15</v>
      </c>
      <c r="C181">
        <v>37</v>
      </c>
      <c r="D181" t="s">
        <v>13</v>
      </c>
      <c r="E181" s="3">
        <v>44389</v>
      </c>
      <c r="F181" t="s">
        <v>26</v>
      </c>
      <c r="G181" s="5">
        <v>118100</v>
      </c>
      <c r="H181" t="s">
        <v>208</v>
      </c>
      <c r="I181" s="6">
        <f ca="1">(TODAY()-staff[[#This Row],[Date Joined]])/365</f>
        <v>2.7917808219178082</v>
      </c>
      <c r="J181" s="7">
        <f ca="1">ROUNDUP(IF(staff[[#This Row],[Tenure]]&gt;2,3%,2%)*staff[[#This Row],[Salary]],0)</f>
        <v>3543</v>
      </c>
      <c r="K181">
        <f>_xlfn.XLOOKUP(staff[[#This Row],[Rating]],[1]Mapping!$B$2:$B$6,[1]Mapping!$C$2:$C$6)</f>
        <v>3</v>
      </c>
    </row>
    <row r="182" spans="1:11" x14ac:dyDescent="0.2">
      <c r="A182" t="s">
        <v>77</v>
      </c>
      <c r="B182" t="s">
        <v>15</v>
      </c>
      <c r="C182">
        <v>37</v>
      </c>
      <c r="D182" t="s">
        <v>13</v>
      </c>
      <c r="E182" s="3">
        <v>44451</v>
      </c>
      <c r="F182" t="s">
        <v>26</v>
      </c>
      <c r="G182" s="5">
        <v>118100</v>
      </c>
      <c r="H182" t="s">
        <v>203</v>
      </c>
      <c r="I182" s="6">
        <f ca="1">(TODAY()-staff[[#This Row],[Date Joined]])/365</f>
        <v>2.6219178082191781</v>
      </c>
      <c r="J182" s="7">
        <f ca="1">ROUNDUP(IF(staff[[#This Row],[Tenure]]&gt;2,3%,2%)*staff[[#This Row],[Salary]],0)</f>
        <v>3543</v>
      </c>
      <c r="K182">
        <f>_xlfn.XLOOKUP(staff[[#This Row],[Rating]],[1]Mapping!$B$2:$B$6,[1]Mapping!$C$2:$C$6)</f>
        <v>3</v>
      </c>
    </row>
    <row r="183" spans="1:11" x14ac:dyDescent="0.2">
      <c r="A183" t="s">
        <v>126</v>
      </c>
      <c r="B183" t="s">
        <v>8</v>
      </c>
      <c r="C183">
        <v>36</v>
      </c>
      <c r="D183" t="s">
        <v>13</v>
      </c>
      <c r="E183" s="3">
        <v>43958</v>
      </c>
      <c r="F183" t="s">
        <v>23</v>
      </c>
      <c r="G183" s="5">
        <v>118840</v>
      </c>
      <c r="H183" t="s">
        <v>208</v>
      </c>
      <c r="I183" s="6">
        <f ca="1">(TODAY()-staff[[#This Row],[Date Joined]])/365</f>
        <v>3.9726027397260273</v>
      </c>
      <c r="J183" s="7">
        <f ca="1">ROUNDUP(IF(staff[[#This Row],[Tenure]]&gt;2,3%,2%)*staff[[#This Row],[Salary]],0)</f>
        <v>3566</v>
      </c>
      <c r="K183">
        <f>_xlfn.XLOOKUP(staff[[#This Row],[Rating]],[1]Mapping!$B$2:$B$6,[1]Mapping!$C$2:$C$6)</f>
        <v>3</v>
      </c>
    </row>
    <row r="184" spans="1:11" x14ac:dyDescent="0.2">
      <c r="A184" t="s">
        <v>68</v>
      </c>
      <c r="B184" t="s">
        <v>8</v>
      </c>
      <c r="C184">
        <v>36</v>
      </c>
      <c r="D184" t="s">
        <v>13</v>
      </c>
      <c r="E184" s="3">
        <v>44019</v>
      </c>
      <c r="F184" t="s">
        <v>23</v>
      </c>
      <c r="G184" s="5">
        <v>118840</v>
      </c>
      <c r="H184" t="s">
        <v>203</v>
      </c>
      <c r="I184" s="6">
        <f ca="1">(TODAY()-staff[[#This Row],[Date Joined]])/365</f>
        <v>3.8054794520547945</v>
      </c>
      <c r="J184" s="7">
        <f ca="1">ROUNDUP(IF(staff[[#This Row],[Tenure]]&gt;2,3%,2%)*staff[[#This Row],[Salary]],0)</f>
        <v>3566</v>
      </c>
      <c r="K184">
        <f>_xlfn.XLOOKUP(staff[[#This Row],[Rating]],[1]Mapping!$B$2:$B$6,[1]Mapping!$C$2:$C$6)</f>
        <v>3</v>
      </c>
    </row>
    <row r="185" spans="1:11" x14ac:dyDescent="0.2">
      <c r="A185" t="s">
        <v>146</v>
      </c>
      <c r="B185" t="s">
        <v>15</v>
      </c>
      <c r="C185">
        <v>27</v>
      </c>
      <c r="D185" t="s">
        <v>13</v>
      </c>
      <c r="E185" s="3">
        <v>44061</v>
      </c>
      <c r="F185" t="s">
        <v>26</v>
      </c>
      <c r="G185" s="5">
        <v>119110</v>
      </c>
      <c r="H185" t="s">
        <v>208</v>
      </c>
      <c r="I185" s="6">
        <f ca="1">(TODAY()-staff[[#This Row],[Date Joined]])/365</f>
        <v>3.6904109589041094</v>
      </c>
      <c r="J185" s="7">
        <f ca="1">ROUNDUP(IF(staff[[#This Row],[Tenure]]&gt;2,3%,2%)*staff[[#This Row],[Salary]],0)</f>
        <v>3574</v>
      </c>
      <c r="K185">
        <f>_xlfn.XLOOKUP(staff[[#This Row],[Rating]],[1]Mapping!$B$2:$B$6,[1]Mapping!$C$2:$C$6)</f>
        <v>3</v>
      </c>
    </row>
    <row r="186" spans="1:11" x14ac:dyDescent="0.2">
      <c r="A186" t="s">
        <v>25</v>
      </c>
      <c r="B186" t="s">
        <v>15</v>
      </c>
      <c r="C186">
        <v>27</v>
      </c>
      <c r="D186" t="s">
        <v>13</v>
      </c>
      <c r="E186" s="3">
        <v>44122</v>
      </c>
      <c r="F186" t="s">
        <v>26</v>
      </c>
      <c r="G186" s="5">
        <v>119110</v>
      </c>
      <c r="H186" t="s">
        <v>203</v>
      </c>
      <c r="I186" s="6">
        <f ca="1">(TODAY()-staff[[#This Row],[Date Joined]])/365</f>
        <v>3.5232876712328767</v>
      </c>
      <c r="J186" s="7">
        <f ca="1">ROUNDUP(IF(staff[[#This Row],[Tenure]]&gt;2,3%,2%)*staff[[#This Row],[Salary]],0)</f>
        <v>3574</v>
      </c>
      <c r="K186">
        <f>_xlfn.XLOOKUP(staff[[#This Row],[Rating]],[1]Mapping!$B$2:$B$6,[1]Mapping!$C$2:$C$6)</f>
        <v>3</v>
      </c>
    </row>
  </sheetData>
  <mergeCells count="1">
    <mergeCell ref="A1:K2"/>
  </mergeCells>
  <conditionalFormatting sqref="G4:G18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41AE-3AA9-E741-B1CF-D3EDBF17C089}">
  <sheetPr>
    <tabColor theme="3" tint="0.499984740745262"/>
  </sheetPr>
  <dimension ref="C2:M25"/>
  <sheetViews>
    <sheetView showGridLines="0" showRowColHeaders="0" workbookViewId="0">
      <selection activeCell="O15" sqref="O15"/>
    </sheetView>
  </sheetViews>
  <sheetFormatPr baseColWidth="10" defaultRowHeight="16" x14ac:dyDescent="0.2"/>
  <cols>
    <col min="3" max="3" width="19.1640625" customWidth="1"/>
    <col min="4" max="4" width="2.33203125" customWidth="1"/>
    <col min="5" max="5" width="17.6640625" customWidth="1"/>
    <col min="6" max="6" width="2.1640625" customWidth="1"/>
    <col min="7" max="7" width="18" customWidth="1"/>
    <col min="9" max="9" width="16.33203125" customWidth="1"/>
    <col min="10" max="10" width="3" customWidth="1"/>
    <col min="11" max="11" width="16.83203125" customWidth="1"/>
    <col min="12" max="12" width="3.5" customWidth="1"/>
    <col min="13" max="13" width="16.5" customWidth="1"/>
  </cols>
  <sheetData>
    <row r="2" spans="3:13" x14ac:dyDescent="0.2">
      <c r="C2" s="31" t="s">
        <v>230</v>
      </c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3:13" x14ac:dyDescent="0.2"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5" spans="3:13" ht="84" customHeight="1" x14ac:dyDescent="0.2">
      <c r="C5" s="17">
        <f>COUNTIF(staff[Country],"NZ")</f>
        <v>91</v>
      </c>
      <c r="E5" s="18">
        <f>COUNTIFS(staff[Country],"NZ",staff[Gender],"Female")/C5</f>
        <v>0.47252747252747251</v>
      </c>
      <c r="G5" s="19">
        <f>AVERAGEIF(staff[Country],"NZ",staff[Salary])</f>
        <v>76978.791208791212</v>
      </c>
      <c r="I5" s="21">
        <f>COUNTIF(staff[Country],"IND")</f>
        <v>92</v>
      </c>
      <c r="K5" s="20">
        <f>COUNTIFS(staff[Country],"IND",staff[Gender],"Female")/I5</f>
        <v>0.46739130434782611</v>
      </c>
      <c r="M5" s="22">
        <v>76978.791208791197</v>
      </c>
    </row>
    <row r="6" spans="3:13" x14ac:dyDescent="0.2">
      <c r="M6" s="16"/>
    </row>
    <row r="8" spans="3:13" ht="39" customHeight="1" x14ac:dyDescent="0.2">
      <c r="C8" s="30" t="s">
        <v>231</v>
      </c>
      <c r="D8" s="30"/>
      <c r="E8" s="30"/>
      <c r="F8" s="30"/>
      <c r="G8" s="30"/>
      <c r="H8" s="30"/>
      <c r="I8" s="30"/>
      <c r="J8" s="30"/>
      <c r="K8" s="30"/>
      <c r="L8" s="30"/>
      <c r="M8" s="30"/>
    </row>
    <row r="10" spans="3:13" x14ac:dyDescent="0.2">
      <c r="C10" s="34"/>
      <c r="D10" s="34"/>
      <c r="E10" s="34"/>
      <c r="F10" s="34"/>
      <c r="G10" s="34"/>
    </row>
    <row r="11" spans="3:13" x14ac:dyDescent="0.2">
      <c r="C11" s="34"/>
      <c r="D11" s="34"/>
      <c r="E11" s="34"/>
      <c r="F11" s="34"/>
      <c r="G11" s="34"/>
    </row>
    <row r="12" spans="3:13" x14ac:dyDescent="0.2">
      <c r="C12" s="34"/>
      <c r="D12" s="34"/>
      <c r="E12" s="34"/>
      <c r="F12" s="34"/>
      <c r="G12" s="34"/>
    </row>
    <row r="13" spans="3:13" x14ac:dyDescent="0.2">
      <c r="C13" s="34"/>
      <c r="D13" s="34"/>
      <c r="E13" s="34"/>
      <c r="F13" s="34"/>
      <c r="G13" s="34"/>
    </row>
    <row r="14" spans="3:13" x14ac:dyDescent="0.2">
      <c r="C14" s="34"/>
      <c r="D14" s="34"/>
      <c r="E14" s="34"/>
      <c r="F14" s="34"/>
      <c r="G14" s="34"/>
    </row>
    <row r="15" spans="3:13" x14ac:dyDescent="0.2">
      <c r="C15" s="34"/>
      <c r="D15" s="34"/>
      <c r="E15" s="34"/>
      <c r="F15" s="34"/>
      <c r="G15" s="34"/>
    </row>
    <row r="16" spans="3:13" x14ac:dyDescent="0.2">
      <c r="C16" s="34"/>
      <c r="D16" s="34"/>
      <c r="E16" s="34"/>
      <c r="F16" s="34"/>
      <c r="G16" s="34"/>
    </row>
    <row r="17" spans="3:7" x14ac:dyDescent="0.2">
      <c r="C17" s="34"/>
      <c r="D17" s="34"/>
      <c r="E17" s="34"/>
      <c r="F17" s="34"/>
      <c r="G17" s="34"/>
    </row>
    <row r="18" spans="3:7" x14ac:dyDescent="0.2">
      <c r="C18" s="34"/>
      <c r="D18" s="34"/>
      <c r="E18" s="34"/>
      <c r="F18" s="34"/>
      <c r="G18" s="34"/>
    </row>
    <row r="19" spans="3:7" x14ac:dyDescent="0.2">
      <c r="C19" s="34"/>
      <c r="D19" s="34"/>
      <c r="E19" s="34"/>
      <c r="F19" s="34"/>
      <c r="G19" s="34"/>
    </row>
    <row r="20" spans="3:7" x14ac:dyDescent="0.2">
      <c r="C20" s="34"/>
      <c r="D20" s="34"/>
      <c r="E20" s="34"/>
      <c r="F20" s="34"/>
      <c r="G20" s="34"/>
    </row>
    <row r="21" spans="3:7" x14ac:dyDescent="0.2">
      <c r="C21" s="34"/>
      <c r="D21" s="34"/>
      <c r="E21" s="34"/>
      <c r="F21" s="34"/>
      <c r="G21" s="34"/>
    </row>
    <row r="22" spans="3:7" x14ac:dyDescent="0.2">
      <c r="C22" s="34"/>
      <c r="D22" s="34"/>
      <c r="E22" s="34"/>
      <c r="F22" s="34"/>
      <c r="G22" s="34"/>
    </row>
    <row r="23" spans="3:7" x14ac:dyDescent="0.2">
      <c r="C23" s="34"/>
      <c r="D23" s="34"/>
      <c r="E23" s="34"/>
      <c r="F23" s="34"/>
      <c r="G23" s="34"/>
    </row>
    <row r="24" spans="3:7" x14ac:dyDescent="0.2">
      <c r="C24" s="34"/>
      <c r="D24" s="34"/>
      <c r="E24" s="34"/>
      <c r="F24" s="34"/>
      <c r="G24" s="34"/>
    </row>
    <row r="25" spans="3:7" x14ac:dyDescent="0.2">
      <c r="C25" s="34"/>
      <c r="D25" s="34"/>
      <c r="E25" s="34"/>
      <c r="F25" s="34"/>
      <c r="G25" s="34"/>
    </row>
  </sheetData>
  <mergeCells count="2">
    <mergeCell ref="C8:M8"/>
    <mergeCell ref="C2:M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96B3-5575-714F-9A37-C892D5D04E5A}">
  <dimension ref="A1:L11"/>
  <sheetViews>
    <sheetView zoomScale="120" zoomScaleNormal="120" workbookViewId="0">
      <selection activeCell="M4" sqref="M4"/>
    </sheetView>
  </sheetViews>
  <sheetFormatPr baseColWidth="10" defaultRowHeight="16" x14ac:dyDescent="0.2"/>
  <cols>
    <col min="1" max="1" width="13" bestFit="1" customWidth="1"/>
    <col min="2" max="2" width="13.5" bestFit="1" customWidth="1"/>
    <col min="3" max="3" width="3.5" bestFit="1" customWidth="1"/>
    <col min="4" max="4" width="10.5" bestFit="1" customWidth="1"/>
    <col min="5" max="5" width="14.6640625" customWidth="1"/>
  </cols>
  <sheetData>
    <row r="1" spans="1:12" x14ac:dyDescent="0.2">
      <c r="A1" s="32" t="s">
        <v>236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32" x14ac:dyDescent="0.2">
      <c r="A3" s="12" t="s">
        <v>202</v>
      </c>
      <c r="B3" t="s">
        <v>208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5" spans="1:12" x14ac:dyDescent="0.2">
      <c r="A5" s="12" t="s">
        <v>219</v>
      </c>
      <c r="B5" t="s">
        <v>221</v>
      </c>
    </row>
    <row r="6" spans="1:12" x14ac:dyDescent="0.2">
      <c r="A6" s="10" t="s">
        <v>12</v>
      </c>
      <c r="B6" s="33">
        <v>28</v>
      </c>
    </row>
    <row r="7" spans="1:12" x14ac:dyDescent="0.2">
      <c r="A7" s="10" t="s">
        <v>23</v>
      </c>
      <c r="B7" s="33">
        <v>27</v>
      </c>
    </row>
    <row r="8" spans="1:12" x14ac:dyDescent="0.2">
      <c r="A8" s="10" t="s">
        <v>17</v>
      </c>
      <c r="B8" s="33">
        <v>19</v>
      </c>
    </row>
    <row r="9" spans="1:12" x14ac:dyDescent="0.2">
      <c r="A9" s="10" t="s">
        <v>9</v>
      </c>
      <c r="B9" s="33">
        <v>14</v>
      </c>
    </row>
    <row r="10" spans="1:12" x14ac:dyDescent="0.2">
      <c r="A10" s="10" t="s">
        <v>26</v>
      </c>
      <c r="B10" s="33">
        <v>4</v>
      </c>
    </row>
    <row r="11" spans="1:12" x14ac:dyDescent="0.2">
      <c r="A11" s="10" t="s">
        <v>237</v>
      </c>
      <c r="B11" s="33">
        <v>92</v>
      </c>
    </row>
  </sheetData>
  <mergeCells count="1">
    <mergeCell ref="A1:L2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4064-6CE0-5A4F-ACB8-44DAD5D8C59E}">
  <dimension ref="A3:I62"/>
  <sheetViews>
    <sheetView workbookViewId="0">
      <selection activeCell="L13" sqref="L13"/>
    </sheetView>
  </sheetViews>
  <sheetFormatPr baseColWidth="10" defaultRowHeight="16" x14ac:dyDescent="0.2"/>
  <cols>
    <col min="1" max="1" width="2.6640625" customWidth="1"/>
    <col min="2" max="2" width="30.33203125" bestFit="1" customWidth="1"/>
    <col min="3" max="3" width="15.1640625" bestFit="1" customWidth="1"/>
    <col min="4" max="4" width="13.5" bestFit="1" customWidth="1"/>
    <col min="5" max="6" width="3.33203125" customWidth="1"/>
    <col min="7" max="7" width="27.1640625" bestFit="1" customWidth="1"/>
    <col min="8" max="8" width="12.6640625" bestFit="1" customWidth="1"/>
    <col min="9" max="9" width="8.5" bestFit="1" customWidth="1"/>
  </cols>
  <sheetData>
    <row r="3" spans="1:9" ht="19" x14ac:dyDescent="0.25">
      <c r="A3" s="41">
        <v>1</v>
      </c>
      <c r="B3" s="42" t="s">
        <v>234</v>
      </c>
      <c r="C3" s="42"/>
      <c r="D3" s="43"/>
      <c r="F3" s="41">
        <v>2</v>
      </c>
      <c r="G3" s="44" t="s">
        <v>224</v>
      </c>
      <c r="H3" s="44"/>
    </row>
    <row r="4" spans="1:9" x14ac:dyDescent="0.2">
      <c r="A4" s="14"/>
      <c r="B4" t="s">
        <v>209</v>
      </c>
      <c r="C4">
        <f>COUNTA(staff[Name])</f>
        <v>183</v>
      </c>
    </row>
    <row r="5" spans="1:9" ht="20" x14ac:dyDescent="0.25">
      <c r="B5" t="s">
        <v>210</v>
      </c>
      <c r="C5" s="6">
        <f>AVERAGE(staff[Salary])</f>
        <v>77289.344262295082</v>
      </c>
      <c r="G5" s="48" t="s">
        <v>225</v>
      </c>
      <c r="H5" s="47" t="s">
        <v>23</v>
      </c>
    </row>
    <row r="6" spans="1:9" x14ac:dyDescent="0.2">
      <c r="B6" t="s">
        <v>211</v>
      </c>
      <c r="C6" s="6">
        <f>AVERAGE(staff[Age])</f>
        <v>30.42622950819672</v>
      </c>
      <c r="D6" s="8"/>
      <c r="G6" s="10"/>
      <c r="H6" s="6"/>
    </row>
    <row r="7" spans="1:9" ht="19" x14ac:dyDescent="0.25">
      <c r="B7" t="s">
        <v>212</v>
      </c>
      <c r="C7" s="6">
        <f ca="1">AVERAGE(staff[Tenure])</f>
        <v>2.6711430496294626</v>
      </c>
      <c r="G7" s="49" t="s">
        <v>226</v>
      </c>
      <c r="H7" s="50">
        <f>COUNTIF(staff[Department],H5)</f>
        <v>54</v>
      </c>
    </row>
    <row r="8" spans="1:9" x14ac:dyDescent="0.2">
      <c r="B8" t="s">
        <v>213</v>
      </c>
      <c r="C8" s="8">
        <f>C9/C4</f>
        <v>0.46994535519125685</v>
      </c>
      <c r="G8" s="51" t="s">
        <v>0</v>
      </c>
      <c r="H8" s="52" t="s">
        <v>6</v>
      </c>
      <c r="I8" s="53" t="s">
        <v>227</v>
      </c>
    </row>
    <row r="9" spans="1:9" x14ac:dyDescent="0.2">
      <c r="B9" t="s">
        <v>214</v>
      </c>
      <c r="C9">
        <f>COUNTIF(staff[Gender],"Female")</f>
        <v>86</v>
      </c>
      <c r="G9" s="10" t="str" cm="1">
        <f t="array" aca="1" ref="G9:I62" ca="1">_xlfn.CHOOSECOLS(_xlfn._xlws.FILTER(staff[],staff[Department]=H5),1,4,7)</f>
        <v>Shubhra Potla</v>
      </c>
      <c r="H9" s="6" t="str">
        <f ca="1"/>
        <v>Average</v>
      </c>
      <c r="I9">
        <f ca="1"/>
        <v>33920</v>
      </c>
    </row>
    <row r="10" spans="1:9" x14ac:dyDescent="0.2">
      <c r="G10" s="10" t="str">
        <f ca="1"/>
        <v>Gretchen Callow</v>
      </c>
      <c r="H10" s="6" t="str">
        <f ca="1"/>
        <v>Average</v>
      </c>
      <c r="I10">
        <f ca="1"/>
        <v>33920</v>
      </c>
    </row>
    <row r="11" spans="1:9" x14ac:dyDescent="0.2">
      <c r="G11" t="str">
        <f ca="1"/>
        <v>Suchira Bhanupriya Tapti</v>
      </c>
      <c r="H11" t="str">
        <f ca="1"/>
        <v>Average</v>
      </c>
      <c r="I11">
        <f ca="1"/>
        <v>34980</v>
      </c>
    </row>
    <row r="12" spans="1:9" x14ac:dyDescent="0.2">
      <c r="G12" t="str">
        <f ca="1"/>
        <v>Niall Selesnick</v>
      </c>
      <c r="H12" t="str">
        <f ca="1"/>
        <v>Average</v>
      </c>
      <c r="I12">
        <f ca="1"/>
        <v>34980</v>
      </c>
    </row>
    <row r="13" spans="1:9" ht="28" customHeight="1" x14ac:dyDescent="0.2">
      <c r="B13" s="46" t="s">
        <v>215</v>
      </c>
      <c r="C13" s="8">
        <f>COUNTIF(staff[Salary],"&gt;=90,000")/C4</f>
        <v>0.34426229508196721</v>
      </c>
      <c r="D13" s="8"/>
      <c r="G13" t="str">
        <f ca="1"/>
        <v>Jagajeet Viraj</v>
      </c>
      <c r="H13" t="str">
        <f ca="1"/>
        <v>Average</v>
      </c>
      <c r="I13">
        <f ca="1"/>
        <v>41980</v>
      </c>
    </row>
    <row r="14" spans="1:9" x14ac:dyDescent="0.2">
      <c r="G14" t="str">
        <f ca="1"/>
        <v>Dotty Strutley</v>
      </c>
      <c r="H14" t="str">
        <f ca="1"/>
        <v>Average</v>
      </c>
      <c r="I14">
        <f ca="1"/>
        <v>41980</v>
      </c>
    </row>
    <row r="15" spans="1:9" ht="19" x14ac:dyDescent="0.25">
      <c r="A15" s="41">
        <v>3</v>
      </c>
      <c r="B15" s="45" t="s">
        <v>216</v>
      </c>
      <c r="C15" s="45"/>
      <c r="D15" s="45"/>
      <c r="G15" t="str">
        <f ca="1"/>
        <v>Kassi Jonson</v>
      </c>
      <c r="H15" t="str">
        <f ca="1"/>
        <v>Above average</v>
      </c>
      <c r="I15">
        <f ca="1"/>
        <v>43840</v>
      </c>
    </row>
    <row r="16" spans="1:9" x14ac:dyDescent="0.2">
      <c r="B16" t="s">
        <v>217</v>
      </c>
      <c r="C16" s="4" t="s">
        <v>153</v>
      </c>
      <c r="G16" t="str">
        <f ca="1"/>
        <v>Amal Nimesh</v>
      </c>
      <c r="H16" t="str">
        <f ca="1"/>
        <v>Average</v>
      </c>
      <c r="I16">
        <f ca="1"/>
        <v>48950</v>
      </c>
    </row>
    <row r="17" spans="1:9" x14ac:dyDescent="0.2">
      <c r="B17" t="s">
        <v>1</v>
      </c>
      <c r="C17" s="10" t="str" cm="1">
        <f t="array" aca="1" ref="C17:C24" ca="1">TRANSPOSE((_xlfn.XLOOKUP(C16,staff[Name],staff[[Gender]:[Tenure]])))</f>
        <v>Female</v>
      </c>
      <c r="G17" t="str">
        <f ca="1"/>
        <v>Gunar Cockshoot</v>
      </c>
      <c r="H17" t="str">
        <f ca="1"/>
        <v>Average</v>
      </c>
      <c r="I17">
        <f ca="1"/>
        <v>48950</v>
      </c>
    </row>
    <row r="18" spans="1:9" x14ac:dyDescent="0.2">
      <c r="B18" t="s">
        <v>3</v>
      </c>
      <c r="C18" s="10">
        <f ca="1"/>
        <v>21</v>
      </c>
      <c r="G18" t="str">
        <f ca="1"/>
        <v>Pragya Nilufar</v>
      </c>
      <c r="H18" t="str">
        <f ca="1"/>
        <v>Average</v>
      </c>
      <c r="I18">
        <f ca="1"/>
        <v>53870</v>
      </c>
    </row>
    <row r="19" spans="1:9" x14ac:dyDescent="0.2">
      <c r="B19" t="s">
        <v>6</v>
      </c>
      <c r="C19" s="10" t="str">
        <f ca="1"/>
        <v>Average</v>
      </c>
      <c r="G19" t="str">
        <f ca="1"/>
        <v>William Reeveley</v>
      </c>
      <c r="H19" t="str">
        <f ca="1"/>
        <v>Average</v>
      </c>
      <c r="I19">
        <f ca="1"/>
        <v>53870</v>
      </c>
    </row>
    <row r="20" spans="1:9" x14ac:dyDescent="0.2">
      <c r="B20" t="s">
        <v>4</v>
      </c>
      <c r="C20" s="11">
        <f ca="1"/>
        <v>44619</v>
      </c>
      <c r="G20" t="str">
        <f ca="1"/>
        <v>Pratigya Rema</v>
      </c>
      <c r="H20" t="str">
        <f ca="1"/>
        <v>Average</v>
      </c>
      <c r="I20">
        <f ca="1"/>
        <v>58100</v>
      </c>
    </row>
    <row r="21" spans="1:9" x14ac:dyDescent="0.2">
      <c r="B21" t="s">
        <v>2</v>
      </c>
      <c r="C21" s="10" t="str">
        <f ca="1"/>
        <v>Website</v>
      </c>
      <c r="G21" t="str">
        <f ca="1"/>
        <v>Brien Boise</v>
      </c>
      <c r="H21" t="str">
        <f ca="1"/>
        <v>Average</v>
      </c>
      <c r="I21">
        <f ca="1"/>
        <v>58100</v>
      </c>
    </row>
    <row r="22" spans="1:9" x14ac:dyDescent="0.2">
      <c r="B22" t="s">
        <v>218</v>
      </c>
      <c r="C22" s="10">
        <f ca="1"/>
        <v>33920</v>
      </c>
      <c r="G22" t="str">
        <f ca="1"/>
        <v>Fullara Sushanti Mokate</v>
      </c>
      <c r="H22" t="str">
        <f ca="1"/>
        <v>Average</v>
      </c>
      <c r="I22">
        <f ca="1"/>
        <v>62780</v>
      </c>
    </row>
    <row r="23" spans="1:9" x14ac:dyDescent="0.2">
      <c r="B23" t="s">
        <v>202</v>
      </c>
      <c r="C23" s="10" t="str">
        <f ca="1"/>
        <v>IND</v>
      </c>
      <c r="G23" t="str">
        <f ca="1"/>
        <v>Vic Radolf</v>
      </c>
      <c r="H23" t="str">
        <f ca="1"/>
        <v>Average</v>
      </c>
      <c r="I23">
        <f ca="1"/>
        <v>62780</v>
      </c>
    </row>
    <row r="24" spans="1:9" x14ac:dyDescent="0.2">
      <c r="B24" t="s">
        <v>205</v>
      </c>
      <c r="C24" s="10">
        <f ca="1"/>
        <v>2.1616438356164385</v>
      </c>
      <c r="G24" t="str">
        <f ca="1"/>
        <v>Yagna Sujeev</v>
      </c>
      <c r="H24" t="str">
        <f ca="1"/>
        <v>Above average</v>
      </c>
      <c r="I24">
        <f ca="1"/>
        <v>65000</v>
      </c>
    </row>
    <row r="25" spans="1:9" x14ac:dyDescent="0.2">
      <c r="G25" t="str">
        <f ca="1"/>
        <v>Jaishree Atasi Yavatkar</v>
      </c>
      <c r="H25" t="str">
        <f ca="1"/>
        <v>Average</v>
      </c>
      <c r="I25">
        <f ca="1"/>
        <v>69070</v>
      </c>
    </row>
    <row r="26" spans="1:9" x14ac:dyDescent="0.2">
      <c r="G26" t="str">
        <f ca="1"/>
        <v>Murry Dryburgh</v>
      </c>
      <c r="H26" t="str">
        <f ca="1"/>
        <v>Average</v>
      </c>
      <c r="I26">
        <f ca="1"/>
        <v>69070</v>
      </c>
    </row>
    <row r="27" spans="1:9" ht="19" x14ac:dyDescent="0.25">
      <c r="A27" s="41">
        <v>4</v>
      </c>
      <c r="B27" s="45" t="s">
        <v>233</v>
      </c>
      <c r="C27" s="45"/>
      <c r="D27" s="45"/>
      <c r="G27" t="str">
        <f ca="1"/>
        <v>Rameshwari Chikodi</v>
      </c>
      <c r="H27" t="str">
        <f ca="1"/>
        <v>Average</v>
      </c>
      <c r="I27">
        <f ca="1"/>
        <v>69120</v>
      </c>
    </row>
    <row r="28" spans="1:9" x14ac:dyDescent="0.2">
      <c r="B28" s="12" t="s">
        <v>219</v>
      </c>
      <c r="C28" t="s">
        <v>220</v>
      </c>
      <c r="D28" t="s">
        <v>221</v>
      </c>
      <c r="G28" t="str">
        <f ca="1"/>
        <v>Andria Kimpton</v>
      </c>
      <c r="H28" t="str">
        <f ca="1"/>
        <v>Average</v>
      </c>
      <c r="I28">
        <f ca="1"/>
        <v>69120</v>
      </c>
    </row>
    <row r="29" spans="1:9" x14ac:dyDescent="0.2">
      <c r="B29" s="10" t="s">
        <v>43</v>
      </c>
      <c r="C29" s="6">
        <v>92080</v>
      </c>
      <c r="D29">
        <v>4</v>
      </c>
      <c r="G29" t="str">
        <f ca="1"/>
        <v>Shekhar Eswara</v>
      </c>
      <c r="H29" t="str">
        <f ca="1"/>
        <v>Average</v>
      </c>
      <c r="I29">
        <f ca="1"/>
        <v>69710</v>
      </c>
    </row>
    <row r="30" spans="1:9" x14ac:dyDescent="0.2">
      <c r="B30" s="10" t="s">
        <v>10</v>
      </c>
      <c r="C30" s="6">
        <v>76991</v>
      </c>
      <c r="D30">
        <v>20</v>
      </c>
      <c r="G30" t="str">
        <f ca="1"/>
        <v>Myer McCory</v>
      </c>
      <c r="H30" t="str">
        <f ca="1"/>
        <v>Average</v>
      </c>
      <c r="I30">
        <f ca="1"/>
        <v>69710</v>
      </c>
    </row>
    <row r="31" spans="1:9" x14ac:dyDescent="0.2">
      <c r="B31" s="10" t="s">
        <v>13</v>
      </c>
      <c r="C31" s="6">
        <v>76798.759124087592</v>
      </c>
      <c r="D31">
        <v>137</v>
      </c>
      <c r="G31" t="str">
        <f ca="1"/>
        <v>Hemavati Muthiah</v>
      </c>
      <c r="H31" t="str">
        <f ca="1"/>
        <v>Average</v>
      </c>
      <c r="I31">
        <f ca="1"/>
        <v>75280</v>
      </c>
    </row>
    <row r="32" spans="1:9" x14ac:dyDescent="0.2">
      <c r="B32" s="10" t="s">
        <v>18</v>
      </c>
      <c r="C32" s="6">
        <v>78115</v>
      </c>
      <c r="D32">
        <v>16</v>
      </c>
      <c r="G32" t="str">
        <f ca="1"/>
        <v>Elia Cockton</v>
      </c>
      <c r="H32" t="str">
        <f ca="1"/>
        <v>Average</v>
      </c>
      <c r="I32">
        <f ca="1"/>
        <v>75280</v>
      </c>
    </row>
    <row r="33" spans="1:9" x14ac:dyDescent="0.2">
      <c r="B33" s="10" t="s">
        <v>49</v>
      </c>
      <c r="C33" s="6">
        <v>77423.333333333328</v>
      </c>
      <c r="D33">
        <v>6</v>
      </c>
      <c r="G33" t="str">
        <f ca="1"/>
        <v>Ayog Chakrabarti</v>
      </c>
      <c r="H33" t="str">
        <f ca="1"/>
        <v>Very poor</v>
      </c>
      <c r="I33">
        <f ca="1"/>
        <v>75480</v>
      </c>
    </row>
    <row r="34" spans="1:9" x14ac:dyDescent="0.2">
      <c r="G34" t="str">
        <f ca="1"/>
        <v>Camilla Castle</v>
      </c>
      <c r="H34" t="str">
        <f ca="1"/>
        <v>Very poor</v>
      </c>
      <c r="I34">
        <f ca="1"/>
        <v>75480</v>
      </c>
    </row>
    <row r="35" spans="1:9" x14ac:dyDescent="0.2">
      <c r="B35" s="10"/>
      <c r="G35" t="str">
        <f ca="1"/>
        <v>Bhuvan Pals</v>
      </c>
      <c r="H35" t="str">
        <f ca="1"/>
        <v>Above average</v>
      </c>
      <c r="I35">
        <f ca="1"/>
        <v>80700</v>
      </c>
    </row>
    <row r="36" spans="1:9" x14ac:dyDescent="0.2">
      <c r="G36" t="str">
        <f ca="1"/>
        <v>Van Tuxwell</v>
      </c>
      <c r="H36" t="str">
        <f ca="1"/>
        <v>Above average</v>
      </c>
      <c r="I36">
        <f ca="1"/>
        <v>80700</v>
      </c>
    </row>
    <row r="37" spans="1:9" x14ac:dyDescent="0.2">
      <c r="G37" t="str">
        <f ca="1"/>
        <v>Kunja Prashanta Vibha</v>
      </c>
      <c r="H37" t="str">
        <f ca="1"/>
        <v>Average</v>
      </c>
      <c r="I37">
        <f ca="1"/>
        <v>83750</v>
      </c>
    </row>
    <row r="38" spans="1:9" x14ac:dyDescent="0.2">
      <c r="G38" t="str">
        <f ca="1"/>
        <v>Agnes Collicott</v>
      </c>
      <c r="H38" t="str">
        <f ca="1"/>
        <v>Average</v>
      </c>
      <c r="I38">
        <f ca="1"/>
        <v>83750</v>
      </c>
    </row>
    <row r="39" spans="1:9" x14ac:dyDescent="0.2">
      <c r="G39" t="str">
        <f ca="1"/>
        <v>Godavari Veena</v>
      </c>
      <c r="H39" t="str">
        <f ca="1"/>
        <v>Average</v>
      </c>
      <c r="I39">
        <f ca="1"/>
        <v>87620</v>
      </c>
    </row>
    <row r="40" spans="1:9" x14ac:dyDescent="0.2">
      <c r="G40" t="str">
        <f ca="1"/>
        <v>Merrilee Plenty</v>
      </c>
      <c r="H40" t="str">
        <f ca="1"/>
        <v>Average</v>
      </c>
      <c r="I40">
        <f ca="1"/>
        <v>87620</v>
      </c>
    </row>
    <row r="41" spans="1:9" x14ac:dyDescent="0.2">
      <c r="G41" t="str">
        <f ca="1"/>
        <v>Gangadutt Ragha</v>
      </c>
      <c r="H41" t="str">
        <f ca="1"/>
        <v>Poor</v>
      </c>
      <c r="I41">
        <f ca="1"/>
        <v>88050</v>
      </c>
    </row>
    <row r="42" spans="1:9" x14ac:dyDescent="0.2">
      <c r="G42" t="str">
        <f ca="1"/>
        <v>Ches Bonnell</v>
      </c>
      <c r="H42" t="str">
        <f ca="1"/>
        <v>Poor</v>
      </c>
      <c r="I42">
        <f ca="1"/>
        <v>88050</v>
      </c>
    </row>
    <row r="43" spans="1:9" x14ac:dyDescent="0.2">
      <c r="G43" t="str">
        <f ca="1"/>
        <v>Karuna Pashupathy</v>
      </c>
      <c r="H43" t="str">
        <f ca="1"/>
        <v>Above average</v>
      </c>
      <c r="I43">
        <f ca="1"/>
        <v>90700</v>
      </c>
    </row>
    <row r="44" spans="1:9" x14ac:dyDescent="0.2">
      <c r="G44" t="str">
        <f ca="1"/>
        <v>Dennison Crosswaite</v>
      </c>
      <c r="H44" t="str">
        <f ca="1"/>
        <v>Above average</v>
      </c>
      <c r="I44">
        <f ca="1"/>
        <v>90700</v>
      </c>
    </row>
    <row r="45" spans="1:9" x14ac:dyDescent="0.2">
      <c r="G45" t="str">
        <f ca="1"/>
        <v>Rukma Vinita</v>
      </c>
      <c r="H45" t="str">
        <f ca="1"/>
        <v>Average</v>
      </c>
      <c r="I45">
        <f ca="1"/>
        <v>91310</v>
      </c>
    </row>
    <row r="46" spans="1:9" ht="19" x14ac:dyDescent="0.25">
      <c r="A46" s="41">
        <v>5</v>
      </c>
      <c r="B46" s="44" t="s">
        <v>232</v>
      </c>
      <c r="C46" s="44"/>
      <c r="D46" s="44"/>
      <c r="G46" t="str">
        <f ca="1"/>
        <v>Madge McCloughen</v>
      </c>
      <c r="H46" t="str">
        <f ca="1"/>
        <v>Average</v>
      </c>
      <c r="I46">
        <f ca="1"/>
        <v>91310</v>
      </c>
    </row>
    <row r="47" spans="1:9" x14ac:dyDescent="0.2">
      <c r="G47" t="str">
        <f ca="1"/>
        <v>Sukhdev Nageshwar</v>
      </c>
      <c r="H47" t="str">
        <f ca="1"/>
        <v>Average</v>
      </c>
      <c r="I47">
        <f ca="1"/>
        <v>96140</v>
      </c>
    </row>
    <row r="48" spans="1:9" x14ac:dyDescent="0.2">
      <c r="B48" s="15"/>
      <c r="C48" s="15" t="s">
        <v>222</v>
      </c>
      <c r="D48" s="15"/>
      <c r="G48" t="str">
        <f ca="1"/>
        <v>Torrance Collier</v>
      </c>
      <c r="H48" t="str">
        <f ca="1"/>
        <v>Average</v>
      </c>
      <c r="I48">
        <f ca="1"/>
        <v>96140</v>
      </c>
    </row>
    <row r="49" spans="2:9" x14ac:dyDescent="0.2">
      <c r="B49" s="13" t="s">
        <v>223</v>
      </c>
      <c r="C49" s="13" t="s">
        <v>15</v>
      </c>
      <c r="D49" s="13" t="s">
        <v>8</v>
      </c>
      <c r="G49" t="str">
        <f ca="1"/>
        <v>Amlankusum Rajabhushan</v>
      </c>
      <c r="H49" t="str">
        <f ca="1"/>
        <v>Average</v>
      </c>
      <c r="I49">
        <f ca="1"/>
        <v>100420</v>
      </c>
    </row>
    <row r="50" spans="2:9" x14ac:dyDescent="0.2">
      <c r="B50" s="10" t="s">
        <v>221</v>
      </c>
      <c r="C50">
        <v>86</v>
      </c>
      <c r="D50">
        <v>89</v>
      </c>
      <c r="G50" t="str">
        <f ca="1"/>
        <v>Collin Jagson</v>
      </c>
      <c r="H50" t="str">
        <f ca="1"/>
        <v>Average</v>
      </c>
      <c r="I50">
        <f ca="1"/>
        <v>100420</v>
      </c>
    </row>
    <row r="51" spans="2:9" x14ac:dyDescent="0.2">
      <c r="B51" s="10" t="s">
        <v>228</v>
      </c>
      <c r="C51" s="9">
        <v>31.406976744186046</v>
      </c>
      <c r="D51" s="9">
        <v>29.393258426966291</v>
      </c>
      <c r="G51" t="str">
        <f ca="1"/>
        <v>Manjusri Ruchi</v>
      </c>
      <c r="H51" t="str">
        <f ca="1"/>
        <v>Average</v>
      </c>
      <c r="I51">
        <f ca="1"/>
        <v>104410</v>
      </c>
    </row>
    <row r="52" spans="2:9" x14ac:dyDescent="0.2">
      <c r="B52" s="10" t="s">
        <v>229</v>
      </c>
      <c r="C52" s="6">
        <v>3.0697674418604652</v>
      </c>
      <c r="D52" s="6">
        <v>2.9325842696629212</v>
      </c>
      <c r="G52" t="str">
        <f ca="1"/>
        <v>Caro Chappel</v>
      </c>
      <c r="H52" t="str">
        <f ca="1"/>
        <v>Average</v>
      </c>
      <c r="I52">
        <f ca="1"/>
        <v>104410</v>
      </c>
    </row>
    <row r="53" spans="2:9" x14ac:dyDescent="0.2">
      <c r="B53" s="10" t="s">
        <v>220</v>
      </c>
      <c r="C53" s="6">
        <v>78530.232558139542</v>
      </c>
      <c r="D53" s="6">
        <v>74915.168539325838</v>
      </c>
      <c r="G53" t="str">
        <f ca="1"/>
        <v>Hridaynath Tendulkar</v>
      </c>
      <c r="H53" t="str">
        <f ca="1"/>
        <v>Average</v>
      </c>
      <c r="I53">
        <f ca="1"/>
        <v>107700</v>
      </c>
    </row>
    <row r="54" spans="2:9" x14ac:dyDescent="0.2">
      <c r="G54" t="str">
        <f ca="1"/>
        <v>Kaine Padly</v>
      </c>
      <c r="H54" t="str">
        <f ca="1"/>
        <v>Average</v>
      </c>
      <c r="I54">
        <f ca="1"/>
        <v>107700</v>
      </c>
    </row>
    <row r="55" spans="2:9" x14ac:dyDescent="0.2">
      <c r="G55" t="str">
        <f ca="1"/>
        <v>Narois Motiwala</v>
      </c>
      <c r="H55" t="str">
        <f ca="1"/>
        <v>Poor</v>
      </c>
      <c r="I55">
        <f ca="1"/>
        <v>112110</v>
      </c>
    </row>
    <row r="56" spans="2:9" x14ac:dyDescent="0.2">
      <c r="G56" t="str">
        <f ca="1"/>
        <v>Bev Lashley</v>
      </c>
      <c r="H56" t="str">
        <f ca="1"/>
        <v>Poor</v>
      </c>
      <c r="I56">
        <f ca="1"/>
        <v>112110</v>
      </c>
    </row>
    <row r="57" spans="2:9" x14ac:dyDescent="0.2">
      <c r="G57" t="str">
        <f ca="1"/>
        <v>Deepali Charan</v>
      </c>
      <c r="H57" t="str">
        <f ca="1"/>
        <v>Average</v>
      </c>
      <c r="I57">
        <f ca="1"/>
        <v>112650</v>
      </c>
    </row>
    <row r="58" spans="2:9" x14ac:dyDescent="0.2">
      <c r="G58" t="str">
        <f ca="1"/>
        <v>Mollie Hanway</v>
      </c>
      <c r="H58" t="str">
        <f ca="1"/>
        <v>Average</v>
      </c>
      <c r="I58">
        <f ca="1"/>
        <v>112650</v>
      </c>
    </row>
    <row r="59" spans="2:9" x14ac:dyDescent="0.2">
      <c r="G59" t="str">
        <f ca="1"/>
        <v>Ramnath Ravuri</v>
      </c>
      <c r="H59" t="str">
        <f ca="1"/>
        <v>Average</v>
      </c>
      <c r="I59">
        <f ca="1"/>
        <v>114870</v>
      </c>
    </row>
    <row r="60" spans="2:9" x14ac:dyDescent="0.2">
      <c r="G60" t="str">
        <f ca="1"/>
        <v>Wilone O'Kielt</v>
      </c>
      <c r="H60" t="str">
        <f ca="1"/>
        <v>Average</v>
      </c>
      <c r="I60">
        <f ca="1"/>
        <v>114870</v>
      </c>
    </row>
    <row r="61" spans="2:9" x14ac:dyDescent="0.2">
      <c r="G61" t="str">
        <f ca="1"/>
        <v>Heer Pennathur</v>
      </c>
      <c r="H61" t="str">
        <f ca="1"/>
        <v>Average</v>
      </c>
      <c r="I61">
        <f ca="1"/>
        <v>118840</v>
      </c>
    </row>
    <row r="62" spans="2:9" x14ac:dyDescent="0.2">
      <c r="G62" t="str">
        <f ca="1"/>
        <v>Tawnya Tickel</v>
      </c>
      <c r="H62" t="str">
        <f ca="1"/>
        <v>Average</v>
      </c>
      <c r="I62">
        <f ca="1"/>
        <v>118840</v>
      </c>
    </row>
  </sheetData>
  <mergeCells count="3">
    <mergeCell ref="G3:H3"/>
    <mergeCell ref="B46:D46"/>
    <mergeCell ref="B3:D3"/>
  </mergeCells>
  <conditionalFormatting sqref="C28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{80AF6068-8223-B34D-9BDD-DE9784D4D96E}</x14:id>
        </ext>
      </extLst>
    </cfRule>
  </conditionalFormatting>
  <conditionalFormatting pivot="1" sqref="C29:C3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{BB3473FA-F73C-1D4B-85E5-C723EE419D3D}</x14:id>
        </ext>
      </extLst>
    </cfRule>
  </conditionalFormatting>
  <conditionalFormatting sqref="H8:H10 H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{626BCBEF-BFEA-1245-90A9-037172F58AB4}</x14:id>
        </ext>
      </extLst>
    </cfRule>
  </conditionalFormatting>
  <conditionalFormatting sqref="H8:H10 H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{77C5B87B-0B64-3944-B9CF-00783735CAD1}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0AF6068-8223-B34D-9BDD-DE9784D4D9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C28</xm:sqref>
        </x14:conditionalFormatting>
        <x14:conditionalFormatting xmlns:xm="http://schemas.microsoft.com/office/excel/2006/main" pivot="1">
          <x14:cfRule type="dataBar" id="{BB3473FA-F73C-1D4B-85E5-C723EE419D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C29:C33</xm:sqref>
        </x14:conditionalFormatting>
        <x14:conditionalFormatting xmlns:xm="http://schemas.microsoft.com/office/excel/2006/main">
          <x14:cfRule type="dataBar" id="{626BCBEF-BFEA-1245-90A9-037172F58A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H8:H10 H6</xm:sqref>
        </x14:conditionalFormatting>
        <x14:conditionalFormatting xmlns:xm="http://schemas.microsoft.com/office/excel/2006/main">
          <x14:cfRule type="dataBar" id="{77C5B87B-0B64-3944-B9CF-00783735CAD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H8:H10 H6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D15F94-360A-AE41-9638-A33DDF39A6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nz_staff</vt:lpstr>
      <vt:lpstr>India_Staff</vt:lpstr>
      <vt:lpstr>All Staff</vt:lpstr>
      <vt:lpstr>IndiaVsNewZealand_Report</vt:lpstr>
      <vt:lpstr>mapping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Shaino George</dc:creator>
  <cp:lastModifiedBy>Shaino George</cp:lastModifiedBy>
  <dcterms:created xsi:type="dcterms:W3CDTF">2024-04-22T09:31:04Z</dcterms:created>
  <dcterms:modified xsi:type="dcterms:W3CDTF">2024-04-26T09:52:09Z</dcterms:modified>
</cp:coreProperties>
</file>